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0361316D-43A0-4C1F-BD5A-2805BC9EA4DD}" xr6:coauthVersionLast="47" xr6:coauthVersionMax="47" xr10:uidLastSave="{00000000-0000-0000-0000-000000000000}"/>
  <bookViews>
    <workbookView xWindow="2960" yWindow="2960" windowWidth="9520" windowHeight="6000" tabRatio="1000" activeTab="2" xr2:uid="{00000000-000D-0000-FFFF-FFFF00000000}"/>
  </bookViews>
  <sheets>
    <sheet name="目次" sheetId="27" r:id="rId1"/>
    <sheet name="推計方法" sheetId="20" r:id="rId2"/>
    <sheet name="1観光消費時系列" sheetId="16" r:id="rId3"/>
    <sheet name="2項目別時系列" sheetId="13" r:id="rId4"/>
    <sheet name="３観光消費増減率" sheetId="17" r:id="rId5"/>
    <sheet name="4観光消費構成比" sheetId="18" r:id="rId6"/>
    <sheet name="5観光GDP時系列" sheetId="26" r:id="rId7"/>
    <sheet name="6項目別観光GDP" sheetId="24" r:id="rId8"/>
    <sheet name="7地域観光消費" sheetId="21" r:id="rId9"/>
    <sheet name="神戸市" sheetId="12" r:id="rId10"/>
    <sheet name="阪神南" sheetId="11" r:id="rId11"/>
    <sheet name="阪神北" sheetId="10" r:id="rId12"/>
    <sheet name="東播磨" sheetId="9" r:id="rId13"/>
    <sheet name="北播磨" sheetId="8" r:id="rId14"/>
    <sheet name="中播磨" sheetId="7" r:id="rId15"/>
    <sheet name="西播磨" sheetId="6" r:id="rId16"/>
    <sheet name="但馬" sheetId="5" r:id="rId17"/>
    <sheet name="丹波" sheetId="1" r:id="rId18"/>
    <sheet name="淡路" sheetId="2" r:id="rId19"/>
    <sheet name="宿泊者数" sheetId="19" r:id="rId20"/>
    <sheet name="地域観光消費2" sheetId="22" r:id="rId21"/>
    <sheet name="付加価値率" sheetId="25" r:id="rId22"/>
    <sheet name="市町別入込数" sheetId="4" r:id="rId23"/>
    <sheet name="市町入込数2" sheetId="14" r:id="rId24"/>
    <sheet name="交通費単価" sheetId="15" r:id="rId25"/>
  </sheets>
  <externalReferences>
    <externalReference r:id="rId26"/>
  </externalReferences>
  <calcPr calcId="191029"/>
</workbook>
</file>

<file path=xl/calcChain.xml><?xml version="1.0" encoding="utf-8"?>
<calcChain xmlns="http://schemas.openxmlformats.org/spreadsheetml/2006/main">
  <c r="Q162" i="11" l="1"/>
  <c r="Q161" i="11"/>
  <c r="Q197" i="10"/>
  <c r="Q196" i="10"/>
  <c r="Q196" i="9"/>
  <c r="Q195" i="9"/>
  <c r="Q213" i="8"/>
  <c r="Q212" i="8"/>
  <c r="Q179" i="7"/>
  <c r="Q178" i="7"/>
  <c r="Q162" i="2"/>
  <c r="Q161" i="2"/>
  <c r="Q146" i="1"/>
  <c r="Q145" i="1"/>
  <c r="Q196" i="5"/>
  <c r="Q195" i="5"/>
  <c r="Q231" i="6"/>
  <c r="Q230" i="6"/>
  <c r="D84" i="21"/>
  <c r="E84" i="21"/>
  <c r="F84" i="21"/>
  <c r="G84" i="21"/>
  <c r="H84" i="21"/>
  <c r="I84" i="21"/>
  <c r="J84" i="21"/>
  <c r="K84" i="21"/>
  <c r="L84" i="21"/>
  <c r="M84" i="21"/>
  <c r="N84" i="21"/>
  <c r="O84" i="21"/>
  <c r="P84" i="21"/>
  <c r="Q84" i="21"/>
  <c r="R84" i="21"/>
  <c r="D85" i="21"/>
  <c r="E85" i="21"/>
  <c r="F85" i="21"/>
  <c r="G85" i="21"/>
  <c r="H85" i="21"/>
  <c r="I85" i="21"/>
  <c r="J85" i="21"/>
  <c r="K85" i="21"/>
  <c r="L85" i="21"/>
  <c r="M85" i="21"/>
  <c r="N85" i="21"/>
  <c r="O85" i="21"/>
  <c r="P85" i="21"/>
  <c r="Q85" i="21"/>
  <c r="R85" i="21"/>
  <c r="D86" i="21"/>
  <c r="E86" i="21"/>
  <c r="F86" i="21"/>
  <c r="G86" i="21"/>
  <c r="H86" i="21"/>
  <c r="I86" i="21"/>
  <c r="J86" i="21"/>
  <c r="K86" i="21"/>
  <c r="L86" i="21"/>
  <c r="M86" i="21"/>
  <c r="N86" i="21"/>
  <c r="O86" i="21"/>
  <c r="P86" i="21"/>
  <c r="Q86" i="21"/>
  <c r="R86" i="21"/>
  <c r="D87" i="21"/>
  <c r="E87" i="21"/>
  <c r="F87" i="21"/>
  <c r="G87" i="21"/>
  <c r="H87" i="21"/>
  <c r="I87" i="21"/>
  <c r="J87" i="21"/>
  <c r="K87" i="21"/>
  <c r="L87" i="21"/>
  <c r="M87" i="21"/>
  <c r="N87" i="21"/>
  <c r="O87" i="21"/>
  <c r="P87" i="21"/>
  <c r="Q87" i="21"/>
  <c r="R87" i="21"/>
  <c r="D88" i="21"/>
  <c r="E88" i="21"/>
  <c r="F88" i="21"/>
  <c r="G88" i="21"/>
  <c r="H88" i="21"/>
  <c r="I88" i="21"/>
  <c r="J88" i="21"/>
  <c r="K88" i="21"/>
  <c r="L88" i="21"/>
  <c r="M88" i="21"/>
  <c r="N88" i="21"/>
  <c r="O88" i="21"/>
  <c r="P88" i="21"/>
  <c r="Q88" i="21"/>
  <c r="R88" i="21"/>
  <c r="D89" i="21"/>
  <c r="E89" i="21"/>
  <c r="F89" i="21"/>
  <c r="G89" i="21"/>
  <c r="H89" i="21"/>
  <c r="I89" i="21"/>
  <c r="J89" i="21"/>
  <c r="K89" i="21"/>
  <c r="L89" i="21"/>
  <c r="M89" i="21"/>
  <c r="N89" i="21"/>
  <c r="O89" i="21"/>
  <c r="P89" i="21"/>
  <c r="Q89" i="21"/>
  <c r="R89" i="21"/>
  <c r="D90" i="21"/>
  <c r="E90" i="21"/>
  <c r="F90" i="21"/>
  <c r="G90" i="21"/>
  <c r="H90" i="21"/>
  <c r="I90" i="21"/>
  <c r="J90" i="21"/>
  <c r="K90" i="21"/>
  <c r="L90" i="21"/>
  <c r="M90" i="21"/>
  <c r="N90" i="21"/>
  <c r="O90" i="21"/>
  <c r="P90" i="21"/>
  <c r="Q90" i="21"/>
  <c r="R90" i="21"/>
  <c r="D76" i="21"/>
  <c r="E76" i="21"/>
  <c r="F76" i="21"/>
  <c r="G76" i="21"/>
  <c r="H76" i="21"/>
  <c r="I76" i="21"/>
  <c r="J76" i="21"/>
  <c r="K76" i="21"/>
  <c r="L76" i="21"/>
  <c r="M76" i="21"/>
  <c r="N76" i="21"/>
  <c r="O76" i="21"/>
  <c r="P76" i="21"/>
  <c r="Q76" i="21"/>
  <c r="R76" i="21"/>
  <c r="D77" i="21"/>
  <c r="E77" i="21"/>
  <c r="F77" i="21"/>
  <c r="G77" i="21"/>
  <c r="H77" i="21"/>
  <c r="I77" i="21"/>
  <c r="J77" i="21"/>
  <c r="K77" i="21"/>
  <c r="L77" i="21"/>
  <c r="M77" i="21"/>
  <c r="N77" i="21"/>
  <c r="O77" i="21"/>
  <c r="P77" i="21"/>
  <c r="Q77" i="21"/>
  <c r="R77" i="21"/>
  <c r="D78" i="21"/>
  <c r="E78" i="21"/>
  <c r="F78" i="21"/>
  <c r="G78" i="21"/>
  <c r="H78" i="21"/>
  <c r="I78" i="21"/>
  <c r="J78" i="21"/>
  <c r="K78" i="21"/>
  <c r="L78" i="21"/>
  <c r="M78" i="21"/>
  <c r="N78" i="21"/>
  <c r="O78" i="21"/>
  <c r="P78" i="21"/>
  <c r="Q78" i="21"/>
  <c r="R78" i="21"/>
  <c r="D79" i="21"/>
  <c r="E79" i="21"/>
  <c r="F79" i="21"/>
  <c r="G79" i="21"/>
  <c r="H79" i="21"/>
  <c r="I79" i="21"/>
  <c r="J79" i="21"/>
  <c r="K79" i="21"/>
  <c r="L79" i="21"/>
  <c r="M79" i="21"/>
  <c r="N79" i="21"/>
  <c r="O79" i="21"/>
  <c r="P79" i="21"/>
  <c r="Q79" i="21"/>
  <c r="R79" i="21"/>
  <c r="D80" i="21"/>
  <c r="E80" i="21"/>
  <c r="F80" i="21"/>
  <c r="G80" i="21"/>
  <c r="H80" i="21"/>
  <c r="I80" i="21"/>
  <c r="J80" i="21"/>
  <c r="K80" i="21"/>
  <c r="L80" i="21"/>
  <c r="M80" i="21"/>
  <c r="N80" i="21"/>
  <c r="O80" i="21"/>
  <c r="P80" i="21"/>
  <c r="Q80" i="21"/>
  <c r="R80" i="21"/>
  <c r="D81" i="21"/>
  <c r="E81" i="21"/>
  <c r="F81" i="21"/>
  <c r="G81" i="21"/>
  <c r="H81" i="21"/>
  <c r="I81" i="21"/>
  <c r="J81" i="21"/>
  <c r="K81" i="21"/>
  <c r="L81" i="21"/>
  <c r="M81" i="21"/>
  <c r="N81" i="21"/>
  <c r="O81" i="21"/>
  <c r="P81" i="21"/>
  <c r="Q81" i="21"/>
  <c r="R81" i="21"/>
  <c r="D82" i="21"/>
  <c r="E82" i="21"/>
  <c r="F82" i="21"/>
  <c r="G82" i="21"/>
  <c r="H82" i="21"/>
  <c r="I82" i="21"/>
  <c r="J82" i="21"/>
  <c r="K82" i="21"/>
  <c r="L82" i="21"/>
  <c r="M82" i="21"/>
  <c r="N82" i="21"/>
  <c r="O82" i="21"/>
  <c r="P82" i="21"/>
  <c r="Q82" i="21"/>
  <c r="R82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P68" i="21"/>
  <c r="Q68" i="21"/>
  <c r="R68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P69" i="21"/>
  <c r="Q69" i="21"/>
  <c r="R69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R70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R71" i="21"/>
  <c r="D72" i="21"/>
  <c r="E72" i="21"/>
  <c r="F72" i="21"/>
  <c r="G72" i="21"/>
  <c r="H72" i="21"/>
  <c r="I72" i="21"/>
  <c r="J72" i="21"/>
  <c r="K72" i="21"/>
  <c r="L72" i="21"/>
  <c r="M72" i="21"/>
  <c r="N72" i="21"/>
  <c r="O72" i="21"/>
  <c r="P72" i="21"/>
  <c r="Q72" i="21"/>
  <c r="R72" i="21"/>
  <c r="D73" i="21"/>
  <c r="E73" i="21"/>
  <c r="F73" i="21"/>
  <c r="G73" i="21"/>
  <c r="H73" i="21"/>
  <c r="I73" i="21"/>
  <c r="J73" i="21"/>
  <c r="K73" i="21"/>
  <c r="L73" i="21"/>
  <c r="M73" i="21"/>
  <c r="N73" i="21"/>
  <c r="O73" i="21"/>
  <c r="P73" i="21"/>
  <c r="Q73" i="21"/>
  <c r="R73" i="21"/>
  <c r="D74" i="21"/>
  <c r="E74" i="21"/>
  <c r="F74" i="21"/>
  <c r="G74" i="21"/>
  <c r="H74" i="21"/>
  <c r="I74" i="21"/>
  <c r="J74" i="21"/>
  <c r="K74" i="21"/>
  <c r="L74" i="21"/>
  <c r="M74" i="21"/>
  <c r="N74" i="21"/>
  <c r="O74" i="21"/>
  <c r="P74" i="21"/>
  <c r="Q74" i="21"/>
  <c r="R74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P60" i="21"/>
  <c r="Q60" i="21"/>
  <c r="R60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P61" i="21"/>
  <c r="Q61" i="21"/>
  <c r="R61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P62" i="21"/>
  <c r="Q62" i="21"/>
  <c r="R62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P63" i="21"/>
  <c r="Q63" i="21"/>
  <c r="R63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P64" i="21"/>
  <c r="Q64" i="21"/>
  <c r="R64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P65" i="21"/>
  <c r="Q65" i="21"/>
  <c r="R65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Q66" i="21"/>
  <c r="R66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Q52" i="21"/>
  <c r="R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P56" i="21"/>
  <c r="Q56" i="21"/>
  <c r="R56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P57" i="21"/>
  <c r="Q57" i="21"/>
  <c r="R57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P58" i="21"/>
  <c r="Q58" i="21"/>
  <c r="R58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R50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Q37" i="21"/>
  <c r="R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P31" i="21"/>
  <c r="Q31" i="21"/>
  <c r="R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D4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R16" i="25" l="1"/>
  <c r="R15" i="25"/>
  <c r="R14" i="25"/>
  <c r="R13" i="25"/>
  <c r="R12" i="25"/>
  <c r="R11" i="25"/>
  <c r="R96" i="21"/>
  <c r="R97" i="21"/>
  <c r="Q188" i="13" s="1"/>
  <c r="R98" i="21"/>
  <c r="Q189" i="13" s="1"/>
  <c r="R99" i="21"/>
  <c r="Q190" i="13" s="1"/>
  <c r="R100" i="21"/>
  <c r="Q191" i="13" s="1"/>
  <c r="R101" i="21"/>
  <c r="Q192" i="13" s="1"/>
  <c r="R102" i="21"/>
  <c r="Q193" i="13" s="1"/>
  <c r="R103" i="21"/>
  <c r="Q194" i="13" s="1"/>
  <c r="R104" i="21"/>
  <c r="Q195" i="13" s="1"/>
  <c r="R105" i="21"/>
  <c r="Q196" i="13" s="1"/>
  <c r="R106" i="21"/>
  <c r="Q197" i="13" s="1"/>
  <c r="Q108" i="12"/>
  <c r="Q118" i="12" s="1"/>
  <c r="Q109" i="12"/>
  <c r="Q100" i="12" s="1"/>
  <c r="Q102" i="12" s="1"/>
  <c r="Q104" i="12" s="1"/>
  <c r="Q110" i="12"/>
  <c r="Q11" i="13" s="1"/>
  <c r="Q11" i="24" s="1"/>
  <c r="Q99" i="12"/>
  <c r="Q101" i="12"/>
  <c r="AT71" i="4"/>
  <c r="AU71" i="4"/>
  <c r="AV71" i="4"/>
  <c r="AT72" i="4"/>
  <c r="AU72" i="4"/>
  <c r="AV72" i="4"/>
  <c r="AT70" i="4"/>
  <c r="AU70" i="4"/>
  <c r="AV70" i="4"/>
  <c r="AT63" i="4"/>
  <c r="AU63" i="4"/>
  <c r="AV63" i="4"/>
  <c r="AT64" i="4"/>
  <c r="AU64" i="4"/>
  <c r="AV64" i="4"/>
  <c r="AT65" i="4"/>
  <c r="AU65" i="4"/>
  <c r="AV65" i="4"/>
  <c r="AT66" i="4"/>
  <c r="AU66" i="4"/>
  <c r="AV66" i="4"/>
  <c r="AT67" i="4"/>
  <c r="AU67" i="4"/>
  <c r="AV67" i="4"/>
  <c r="AT68" i="4"/>
  <c r="AU68" i="4"/>
  <c r="AV68" i="4"/>
  <c r="AT69" i="4"/>
  <c r="AU69" i="4"/>
  <c r="AV69" i="4"/>
  <c r="AT62" i="4"/>
  <c r="AU62" i="4"/>
  <c r="AV62" i="4"/>
  <c r="Q187" i="13"/>
  <c r="R4" i="22"/>
  <c r="R5" i="22"/>
  <c r="Q5" i="13" s="1"/>
  <c r="R6" i="22"/>
  <c r="Q6" i="13" s="1"/>
  <c r="R8" i="22"/>
  <c r="R9" i="22"/>
  <c r="R10" i="22"/>
  <c r="R12" i="22"/>
  <c r="R13" i="22"/>
  <c r="Q91" i="11" s="1"/>
  <c r="R14" i="22"/>
  <c r="Q92" i="11" s="1"/>
  <c r="Q83" i="11" s="1"/>
  <c r="Q168" i="11" s="1"/>
  <c r="R16" i="22"/>
  <c r="R17" i="22"/>
  <c r="Q91" i="10" s="1"/>
  <c r="R18" i="22"/>
  <c r="Q92" i="10" s="1"/>
  <c r="Q83" i="10" s="1"/>
  <c r="Q203" i="10" s="1"/>
  <c r="R19" i="22"/>
  <c r="Q93" i="10" s="1"/>
  <c r="Q88" i="10" s="1"/>
  <c r="R20" i="22"/>
  <c r="R21" i="22"/>
  <c r="Q91" i="9" s="1"/>
  <c r="Q78" i="9" s="1"/>
  <c r="R22" i="22"/>
  <c r="Q92" i="9" s="1"/>
  <c r="Q83" i="9" s="1"/>
  <c r="Q202" i="9" s="1"/>
  <c r="R24" i="22"/>
  <c r="R25" i="22"/>
  <c r="Q91" i="8" s="1"/>
  <c r="R26" i="22"/>
  <c r="Q92" i="8" s="1"/>
  <c r="Q83" i="8" s="1"/>
  <c r="Q219" i="8" s="1"/>
  <c r="R28" i="22"/>
  <c r="R29" i="22"/>
  <c r="Q91" i="7" s="1"/>
  <c r="R30" i="22"/>
  <c r="Q92" i="7" s="1"/>
  <c r="Q83" i="7" s="1"/>
  <c r="R32" i="22"/>
  <c r="R33" i="22"/>
  <c r="Q91" i="6" s="1"/>
  <c r="R34" i="22"/>
  <c r="Q92" i="6" s="1"/>
  <c r="Q83" i="6" s="1"/>
  <c r="Q82" i="6" s="1"/>
  <c r="Q81" i="6" s="1"/>
  <c r="R36" i="22"/>
  <c r="R37" i="22"/>
  <c r="Q91" i="5" s="1"/>
  <c r="R38" i="22"/>
  <c r="Q92" i="5" s="1"/>
  <c r="Q83" i="5" s="1"/>
  <c r="R40" i="22"/>
  <c r="R41" i="22"/>
  <c r="Q92" i="1" s="1"/>
  <c r="R42" i="22"/>
  <c r="Q93" i="1" s="1"/>
  <c r="Q83" i="1" s="1"/>
  <c r="Q152" i="1" s="1"/>
  <c r="R44" i="22"/>
  <c r="R45" i="22"/>
  <c r="Q91" i="2" s="1"/>
  <c r="R46" i="22"/>
  <c r="Q92" i="2" s="1"/>
  <c r="Q83" i="2" s="1"/>
  <c r="Q163" i="2"/>
  <c r="Q164" i="2"/>
  <c r="Q147" i="1"/>
  <c r="Q148" i="1"/>
  <c r="Q197" i="5"/>
  <c r="Q198" i="5"/>
  <c r="Q232" i="6"/>
  <c r="Q233" i="6"/>
  <c r="Q180" i="7"/>
  <c r="Q181" i="7"/>
  <c r="Q214" i="8"/>
  <c r="Q215" i="8"/>
  <c r="Q197" i="9"/>
  <c r="Q198" i="9"/>
  <c r="Q198" i="10"/>
  <c r="Q199" i="10"/>
  <c r="Q163" i="11"/>
  <c r="Q164" i="11"/>
  <c r="Q118" i="2"/>
  <c r="Q119" i="2"/>
  <c r="Q120" i="2"/>
  <c r="Q121" i="2"/>
  <c r="Q122" i="2"/>
  <c r="Q123" i="2"/>
  <c r="Q117" i="2"/>
  <c r="Q109" i="2"/>
  <c r="Q110" i="2"/>
  <c r="Q111" i="2"/>
  <c r="Q112" i="2"/>
  <c r="Q113" i="2"/>
  <c r="Q114" i="2"/>
  <c r="Q108" i="2"/>
  <c r="Q100" i="2"/>
  <c r="Q101" i="2"/>
  <c r="Q102" i="2"/>
  <c r="Q103" i="2"/>
  <c r="Q104" i="2"/>
  <c r="Q105" i="2"/>
  <c r="Q99" i="2"/>
  <c r="Q110" i="1"/>
  <c r="Q111" i="1"/>
  <c r="Q112" i="1"/>
  <c r="Q113" i="1"/>
  <c r="Q114" i="1"/>
  <c r="Q115" i="1"/>
  <c r="Q109" i="1"/>
  <c r="Q101" i="1"/>
  <c r="Q102" i="1"/>
  <c r="Q103" i="1"/>
  <c r="Q104" i="1"/>
  <c r="Q105" i="1"/>
  <c r="Q106" i="1"/>
  <c r="Q100" i="1"/>
  <c r="Q136" i="5"/>
  <c r="Q137" i="5"/>
  <c r="Q138" i="5"/>
  <c r="Q139" i="5"/>
  <c r="Q140" i="5"/>
  <c r="Q141" i="5"/>
  <c r="Q135" i="5"/>
  <c r="Q127" i="5"/>
  <c r="Q128" i="5"/>
  <c r="Q129" i="5"/>
  <c r="Q130" i="5"/>
  <c r="Q131" i="5"/>
  <c r="Q132" i="5"/>
  <c r="Q126" i="5"/>
  <c r="Q118" i="5"/>
  <c r="Q119" i="5"/>
  <c r="Q120" i="5"/>
  <c r="Q121" i="5"/>
  <c r="Q122" i="5"/>
  <c r="Q123" i="5"/>
  <c r="Q117" i="5"/>
  <c r="Q109" i="5"/>
  <c r="Q110" i="5"/>
  <c r="Q111" i="5"/>
  <c r="Q112" i="5"/>
  <c r="Q113" i="5"/>
  <c r="Q114" i="5"/>
  <c r="Q108" i="5"/>
  <c r="Q100" i="5"/>
  <c r="Q101" i="5"/>
  <c r="Q102" i="5"/>
  <c r="Q103" i="5"/>
  <c r="Q104" i="5"/>
  <c r="Q105" i="5"/>
  <c r="Q99" i="5"/>
  <c r="Q149" i="5"/>
  <c r="P154" i="6"/>
  <c r="P155" i="6"/>
  <c r="P156" i="6"/>
  <c r="P157" i="6"/>
  <c r="P158" i="6"/>
  <c r="P159" i="6"/>
  <c r="P153" i="6"/>
  <c r="Q154" i="6"/>
  <c r="Q155" i="6"/>
  <c r="Q156" i="6"/>
  <c r="Q157" i="6"/>
  <c r="Q158" i="6"/>
  <c r="Q159" i="6"/>
  <c r="Q153" i="6"/>
  <c r="Q145" i="6"/>
  <c r="Q146" i="6"/>
  <c r="Q147" i="6"/>
  <c r="Q148" i="6"/>
  <c r="Q149" i="6"/>
  <c r="Q150" i="6"/>
  <c r="Q144" i="6"/>
  <c r="Q136" i="6"/>
  <c r="Q137" i="6"/>
  <c r="Q138" i="6"/>
  <c r="Q139" i="6"/>
  <c r="Q140" i="6"/>
  <c r="Q141" i="6"/>
  <c r="Q135" i="6"/>
  <c r="Q127" i="6"/>
  <c r="Q128" i="6"/>
  <c r="Q129" i="6"/>
  <c r="Q130" i="6"/>
  <c r="Q131" i="6"/>
  <c r="Q132" i="6"/>
  <c r="Q126" i="6"/>
  <c r="Q118" i="6"/>
  <c r="Q119" i="6"/>
  <c r="Q120" i="6"/>
  <c r="Q121" i="6"/>
  <c r="Q122" i="6"/>
  <c r="Q123" i="6"/>
  <c r="Q117" i="6"/>
  <c r="Q109" i="6"/>
  <c r="Q110" i="6"/>
  <c r="Q111" i="6"/>
  <c r="Q112" i="6"/>
  <c r="Q113" i="6"/>
  <c r="Q114" i="6"/>
  <c r="Q108" i="6"/>
  <c r="Q100" i="6"/>
  <c r="Q101" i="6"/>
  <c r="Q102" i="6"/>
  <c r="Q103" i="6"/>
  <c r="Q104" i="6"/>
  <c r="Q105" i="6"/>
  <c r="Q99" i="6"/>
  <c r="Q127" i="7"/>
  <c r="Q128" i="7"/>
  <c r="Q129" i="7"/>
  <c r="Q130" i="7"/>
  <c r="Q131" i="7"/>
  <c r="Q132" i="7"/>
  <c r="Q126" i="7"/>
  <c r="Q118" i="7"/>
  <c r="Q119" i="7"/>
  <c r="Q120" i="7"/>
  <c r="Q121" i="7"/>
  <c r="Q122" i="7"/>
  <c r="Q123" i="7"/>
  <c r="Q117" i="7"/>
  <c r="Q109" i="7"/>
  <c r="Q110" i="7"/>
  <c r="Q111" i="7"/>
  <c r="Q112" i="7"/>
  <c r="Q113" i="7"/>
  <c r="Q114" i="7"/>
  <c r="Q108" i="7"/>
  <c r="Q100" i="7"/>
  <c r="Q101" i="7"/>
  <c r="Q102" i="7"/>
  <c r="Q103" i="7"/>
  <c r="Q104" i="7"/>
  <c r="Q105" i="7"/>
  <c r="Q99" i="7"/>
  <c r="Q140" i="7"/>
  <c r="Q145" i="8"/>
  <c r="Q146" i="8"/>
  <c r="Q147" i="8"/>
  <c r="Q148" i="8"/>
  <c r="Q149" i="8"/>
  <c r="Q150" i="8"/>
  <c r="Q144" i="8"/>
  <c r="Q136" i="8"/>
  <c r="Q137" i="8"/>
  <c r="Q138" i="8"/>
  <c r="Q139" i="8"/>
  <c r="Q140" i="8"/>
  <c r="Q141" i="8"/>
  <c r="Q135" i="8"/>
  <c r="Q127" i="8"/>
  <c r="Q128" i="8"/>
  <c r="Q129" i="8"/>
  <c r="Q130" i="8"/>
  <c r="Q131" i="8"/>
  <c r="Q132" i="8"/>
  <c r="Q126" i="8"/>
  <c r="Q118" i="8"/>
  <c r="Q119" i="8"/>
  <c r="Q120" i="8"/>
  <c r="Q121" i="8"/>
  <c r="Q122" i="8"/>
  <c r="Q123" i="8"/>
  <c r="Q117" i="8"/>
  <c r="Q124" i="8"/>
  <c r="Q125" i="8"/>
  <c r="Q109" i="8"/>
  <c r="Q110" i="8"/>
  <c r="Q111" i="8"/>
  <c r="Q112" i="8"/>
  <c r="Q113" i="8"/>
  <c r="Q114" i="8"/>
  <c r="Q108" i="8"/>
  <c r="Q100" i="8"/>
  <c r="Q155" i="8" s="1"/>
  <c r="Q101" i="8"/>
  <c r="Q102" i="8"/>
  <c r="Q103" i="8"/>
  <c r="Q104" i="8"/>
  <c r="Q105" i="8"/>
  <c r="Q99" i="8"/>
  <c r="Q136" i="9"/>
  <c r="Q137" i="9"/>
  <c r="Q138" i="9"/>
  <c r="Q139" i="9"/>
  <c r="Q140" i="9"/>
  <c r="Q141" i="9"/>
  <c r="Q135" i="9"/>
  <c r="Q127" i="9"/>
  <c r="Q128" i="9"/>
  <c r="Q129" i="9"/>
  <c r="Q130" i="9"/>
  <c r="Q131" i="9"/>
  <c r="Q132" i="9"/>
  <c r="Q126" i="9"/>
  <c r="Q118" i="9"/>
  <c r="Q119" i="9"/>
  <c r="Q120" i="9"/>
  <c r="Q121" i="9"/>
  <c r="Q122" i="9"/>
  <c r="Q123" i="9"/>
  <c r="Q117" i="9"/>
  <c r="Q109" i="9"/>
  <c r="Q110" i="9"/>
  <c r="Q111" i="9"/>
  <c r="Q112" i="9"/>
  <c r="Q113" i="9"/>
  <c r="Q114" i="9"/>
  <c r="Q108" i="9"/>
  <c r="Q100" i="9"/>
  <c r="Q101" i="9"/>
  <c r="Q102" i="9"/>
  <c r="Q103" i="9"/>
  <c r="Q104" i="9"/>
  <c r="Q105" i="9"/>
  <c r="Q99" i="9"/>
  <c r="Q136" i="10"/>
  <c r="Q137" i="10"/>
  <c r="Q138" i="10"/>
  <c r="Q139" i="10"/>
  <c r="Q140" i="10"/>
  <c r="Q141" i="10"/>
  <c r="Q135" i="10"/>
  <c r="Q127" i="10"/>
  <c r="Q128" i="10"/>
  <c r="Q129" i="10"/>
  <c r="Q130" i="10"/>
  <c r="Q131" i="10"/>
  <c r="Q132" i="10"/>
  <c r="Q126" i="10"/>
  <c r="Q118" i="10"/>
  <c r="Q119" i="10"/>
  <c r="Q120" i="10"/>
  <c r="Q121" i="10"/>
  <c r="Q122" i="10"/>
  <c r="Q123" i="10"/>
  <c r="Q117" i="10"/>
  <c r="Q109" i="10"/>
  <c r="Q110" i="10"/>
  <c r="Q111" i="10"/>
  <c r="Q112" i="10"/>
  <c r="Q113" i="10"/>
  <c r="Q114" i="10"/>
  <c r="Q108" i="10"/>
  <c r="Q100" i="10"/>
  <c r="Q101" i="10"/>
  <c r="Q102" i="10"/>
  <c r="Q103" i="10"/>
  <c r="Q104" i="10"/>
  <c r="Q105" i="10"/>
  <c r="Q99" i="10"/>
  <c r="Q118" i="11"/>
  <c r="Q119" i="11"/>
  <c r="Q120" i="11"/>
  <c r="Q121" i="11"/>
  <c r="Q122" i="11"/>
  <c r="Q123" i="11"/>
  <c r="Q117" i="11"/>
  <c r="Q109" i="11"/>
  <c r="Q110" i="11"/>
  <c r="Q111" i="11"/>
  <c r="Q112" i="11"/>
  <c r="Q113" i="11"/>
  <c r="Q114" i="11"/>
  <c r="Q108" i="11"/>
  <c r="Q100" i="11"/>
  <c r="Q101" i="11"/>
  <c r="Q102" i="11"/>
  <c r="Q103" i="11"/>
  <c r="Q104" i="11"/>
  <c r="Q105" i="11"/>
  <c r="Q99" i="11"/>
  <c r="Q124" i="11"/>
  <c r="Q125" i="11"/>
  <c r="Q126" i="11"/>
  <c r="Q127" i="11"/>
  <c r="Q128" i="11"/>
  <c r="Q129" i="11"/>
  <c r="Q130" i="11"/>
  <c r="Q131" i="11"/>
  <c r="Q132" i="11"/>
  <c r="Q115" i="11"/>
  <c r="Q116" i="11"/>
  <c r="Q106" i="11"/>
  <c r="Q107" i="11"/>
  <c r="Q97" i="11"/>
  <c r="Q98" i="11"/>
  <c r="Q142" i="10"/>
  <c r="Q144" i="10" s="1"/>
  <c r="Q143" i="10"/>
  <c r="Q145" i="10"/>
  <c r="Q146" i="10"/>
  <c r="Q147" i="10"/>
  <c r="Q133" i="10"/>
  <c r="Q134" i="10"/>
  <c r="Q124" i="10"/>
  <c r="Q125" i="10"/>
  <c r="Q115" i="10"/>
  <c r="Q116" i="10"/>
  <c r="Q106" i="10"/>
  <c r="Q107" i="10"/>
  <c r="Q97" i="10"/>
  <c r="Q98" i="10"/>
  <c r="Q142" i="9"/>
  <c r="Q144" i="9" s="1"/>
  <c r="Q143" i="9"/>
  <c r="Q145" i="9"/>
  <c r="Q146" i="9"/>
  <c r="Q147" i="9"/>
  <c r="Q133" i="9"/>
  <c r="Q134" i="9"/>
  <c r="Q124" i="9"/>
  <c r="Q125" i="9"/>
  <c r="Q115" i="9"/>
  <c r="Q116" i="9"/>
  <c r="Q106" i="9"/>
  <c r="Q107" i="9"/>
  <c r="Q97" i="9"/>
  <c r="Q98" i="9"/>
  <c r="Q154" i="8"/>
  <c r="Q142" i="8"/>
  <c r="Q143" i="8"/>
  <c r="Q133" i="8"/>
  <c r="Q134" i="8"/>
  <c r="Q115" i="8"/>
  <c r="Q116" i="8"/>
  <c r="Q152" i="8" s="1"/>
  <c r="Q106" i="8"/>
  <c r="Q151" i="8" s="1"/>
  <c r="Q153" i="8" s="1"/>
  <c r="Q107" i="8"/>
  <c r="Q97" i="8"/>
  <c r="Q98" i="8"/>
  <c r="Q133" i="7"/>
  <c r="Q134" i="7"/>
  <c r="Q135" i="7"/>
  <c r="Q136" i="7"/>
  <c r="Q137" i="7"/>
  <c r="Q138" i="7"/>
  <c r="Q124" i="7"/>
  <c r="Q125" i="7"/>
  <c r="Q115" i="7"/>
  <c r="Q116" i="7"/>
  <c r="Q106" i="7"/>
  <c r="Q107" i="7"/>
  <c r="Q97" i="7"/>
  <c r="Q98" i="7"/>
  <c r="Q160" i="6"/>
  <c r="Q162" i="6" s="1"/>
  <c r="Q161" i="6"/>
  <c r="Q163" i="6"/>
  <c r="Q164" i="6"/>
  <c r="Q165" i="6"/>
  <c r="Q151" i="6"/>
  <c r="Q152" i="6"/>
  <c r="Q142" i="6"/>
  <c r="Q143" i="6"/>
  <c r="Q133" i="6"/>
  <c r="Q134" i="6"/>
  <c r="Q124" i="6"/>
  <c r="Q125" i="6"/>
  <c r="Q115" i="6"/>
  <c r="Q116" i="6"/>
  <c r="Q106" i="6"/>
  <c r="Q107" i="6"/>
  <c r="Q97" i="6"/>
  <c r="Q98" i="6"/>
  <c r="Q142" i="5"/>
  <c r="Q144" i="5" s="1"/>
  <c r="Q143" i="5"/>
  <c r="Q145" i="5"/>
  <c r="Q146" i="5"/>
  <c r="Q147" i="5"/>
  <c r="Q148" i="5"/>
  <c r="Q133" i="5"/>
  <c r="Q134" i="5"/>
  <c r="Q124" i="5"/>
  <c r="Q125" i="5"/>
  <c r="Q115" i="5"/>
  <c r="Q116" i="5"/>
  <c r="Q106" i="5"/>
  <c r="Q107" i="5"/>
  <c r="Q97" i="5"/>
  <c r="Q98" i="5"/>
  <c r="Q116" i="1"/>
  <c r="Q118" i="1" s="1"/>
  <c r="Q117" i="1"/>
  <c r="Q119" i="1"/>
  <c r="Q120" i="1"/>
  <c r="Q121" i="1"/>
  <c r="Q122" i="1"/>
  <c r="Q107" i="1"/>
  <c r="Q108" i="1"/>
  <c r="Q98" i="1"/>
  <c r="Q99" i="1"/>
  <c r="Q124" i="2"/>
  <c r="Q125" i="2"/>
  <c r="Q126" i="2"/>
  <c r="Q127" i="2"/>
  <c r="Q128" i="2"/>
  <c r="Q115" i="2"/>
  <c r="Q116" i="2"/>
  <c r="Q106" i="2"/>
  <c r="Q107" i="2"/>
  <c r="Q97" i="2"/>
  <c r="Q98" i="2"/>
  <c r="R45" i="14"/>
  <c r="Q45" i="14"/>
  <c r="Q5" i="14"/>
  <c r="R5" i="14"/>
  <c r="Q6" i="14"/>
  <c r="R6" i="14"/>
  <c r="Q7" i="14"/>
  <c r="R7" i="14"/>
  <c r="Q8" i="14"/>
  <c r="R8" i="14"/>
  <c r="Q9" i="14"/>
  <c r="R9" i="14"/>
  <c r="Q10" i="14"/>
  <c r="R10" i="14"/>
  <c r="Q11" i="14"/>
  <c r="R11" i="14"/>
  <c r="Q12" i="14"/>
  <c r="R12" i="14"/>
  <c r="Q13" i="14"/>
  <c r="R13" i="14"/>
  <c r="Q14" i="14"/>
  <c r="R14" i="14"/>
  <c r="Q15" i="14"/>
  <c r="R15" i="14"/>
  <c r="Q16" i="14"/>
  <c r="R16" i="14"/>
  <c r="Q17" i="14"/>
  <c r="R17" i="14"/>
  <c r="Q18" i="14"/>
  <c r="R18" i="14"/>
  <c r="Q19" i="14"/>
  <c r="R19" i="14"/>
  <c r="Q20" i="14"/>
  <c r="R20" i="14"/>
  <c r="Q21" i="14"/>
  <c r="R21" i="14"/>
  <c r="Q22" i="14"/>
  <c r="R22" i="14"/>
  <c r="Q23" i="14"/>
  <c r="R23" i="14"/>
  <c r="Q24" i="14"/>
  <c r="R24" i="14"/>
  <c r="Q25" i="14"/>
  <c r="R25" i="14"/>
  <c r="Q26" i="14"/>
  <c r="R26" i="14"/>
  <c r="Q27" i="14"/>
  <c r="R27" i="14"/>
  <c r="Q28" i="14"/>
  <c r="R28" i="14"/>
  <c r="Q29" i="14"/>
  <c r="R29" i="14"/>
  <c r="Q30" i="14"/>
  <c r="R30" i="14"/>
  <c r="Q31" i="14"/>
  <c r="R31" i="14"/>
  <c r="Q32" i="14"/>
  <c r="R32" i="14"/>
  <c r="Q33" i="14"/>
  <c r="R33" i="14"/>
  <c r="Q34" i="14"/>
  <c r="R34" i="14"/>
  <c r="Q35" i="14"/>
  <c r="R35" i="14"/>
  <c r="Q36" i="14"/>
  <c r="R36" i="14"/>
  <c r="Q37" i="14"/>
  <c r="R37" i="14"/>
  <c r="Q38" i="14"/>
  <c r="R38" i="14"/>
  <c r="Q39" i="14"/>
  <c r="R39" i="14"/>
  <c r="Q40" i="14"/>
  <c r="R40" i="14"/>
  <c r="Q41" i="14"/>
  <c r="R41" i="14"/>
  <c r="Q42" i="14"/>
  <c r="R42" i="14"/>
  <c r="Q43" i="14"/>
  <c r="R43" i="14"/>
  <c r="Q44" i="14"/>
  <c r="R44" i="14"/>
  <c r="AG45" i="14"/>
  <c r="AF45" i="14"/>
  <c r="AF5" i="14"/>
  <c r="AG5" i="14"/>
  <c r="AF6" i="14"/>
  <c r="AG6" i="14"/>
  <c r="AF7" i="14"/>
  <c r="AG7" i="14"/>
  <c r="AF8" i="14"/>
  <c r="AG8" i="14"/>
  <c r="AF9" i="14"/>
  <c r="AG9" i="14"/>
  <c r="AF10" i="14"/>
  <c r="AG10" i="14"/>
  <c r="AF11" i="14"/>
  <c r="AG11" i="14"/>
  <c r="AF12" i="14"/>
  <c r="AG12" i="14"/>
  <c r="AF13" i="14"/>
  <c r="AG13" i="14"/>
  <c r="AF14" i="14"/>
  <c r="AG14" i="14"/>
  <c r="AF15" i="14"/>
  <c r="AG15" i="14"/>
  <c r="AF16" i="14"/>
  <c r="AG16" i="14"/>
  <c r="AF17" i="14"/>
  <c r="AG17" i="14"/>
  <c r="AF18" i="14"/>
  <c r="AG18" i="14"/>
  <c r="AF19" i="14"/>
  <c r="AG19" i="14"/>
  <c r="AF20" i="14"/>
  <c r="AG20" i="14"/>
  <c r="AF21" i="14"/>
  <c r="AG21" i="14"/>
  <c r="AF22" i="14"/>
  <c r="AG22" i="14"/>
  <c r="AF23" i="14"/>
  <c r="AG23" i="14"/>
  <c r="AF24" i="14"/>
  <c r="AG24" i="14"/>
  <c r="AF25" i="14"/>
  <c r="AG25" i="14"/>
  <c r="AF26" i="14"/>
  <c r="AG26" i="14"/>
  <c r="AF27" i="14"/>
  <c r="AG27" i="14"/>
  <c r="AF28" i="14"/>
  <c r="AG28" i="14"/>
  <c r="AF29" i="14"/>
  <c r="AG29" i="14"/>
  <c r="AF30" i="14"/>
  <c r="AG30" i="14"/>
  <c r="AF31" i="14"/>
  <c r="AG31" i="14"/>
  <c r="AF32" i="14"/>
  <c r="AG32" i="14"/>
  <c r="AF33" i="14"/>
  <c r="AG33" i="14"/>
  <c r="AF34" i="14"/>
  <c r="AG34" i="14"/>
  <c r="AF35" i="14"/>
  <c r="AG35" i="14"/>
  <c r="AF36" i="14"/>
  <c r="AG36" i="14"/>
  <c r="AF37" i="14"/>
  <c r="AG37" i="14"/>
  <c r="AF38" i="14"/>
  <c r="AG38" i="14"/>
  <c r="AF39" i="14"/>
  <c r="AG39" i="14"/>
  <c r="AF40" i="14"/>
  <c r="AG40" i="14"/>
  <c r="AF41" i="14"/>
  <c r="AG41" i="14"/>
  <c r="AF42" i="14"/>
  <c r="AG42" i="14"/>
  <c r="AF43" i="14"/>
  <c r="AG43" i="14"/>
  <c r="AF44" i="14"/>
  <c r="AG44" i="14"/>
  <c r="AG4" i="14"/>
  <c r="AF4" i="14"/>
  <c r="R4" i="14"/>
  <c r="Q4" i="14"/>
  <c r="AN210" i="19"/>
  <c r="AL210" i="19"/>
  <c r="AG210" i="19"/>
  <c r="Z210" i="19"/>
  <c r="V210" i="19"/>
  <c r="P210" i="19"/>
  <c r="K210" i="19"/>
  <c r="F210" i="19"/>
  <c r="C210" i="19"/>
  <c r="B210" i="19"/>
  <c r="AN209" i="19"/>
  <c r="AL209" i="19"/>
  <c r="AG209" i="19"/>
  <c r="Z209" i="19"/>
  <c r="V209" i="19"/>
  <c r="P209" i="19"/>
  <c r="K209" i="19"/>
  <c r="F209" i="19"/>
  <c r="C209" i="19"/>
  <c r="B209" i="19"/>
  <c r="AN208" i="19"/>
  <c r="AL208" i="19"/>
  <c r="AG208" i="19"/>
  <c r="Z208" i="19"/>
  <c r="V208" i="19"/>
  <c r="P208" i="19"/>
  <c r="K208" i="19"/>
  <c r="F208" i="19"/>
  <c r="C208" i="19"/>
  <c r="B208" i="19"/>
  <c r="AN207" i="19"/>
  <c r="AL207" i="19"/>
  <c r="AG207" i="19"/>
  <c r="Z207" i="19"/>
  <c r="V207" i="19"/>
  <c r="P207" i="19"/>
  <c r="K207" i="19"/>
  <c r="K211" i="19" s="1"/>
  <c r="F207" i="19"/>
  <c r="F211" i="19" s="1"/>
  <c r="C207" i="19"/>
  <c r="B207" i="19"/>
  <c r="AN206" i="19"/>
  <c r="AL206" i="19"/>
  <c r="AG206" i="19"/>
  <c r="Z206" i="19"/>
  <c r="V206" i="19"/>
  <c r="V211" i="19" s="1"/>
  <c r="P206" i="19"/>
  <c r="P211" i="19" s="1"/>
  <c r="K206" i="19"/>
  <c r="F206" i="19"/>
  <c r="C206" i="19"/>
  <c r="B206" i="19"/>
  <c r="AN205" i="19"/>
  <c r="AL205" i="19"/>
  <c r="AG205" i="19"/>
  <c r="AG211" i="19" s="1"/>
  <c r="Z205" i="19"/>
  <c r="Z211" i="19" s="1"/>
  <c r="V205" i="19"/>
  <c r="P205" i="19"/>
  <c r="K205" i="19"/>
  <c r="F205" i="19"/>
  <c r="C205" i="19"/>
  <c r="B205" i="19"/>
  <c r="AN204" i="19"/>
  <c r="AN211" i="19" s="1"/>
  <c r="AL204" i="19"/>
  <c r="AL211" i="19" s="1"/>
  <c r="AG204" i="19"/>
  <c r="Z204" i="19"/>
  <c r="V204" i="19"/>
  <c r="P204" i="19"/>
  <c r="K204" i="19"/>
  <c r="F204" i="19"/>
  <c r="C204" i="19"/>
  <c r="C211" i="19" s="1"/>
  <c r="B204" i="19"/>
  <c r="B211" i="19" s="1"/>
  <c r="AP202" i="19"/>
  <c r="AO202" i="19"/>
  <c r="AN202" i="19"/>
  <c r="AM202" i="19"/>
  <c r="AL202" i="19"/>
  <c r="AK202" i="19"/>
  <c r="AJ202" i="19"/>
  <c r="AI202" i="19"/>
  <c r="AH202" i="19"/>
  <c r="AG202" i="19"/>
  <c r="AF202" i="19"/>
  <c r="AE202" i="19"/>
  <c r="AD202" i="19"/>
  <c r="AC202" i="19"/>
  <c r="AB202" i="19"/>
  <c r="AA202" i="19"/>
  <c r="Z202" i="19"/>
  <c r="Y202" i="19"/>
  <c r="X202" i="19"/>
  <c r="W202" i="19"/>
  <c r="V202" i="19"/>
  <c r="U202" i="19"/>
  <c r="T202" i="19"/>
  <c r="S202" i="19"/>
  <c r="R202" i="19"/>
  <c r="Q202" i="19"/>
  <c r="P202" i="19"/>
  <c r="O202" i="19"/>
  <c r="N202" i="19"/>
  <c r="M202" i="19"/>
  <c r="L202" i="19"/>
  <c r="K202" i="19"/>
  <c r="J202" i="19"/>
  <c r="I202" i="19"/>
  <c r="H202" i="19"/>
  <c r="G202" i="19"/>
  <c r="F202" i="19"/>
  <c r="E202" i="19"/>
  <c r="C202" i="19"/>
  <c r="B202" i="19"/>
  <c r="AQ201" i="19"/>
  <c r="AQ200" i="19"/>
  <c r="AQ199" i="19"/>
  <c r="AQ198" i="19"/>
  <c r="AQ197" i="19"/>
  <c r="AQ196" i="19"/>
  <c r="AQ195" i="19"/>
  <c r="AQ202" i="19" s="1"/>
  <c r="BI59" i="4"/>
  <c r="BH59" i="4"/>
  <c r="BD59" i="4"/>
  <c r="BA59" i="4"/>
  <c r="AZ59" i="4"/>
  <c r="AV59" i="4"/>
  <c r="AT59" i="4"/>
  <c r="BK59" i="4" s="1"/>
  <c r="AS59" i="4"/>
  <c r="BJ59" i="4" s="1"/>
  <c r="AR59" i="4"/>
  <c r="AQ59" i="4"/>
  <c r="AP59" i="4"/>
  <c r="AN59" i="4"/>
  <c r="AM59" i="4"/>
  <c r="AK59" i="4"/>
  <c r="AJ59" i="4"/>
  <c r="BG59" i="4" s="1"/>
  <c r="AI59" i="4"/>
  <c r="AH59" i="4"/>
  <c r="AG59" i="4"/>
  <c r="BF59" i="4" s="1"/>
  <c r="AF59" i="4"/>
  <c r="AE59" i="4"/>
  <c r="AD59" i="4"/>
  <c r="BE59" i="4" s="1"/>
  <c r="AC59" i="4"/>
  <c r="AB59" i="4"/>
  <c r="AA59" i="4"/>
  <c r="Y59" i="4"/>
  <c r="X59" i="4"/>
  <c r="W59" i="4"/>
  <c r="V59" i="4"/>
  <c r="BC59" i="4" s="1"/>
  <c r="U59" i="4"/>
  <c r="BB59" i="4" s="1"/>
  <c r="T59" i="4"/>
  <c r="S59" i="4"/>
  <c r="R59" i="4"/>
  <c r="Q59" i="4"/>
  <c r="P59" i="4"/>
  <c r="O59" i="4"/>
  <c r="N59" i="4"/>
  <c r="M59" i="4"/>
  <c r="L59" i="4"/>
  <c r="AY59" i="4" s="1"/>
  <c r="K59" i="4"/>
  <c r="J59" i="4"/>
  <c r="I59" i="4"/>
  <c r="AX59" i="4" s="1"/>
  <c r="H59" i="4"/>
  <c r="G59" i="4"/>
  <c r="F59" i="4"/>
  <c r="AW59" i="4" s="1"/>
  <c r="E59" i="4"/>
  <c r="D59" i="4"/>
  <c r="BH58" i="4"/>
  <c r="BE58" i="4"/>
  <c r="BD58" i="4"/>
  <c r="AZ58" i="4"/>
  <c r="AW58" i="4"/>
  <c r="AV58" i="4"/>
  <c r="BK58" i="4" s="1"/>
  <c r="AT58" i="4"/>
  <c r="AS58" i="4"/>
  <c r="BJ58" i="4" s="1"/>
  <c r="AQ58" i="4"/>
  <c r="AP58" i="4"/>
  <c r="BI58" i="4" s="1"/>
  <c r="AN58" i="4"/>
  <c r="AM58" i="4"/>
  <c r="AK58" i="4"/>
  <c r="AJ58" i="4"/>
  <c r="AI58" i="4"/>
  <c r="AH58" i="4"/>
  <c r="BG58" i="4" s="1"/>
  <c r="AG58" i="4"/>
  <c r="BF58" i="4" s="1"/>
  <c r="AF58" i="4"/>
  <c r="AE58" i="4"/>
  <c r="AD58" i="4"/>
  <c r="AB58" i="4"/>
  <c r="AA58" i="4"/>
  <c r="Y58" i="4"/>
  <c r="X58" i="4"/>
  <c r="BC58" i="4" s="1"/>
  <c r="W58" i="4"/>
  <c r="V58" i="4"/>
  <c r="U58" i="4"/>
  <c r="BB58" i="4" s="1"/>
  <c r="T58" i="4"/>
  <c r="S58" i="4"/>
  <c r="R58" i="4"/>
  <c r="BA58" i="4" s="1"/>
  <c r="Q58" i="4"/>
  <c r="P58" i="4"/>
  <c r="O58" i="4"/>
  <c r="N58" i="4"/>
  <c r="M58" i="4"/>
  <c r="L58" i="4"/>
  <c r="K58" i="4"/>
  <c r="J58" i="4"/>
  <c r="AY58" i="4" s="1"/>
  <c r="I58" i="4"/>
  <c r="AX58" i="4" s="1"/>
  <c r="H58" i="4"/>
  <c r="G58" i="4"/>
  <c r="F58" i="4"/>
  <c r="E58" i="4"/>
  <c r="D58" i="4"/>
  <c r="BI57" i="4"/>
  <c r="BH57" i="4"/>
  <c r="BD57" i="4"/>
  <c r="BA57" i="4"/>
  <c r="AZ57" i="4"/>
  <c r="AV57" i="4"/>
  <c r="AT57" i="4"/>
  <c r="BK57" i="4" s="1"/>
  <c r="AS57" i="4"/>
  <c r="BJ57" i="4" s="1"/>
  <c r="AR57" i="4"/>
  <c r="AQ57" i="4"/>
  <c r="AP57" i="4"/>
  <c r="AN57" i="4"/>
  <c r="AM57" i="4"/>
  <c r="AK57" i="4"/>
  <c r="AJ57" i="4"/>
  <c r="BG57" i="4" s="1"/>
  <c r="AI57" i="4"/>
  <c r="AH57" i="4"/>
  <c r="AG57" i="4"/>
  <c r="BF57" i="4" s="1"/>
  <c r="AF57" i="4"/>
  <c r="AE57" i="4"/>
  <c r="AD57" i="4"/>
  <c r="BE57" i="4" s="1"/>
  <c r="AC57" i="4"/>
  <c r="AB57" i="4"/>
  <c r="AA57" i="4"/>
  <c r="Y57" i="4"/>
  <c r="X57" i="4"/>
  <c r="W57" i="4"/>
  <c r="V57" i="4"/>
  <c r="BC57" i="4" s="1"/>
  <c r="U57" i="4"/>
  <c r="BB57" i="4" s="1"/>
  <c r="T57" i="4"/>
  <c r="S57" i="4"/>
  <c r="R57" i="4"/>
  <c r="Q57" i="4"/>
  <c r="P57" i="4"/>
  <c r="O57" i="4"/>
  <c r="N57" i="4"/>
  <c r="M57" i="4"/>
  <c r="L57" i="4"/>
  <c r="AY57" i="4" s="1"/>
  <c r="K57" i="4"/>
  <c r="J57" i="4"/>
  <c r="I57" i="4"/>
  <c r="AX57" i="4" s="1"/>
  <c r="H57" i="4"/>
  <c r="G57" i="4"/>
  <c r="F57" i="4"/>
  <c r="AW57" i="4" s="1"/>
  <c r="E57" i="4"/>
  <c r="D57" i="4"/>
  <c r="BH56" i="4"/>
  <c r="BE56" i="4"/>
  <c r="BD56" i="4"/>
  <c r="AZ56" i="4"/>
  <c r="AW56" i="4"/>
  <c r="AV56" i="4"/>
  <c r="BK56" i="4" s="1"/>
  <c r="AT56" i="4"/>
  <c r="AS56" i="4"/>
  <c r="BJ56" i="4" s="1"/>
  <c r="AQ56" i="4"/>
  <c r="AP56" i="4"/>
  <c r="BI56" i="4" s="1"/>
  <c r="AN56" i="4"/>
  <c r="AM56" i="4"/>
  <c r="AK56" i="4"/>
  <c r="AJ56" i="4"/>
  <c r="AI56" i="4"/>
  <c r="AH56" i="4"/>
  <c r="BG56" i="4" s="1"/>
  <c r="AG56" i="4"/>
  <c r="BF56" i="4" s="1"/>
  <c r="AF56" i="4"/>
  <c r="AE56" i="4"/>
  <c r="AD56" i="4"/>
  <c r="AB56" i="4"/>
  <c r="AA56" i="4"/>
  <c r="Y56" i="4"/>
  <c r="X56" i="4"/>
  <c r="BC56" i="4" s="1"/>
  <c r="W56" i="4"/>
  <c r="V56" i="4"/>
  <c r="U56" i="4"/>
  <c r="BB56" i="4" s="1"/>
  <c r="T56" i="4"/>
  <c r="S56" i="4"/>
  <c r="R56" i="4"/>
  <c r="BA56" i="4" s="1"/>
  <c r="Q56" i="4"/>
  <c r="P56" i="4"/>
  <c r="O56" i="4"/>
  <c r="N56" i="4"/>
  <c r="M56" i="4"/>
  <c r="L56" i="4"/>
  <c r="K56" i="4"/>
  <c r="J56" i="4"/>
  <c r="AY56" i="4" s="1"/>
  <c r="I56" i="4"/>
  <c r="AX56" i="4" s="1"/>
  <c r="H56" i="4"/>
  <c r="G56" i="4"/>
  <c r="F56" i="4"/>
  <c r="E56" i="4"/>
  <c r="D56" i="4"/>
  <c r="BI55" i="4"/>
  <c r="BH55" i="4"/>
  <c r="BD55" i="4"/>
  <c r="BA55" i="4"/>
  <c r="AZ55" i="4"/>
  <c r="AV55" i="4"/>
  <c r="AT55" i="4"/>
  <c r="BK55" i="4" s="1"/>
  <c r="AS55" i="4"/>
  <c r="BJ55" i="4" s="1"/>
  <c r="AR55" i="4"/>
  <c r="AQ55" i="4"/>
  <c r="AP55" i="4"/>
  <c r="AN55" i="4"/>
  <c r="AM55" i="4"/>
  <c r="AK55" i="4"/>
  <c r="AJ55" i="4"/>
  <c r="BG55" i="4" s="1"/>
  <c r="AI55" i="4"/>
  <c r="AH55" i="4"/>
  <c r="AG55" i="4"/>
  <c r="BF55" i="4" s="1"/>
  <c r="AF55" i="4"/>
  <c r="AE55" i="4"/>
  <c r="AD55" i="4"/>
  <c r="BE55" i="4" s="1"/>
  <c r="AC55" i="4"/>
  <c r="AB55" i="4"/>
  <c r="AA55" i="4"/>
  <c r="Y55" i="4"/>
  <c r="X55" i="4"/>
  <c r="W55" i="4"/>
  <c r="V55" i="4"/>
  <c r="BC55" i="4" s="1"/>
  <c r="U55" i="4"/>
  <c r="BB55" i="4" s="1"/>
  <c r="T55" i="4"/>
  <c r="S55" i="4"/>
  <c r="R55" i="4"/>
  <c r="Q55" i="4"/>
  <c r="P55" i="4"/>
  <c r="O55" i="4"/>
  <c r="N55" i="4"/>
  <c r="M55" i="4"/>
  <c r="L55" i="4"/>
  <c r="AY55" i="4" s="1"/>
  <c r="K55" i="4"/>
  <c r="J55" i="4"/>
  <c r="I55" i="4"/>
  <c r="AX55" i="4" s="1"/>
  <c r="H55" i="4"/>
  <c r="G55" i="4"/>
  <c r="F55" i="4"/>
  <c r="AW55" i="4" s="1"/>
  <c r="E55" i="4"/>
  <c r="D55" i="4"/>
  <c r="BH54" i="4"/>
  <c r="BE54" i="4"/>
  <c r="BD54" i="4"/>
  <c r="AZ54" i="4"/>
  <c r="AW54" i="4"/>
  <c r="AV54" i="4"/>
  <c r="BK54" i="4" s="1"/>
  <c r="AT54" i="4"/>
  <c r="AS54" i="4"/>
  <c r="BJ54" i="4" s="1"/>
  <c r="AQ54" i="4"/>
  <c r="AP54" i="4"/>
  <c r="BI54" i="4" s="1"/>
  <c r="AN54" i="4"/>
  <c r="AM54" i="4"/>
  <c r="AK54" i="4"/>
  <c r="AJ54" i="4"/>
  <c r="AI54" i="4"/>
  <c r="AH54" i="4"/>
  <c r="BG54" i="4" s="1"/>
  <c r="AG54" i="4"/>
  <c r="BF54" i="4" s="1"/>
  <c r="AF54" i="4"/>
  <c r="AE54" i="4"/>
  <c r="AD54" i="4"/>
  <c r="AB54" i="4"/>
  <c r="AA54" i="4"/>
  <c r="Y54" i="4"/>
  <c r="X54" i="4"/>
  <c r="BC54" i="4" s="1"/>
  <c r="W54" i="4"/>
  <c r="V54" i="4"/>
  <c r="U54" i="4"/>
  <c r="BB54" i="4" s="1"/>
  <c r="T54" i="4"/>
  <c r="S54" i="4"/>
  <c r="R54" i="4"/>
  <c r="BA54" i="4" s="1"/>
  <c r="Q54" i="4"/>
  <c r="P54" i="4"/>
  <c r="O54" i="4"/>
  <c r="N54" i="4"/>
  <c r="M54" i="4"/>
  <c r="L54" i="4"/>
  <c r="K54" i="4"/>
  <c r="J54" i="4"/>
  <c r="AY54" i="4" s="1"/>
  <c r="I54" i="4"/>
  <c r="AX54" i="4" s="1"/>
  <c r="H54" i="4"/>
  <c r="G54" i="4"/>
  <c r="F54" i="4"/>
  <c r="E54" i="4"/>
  <c r="D54" i="4"/>
  <c r="BI53" i="4"/>
  <c r="BH53" i="4"/>
  <c r="BD53" i="4"/>
  <c r="BA53" i="4"/>
  <c r="AZ53" i="4"/>
  <c r="AV53" i="4"/>
  <c r="AT53" i="4"/>
  <c r="BK53" i="4" s="1"/>
  <c r="AS53" i="4"/>
  <c r="BJ53" i="4" s="1"/>
  <c r="AR53" i="4"/>
  <c r="AQ53" i="4"/>
  <c r="AP53" i="4"/>
  <c r="AN53" i="4"/>
  <c r="AM53" i="4"/>
  <c r="AK53" i="4"/>
  <c r="AJ53" i="4"/>
  <c r="BG53" i="4" s="1"/>
  <c r="AI53" i="4"/>
  <c r="AH53" i="4"/>
  <c r="AG53" i="4"/>
  <c r="BF53" i="4" s="1"/>
  <c r="AF53" i="4"/>
  <c r="AE53" i="4"/>
  <c r="AD53" i="4"/>
  <c r="BE53" i="4" s="1"/>
  <c r="AC53" i="4"/>
  <c r="AB53" i="4"/>
  <c r="AA53" i="4"/>
  <c r="Y53" i="4"/>
  <c r="X53" i="4"/>
  <c r="W53" i="4"/>
  <c r="V53" i="4"/>
  <c r="BC53" i="4" s="1"/>
  <c r="U53" i="4"/>
  <c r="BB53" i="4" s="1"/>
  <c r="T53" i="4"/>
  <c r="S53" i="4"/>
  <c r="R53" i="4"/>
  <c r="Q53" i="4"/>
  <c r="P53" i="4"/>
  <c r="O53" i="4"/>
  <c r="N53" i="4"/>
  <c r="M53" i="4"/>
  <c r="L53" i="4"/>
  <c r="AY53" i="4" s="1"/>
  <c r="K53" i="4"/>
  <c r="J53" i="4"/>
  <c r="I53" i="4"/>
  <c r="AX53" i="4" s="1"/>
  <c r="H53" i="4"/>
  <c r="G53" i="4"/>
  <c r="F53" i="4"/>
  <c r="AW53" i="4" s="1"/>
  <c r="E53" i="4"/>
  <c r="D53" i="4"/>
  <c r="BH52" i="4"/>
  <c r="BE52" i="4"/>
  <c r="BD52" i="4"/>
  <c r="AZ52" i="4"/>
  <c r="AW52" i="4"/>
  <c r="AV52" i="4"/>
  <c r="BK52" i="4" s="1"/>
  <c r="AT52" i="4"/>
  <c r="AS52" i="4"/>
  <c r="BJ52" i="4" s="1"/>
  <c r="AQ52" i="4"/>
  <c r="AP52" i="4"/>
  <c r="BI52" i="4" s="1"/>
  <c r="AN52" i="4"/>
  <c r="AM52" i="4"/>
  <c r="AK52" i="4"/>
  <c r="AJ52" i="4"/>
  <c r="AI52" i="4"/>
  <c r="AH52" i="4"/>
  <c r="BG52" i="4" s="1"/>
  <c r="AG52" i="4"/>
  <c r="BF52" i="4" s="1"/>
  <c r="AF52" i="4"/>
  <c r="AE52" i="4"/>
  <c r="AD52" i="4"/>
  <c r="AB52" i="4"/>
  <c r="AA52" i="4"/>
  <c r="Y52" i="4"/>
  <c r="X52" i="4"/>
  <c r="BC52" i="4" s="1"/>
  <c r="W52" i="4"/>
  <c r="V52" i="4"/>
  <c r="U52" i="4"/>
  <c r="BB52" i="4" s="1"/>
  <c r="T52" i="4"/>
  <c r="S52" i="4"/>
  <c r="R52" i="4"/>
  <c r="BA52" i="4" s="1"/>
  <c r="Q52" i="4"/>
  <c r="P52" i="4"/>
  <c r="O52" i="4"/>
  <c r="N52" i="4"/>
  <c r="M52" i="4"/>
  <c r="L52" i="4"/>
  <c r="K52" i="4"/>
  <c r="J52" i="4"/>
  <c r="AY52" i="4" s="1"/>
  <c r="I52" i="4"/>
  <c r="AX52" i="4" s="1"/>
  <c r="H52" i="4"/>
  <c r="G52" i="4"/>
  <c r="F52" i="4"/>
  <c r="E52" i="4"/>
  <c r="D52" i="4"/>
  <c r="BI51" i="4"/>
  <c r="BH51" i="4"/>
  <c r="BD51" i="4"/>
  <c r="BA51" i="4"/>
  <c r="AZ51" i="4"/>
  <c r="AV51" i="4"/>
  <c r="AT51" i="4"/>
  <c r="BK51" i="4" s="1"/>
  <c r="AS51" i="4"/>
  <c r="BJ51" i="4" s="1"/>
  <c r="AR51" i="4"/>
  <c r="AQ51" i="4"/>
  <c r="AP51" i="4"/>
  <c r="AN51" i="4"/>
  <c r="AM51" i="4"/>
  <c r="AK51" i="4"/>
  <c r="AJ51" i="4"/>
  <c r="BG51" i="4" s="1"/>
  <c r="AI51" i="4"/>
  <c r="AH51" i="4"/>
  <c r="AG51" i="4"/>
  <c r="BF51" i="4" s="1"/>
  <c r="AF51" i="4"/>
  <c r="AE51" i="4"/>
  <c r="AD51" i="4"/>
  <c r="BE51" i="4" s="1"/>
  <c r="AC51" i="4"/>
  <c r="AB51" i="4"/>
  <c r="AA51" i="4"/>
  <c r="Y51" i="4"/>
  <c r="X51" i="4"/>
  <c r="W51" i="4"/>
  <c r="V51" i="4"/>
  <c r="BC51" i="4" s="1"/>
  <c r="U51" i="4"/>
  <c r="BB51" i="4" s="1"/>
  <c r="T51" i="4"/>
  <c r="S51" i="4"/>
  <c r="R51" i="4"/>
  <c r="Q51" i="4"/>
  <c r="P51" i="4"/>
  <c r="O51" i="4"/>
  <c r="N51" i="4"/>
  <c r="M51" i="4"/>
  <c r="L51" i="4"/>
  <c r="AY51" i="4" s="1"/>
  <c r="K51" i="4"/>
  <c r="J51" i="4"/>
  <c r="I51" i="4"/>
  <c r="AX51" i="4" s="1"/>
  <c r="H51" i="4"/>
  <c r="G51" i="4"/>
  <c r="F51" i="4"/>
  <c r="AW51" i="4" s="1"/>
  <c r="E51" i="4"/>
  <c r="D51" i="4"/>
  <c r="BH50" i="4"/>
  <c r="BE50" i="4"/>
  <c r="BD50" i="4"/>
  <c r="AZ50" i="4"/>
  <c r="AW50" i="4"/>
  <c r="AV50" i="4"/>
  <c r="BK50" i="4" s="1"/>
  <c r="AT50" i="4"/>
  <c r="AT60" i="4" s="1"/>
  <c r="AS50" i="4"/>
  <c r="BJ50" i="4" s="1"/>
  <c r="AR50" i="4"/>
  <c r="AR60" i="4" s="1"/>
  <c r="AQ50" i="4"/>
  <c r="AQ60" i="4" s="1"/>
  <c r="AP50" i="4"/>
  <c r="AP60" i="4" s="1"/>
  <c r="BI60" i="4" s="1"/>
  <c r="AO50" i="4"/>
  <c r="AN50" i="4"/>
  <c r="AN60" i="4" s="1"/>
  <c r="AM50" i="4"/>
  <c r="AM60" i="4" s="1"/>
  <c r="AK50" i="4"/>
  <c r="AK60" i="4" s="1"/>
  <c r="AJ50" i="4"/>
  <c r="AJ60" i="4" s="1"/>
  <c r="AI50" i="4"/>
  <c r="AI60" i="4" s="1"/>
  <c r="AH50" i="4"/>
  <c r="AH60" i="4" s="1"/>
  <c r="AG50" i="4"/>
  <c r="AG60" i="4" s="1"/>
  <c r="BF60" i="4" s="1"/>
  <c r="AF50" i="4"/>
  <c r="AF60" i="4" s="1"/>
  <c r="AE50" i="4"/>
  <c r="AE60" i="4" s="1"/>
  <c r="AD50" i="4"/>
  <c r="AD60" i="4" s="1"/>
  <c r="AB50" i="4"/>
  <c r="AB60" i="4" s="1"/>
  <c r="AA50" i="4"/>
  <c r="AA60" i="4" s="1"/>
  <c r="Y50" i="4"/>
  <c r="Y60" i="4" s="1"/>
  <c r="X50" i="4"/>
  <c r="BC50" i="4" s="1"/>
  <c r="W50" i="4"/>
  <c r="W60" i="4" s="1"/>
  <c r="V50" i="4"/>
  <c r="V60" i="4" s="1"/>
  <c r="U50" i="4"/>
  <c r="BB50" i="4" s="1"/>
  <c r="T50" i="4"/>
  <c r="T60" i="4" s="1"/>
  <c r="S50" i="4"/>
  <c r="S60" i="4" s="1"/>
  <c r="R50" i="4"/>
  <c r="R60" i="4" s="1"/>
  <c r="Q50" i="4"/>
  <c r="Q60" i="4" s="1"/>
  <c r="P50" i="4"/>
  <c r="P60" i="4" s="1"/>
  <c r="O50" i="4"/>
  <c r="O60" i="4" s="1"/>
  <c r="AZ60" i="4" s="1"/>
  <c r="N50" i="4"/>
  <c r="N60" i="4" s="1"/>
  <c r="M50" i="4"/>
  <c r="M60" i="4" s="1"/>
  <c r="L50" i="4"/>
  <c r="L60" i="4" s="1"/>
  <c r="K50" i="4"/>
  <c r="K60" i="4" s="1"/>
  <c r="J50" i="4"/>
  <c r="J60" i="4" s="1"/>
  <c r="I50" i="4"/>
  <c r="I60" i="4" s="1"/>
  <c r="AX60" i="4" s="1"/>
  <c r="H50" i="4"/>
  <c r="H60" i="4" s="1"/>
  <c r="G50" i="4"/>
  <c r="G60" i="4" s="1"/>
  <c r="F50" i="4"/>
  <c r="F60" i="4" s="1"/>
  <c r="E50" i="4"/>
  <c r="E60" i="4" s="1"/>
  <c r="D50" i="4"/>
  <c r="D60" i="4" s="1"/>
  <c r="BI45" i="4"/>
  <c r="BH45" i="4"/>
  <c r="BC45" i="4"/>
  <c r="BB45" i="4"/>
  <c r="BA45" i="4"/>
  <c r="AZ45" i="4"/>
  <c r="AY45" i="4"/>
  <c r="AX45" i="4"/>
  <c r="AW45" i="4"/>
  <c r="AV45" i="4"/>
  <c r="AT45" i="4"/>
  <c r="BK45" i="4" s="1"/>
  <c r="AS45" i="4"/>
  <c r="BJ45" i="4" s="1"/>
  <c r="AR45" i="4"/>
  <c r="AQ45" i="4"/>
  <c r="AP45" i="4"/>
  <c r="AN45" i="4"/>
  <c r="AM45" i="4"/>
  <c r="AK45" i="4"/>
  <c r="AJ45" i="4"/>
  <c r="AI45" i="4"/>
  <c r="AH45" i="4"/>
  <c r="AG45" i="4"/>
  <c r="BF45" i="4" s="1"/>
  <c r="AF45" i="4"/>
  <c r="AE45" i="4"/>
  <c r="AD45" i="4"/>
  <c r="BE45" i="4" s="1"/>
  <c r="AC45" i="4"/>
  <c r="AB45" i="4"/>
  <c r="AA45" i="4"/>
  <c r="BD45" i="4" s="1"/>
  <c r="Y45" i="4"/>
  <c r="BK44" i="4"/>
  <c r="BJ44" i="4"/>
  <c r="BI44" i="4"/>
  <c r="BH44" i="4"/>
  <c r="BF44" i="4"/>
  <c r="BE44" i="4"/>
  <c r="BD44" i="4"/>
  <c r="BC44" i="4"/>
  <c r="BB44" i="4"/>
  <c r="BA44" i="4"/>
  <c r="AZ44" i="4"/>
  <c r="AY44" i="4"/>
  <c r="AX44" i="4"/>
  <c r="AW44" i="4"/>
  <c r="AU44" i="4"/>
  <c r="AR44" i="4"/>
  <c r="AO44" i="4"/>
  <c r="AL44" i="4"/>
  <c r="AC44" i="4"/>
  <c r="Z44" i="4"/>
  <c r="BK43" i="4"/>
  <c r="BJ43" i="4"/>
  <c r="BI43" i="4"/>
  <c r="BH43" i="4"/>
  <c r="BF43" i="4"/>
  <c r="BE43" i="4"/>
  <c r="BD43" i="4"/>
  <c r="BC43" i="4"/>
  <c r="BB43" i="4"/>
  <c r="BA43" i="4"/>
  <c r="AZ43" i="4"/>
  <c r="AY43" i="4"/>
  <c r="AX43" i="4"/>
  <c r="AW43" i="4"/>
  <c r="AU43" i="4"/>
  <c r="AU59" i="4" s="1"/>
  <c r="AR43" i="4"/>
  <c r="AO43" i="4"/>
  <c r="AL43" i="4"/>
  <c r="AL59" i="4" s="1"/>
  <c r="AC43" i="4"/>
  <c r="Z43" i="4"/>
  <c r="BK42" i="4"/>
  <c r="BJ42" i="4"/>
  <c r="BI42" i="4"/>
  <c r="BH42" i="4"/>
  <c r="BF42" i="4"/>
  <c r="BE42" i="4"/>
  <c r="BD42" i="4"/>
  <c r="BC42" i="4"/>
  <c r="BB42" i="4"/>
  <c r="BA42" i="4"/>
  <c r="AZ42" i="4"/>
  <c r="AY42" i="4"/>
  <c r="AX42" i="4"/>
  <c r="AW42" i="4"/>
  <c r="AU42" i="4"/>
  <c r="AR42" i="4"/>
  <c r="AO42" i="4"/>
  <c r="AO59" i="4" s="1"/>
  <c r="AL42" i="4"/>
  <c r="AC42" i="4"/>
  <c r="Z42" i="4"/>
  <c r="Z59" i="4" s="1"/>
  <c r="BK41" i="4"/>
  <c r="BJ41" i="4"/>
  <c r="BI41" i="4"/>
  <c r="BH41" i="4"/>
  <c r="BF41" i="4"/>
  <c r="BE41" i="4"/>
  <c r="BD41" i="4"/>
  <c r="BC41" i="4"/>
  <c r="BB41" i="4"/>
  <c r="BA41" i="4"/>
  <c r="AZ41" i="4"/>
  <c r="AY41" i="4"/>
  <c r="AX41" i="4"/>
  <c r="AW41" i="4"/>
  <c r="AU41" i="4"/>
  <c r="AR41" i="4"/>
  <c r="AR58" i="4" s="1"/>
  <c r="AO41" i="4"/>
  <c r="AO58" i="4" s="1"/>
  <c r="AL41" i="4"/>
  <c r="AC41" i="4"/>
  <c r="Z41" i="4"/>
  <c r="BK40" i="4"/>
  <c r="BJ40" i="4"/>
  <c r="BI40" i="4"/>
  <c r="BH40" i="4"/>
  <c r="BF40" i="4"/>
  <c r="BE40" i="4"/>
  <c r="BD40" i="4"/>
  <c r="BC40" i="4"/>
  <c r="BB40" i="4"/>
  <c r="BA40" i="4"/>
  <c r="AZ40" i="4"/>
  <c r="AY40" i="4"/>
  <c r="AX40" i="4"/>
  <c r="AW40" i="4"/>
  <c r="AU40" i="4"/>
  <c r="AU58" i="4" s="1"/>
  <c r="AR40" i="4"/>
  <c r="AO40" i="4"/>
  <c r="AL40" i="4"/>
  <c r="AL58" i="4" s="1"/>
  <c r="AC40" i="4"/>
  <c r="AC58" i="4" s="1"/>
  <c r="Z40" i="4"/>
  <c r="Z58" i="4" s="1"/>
  <c r="BK39" i="4"/>
  <c r="BJ39" i="4"/>
  <c r="BI39" i="4"/>
  <c r="BH39" i="4"/>
  <c r="BF39" i="4"/>
  <c r="BE39" i="4"/>
  <c r="BD39" i="4"/>
  <c r="BC39" i="4"/>
  <c r="BB39" i="4"/>
  <c r="BA39" i="4"/>
  <c r="AZ39" i="4"/>
  <c r="AY39" i="4"/>
  <c r="AX39" i="4"/>
  <c r="AW39" i="4"/>
  <c r="AU39" i="4"/>
  <c r="AR39" i="4"/>
  <c r="AO39" i="4"/>
  <c r="AL39" i="4"/>
  <c r="AC39" i="4"/>
  <c r="Z39" i="4"/>
  <c r="BK38" i="4"/>
  <c r="BJ38" i="4"/>
  <c r="BI38" i="4"/>
  <c r="BH38" i="4"/>
  <c r="BF38" i="4"/>
  <c r="BE38" i="4"/>
  <c r="BD38" i="4"/>
  <c r="BC38" i="4"/>
  <c r="BB38" i="4"/>
  <c r="BA38" i="4"/>
  <c r="AZ38" i="4"/>
  <c r="AY38" i="4"/>
  <c r="AX38" i="4"/>
  <c r="AW38" i="4"/>
  <c r="AU38" i="4"/>
  <c r="AR38" i="4"/>
  <c r="AO38" i="4"/>
  <c r="AL38" i="4"/>
  <c r="AC38" i="4"/>
  <c r="Z38" i="4"/>
  <c r="BK37" i="4"/>
  <c r="BJ37" i="4"/>
  <c r="BI37" i="4"/>
  <c r="BH37" i="4"/>
  <c r="BF37" i="4"/>
  <c r="BE37" i="4"/>
  <c r="BD37" i="4"/>
  <c r="BC37" i="4"/>
  <c r="BB37" i="4"/>
  <c r="BA37" i="4"/>
  <c r="AZ37" i="4"/>
  <c r="AY37" i="4"/>
  <c r="AX37" i="4"/>
  <c r="AW37" i="4"/>
  <c r="AU37" i="4"/>
  <c r="AR37" i="4"/>
  <c r="AO37" i="4"/>
  <c r="AL37" i="4"/>
  <c r="AC37" i="4"/>
  <c r="Z37" i="4"/>
  <c r="BK36" i="4"/>
  <c r="BJ36" i="4"/>
  <c r="BI36" i="4"/>
  <c r="BH36" i="4"/>
  <c r="BF36" i="4"/>
  <c r="BE36" i="4"/>
  <c r="BD36" i="4"/>
  <c r="BC36" i="4"/>
  <c r="BB36" i="4"/>
  <c r="BA36" i="4"/>
  <c r="AZ36" i="4"/>
  <c r="AY36" i="4"/>
  <c r="AX36" i="4"/>
  <c r="AW36" i="4"/>
  <c r="AU36" i="4"/>
  <c r="AR36" i="4"/>
  <c r="AO36" i="4"/>
  <c r="AL36" i="4"/>
  <c r="AC36" i="4"/>
  <c r="Z36" i="4"/>
  <c r="BK35" i="4"/>
  <c r="BJ35" i="4"/>
  <c r="BI35" i="4"/>
  <c r="BH35" i="4"/>
  <c r="BF35" i="4"/>
  <c r="BE35" i="4"/>
  <c r="BD35" i="4"/>
  <c r="BC35" i="4"/>
  <c r="BB35" i="4"/>
  <c r="BA35" i="4"/>
  <c r="AZ35" i="4"/>
  <c r="AY35" i="4"/>
  <c r="AX35" i="4"/>
  <c r="AW35" i="4"/>
  <c r="AU35" i="4"/>
  <c r="AU57" i="4" s="1"/>
  <c r="AR35" i="4"/>
  <c r="AO35" i="4"/>
  <c r="AO57" i="4" s="1"/>
  <c r="AL35" i="4"/>
  <c r="AL57" i="4" s="1"/>
  <c r="AC35" i="4"/>
  <c r="Z35" i="4"/>
  <c r="Z57" i="4" s="1"/>
  <c r="BK34" i="4"/>
  <c r="BJ34" i="4"/>
  <c r="BI34" i="4"/>
  <c r="BH34" i="4"/>
  <c r="BF34" i="4"/>
  <c r="BE34" i="4"/>
  <c r="BD34" i="4"/>
  <c r="BC34" i="4"/>
  <c r="BB34" i="4"/>
  <c r="BA34" i="4"/>
  <c r="AZ34" i="4"/>
  <c r="AY34" i="4"/>
  <c r="AX34" i="4"/>
  <c r="AW34" i="4"/>
  <c r="AU34" i="4"/>
  <c r="AR34" i="4"/>
  <c r="AO34" i="4"/>
  <c r="AL34" i="4"/>
  <c r="AC34" i="4"/>
  <c r="Z34" i="4"/>
  <c r="BK33" i="4"/>
  <c r="BJ33" i="4"/>
  <c r="BI33" i="4"/>
  <c r="BH33" i="4"/>
  <c r="BF33" i="4"/>
  <c r="BE33" i="4"/>
  <c r="BD33" i="4"/>
  <c r="BC33" i="4"/>
  <c r="BB33" i="4"/>
  <c r="BA33" i="4"/>
  <c r="AZ33" i="4"/>
  <c r="AY33" i="4"/>
  <c r="AX33" i="4"/>
  <c r="AW33" i="4"/>
  <c r="AU33" i="4"/>
  <c r="AR33" i="4"/>
  <c r="AO33" i="4"/>
  <c r="AL33" i="4"/>
  <c r="AC33" i="4"/>
  <c r="Z33" i="4"/>
  <c r="BK32" i="4"/>
  <c r="BJ32" i="4"/>
  <c r="BI32" i="4"/>
  <c r="BH32" i="4"/>
  <c r="BF32" i="4"/>
  <c r="BE32" i="4"/>
  <c r="BD32" i="4"/>
  <c r="BC32" i="4"/>
  <c r="BB32" i="4"/>
  <c r="BA32" i="4"/>
  <c r="AZ32" i="4"/>
  <c r="AY32" i="4"/>
  <c r="AX32" i="4"/>
  <c r="AW32" i="4"/>
  <c r="AU32" i="4"/>
  <c r="AR32" i="4"/>
  <c r="AO32" i="4"/>
  <c r="AL32" i="4"/>
  <c r="AC32" i="4"/>
  <c r="Z32" i="4"/>
  <c r="BK31" i="4"/>
  <c r="BJ31" i="4"/>
  <c r="BI31" i="4"/>
  <c r="BH31" i="4"/>
  <c r="BF31" i="4"/>
  <c r="BE31" i="4"/>
  <c r="BD31" i="4"/>
  <c r="BC31" i="4"/>
  <c r="BB31" i="4"/>
  <c r="BA31" i="4"/>
  <c r="AZ31" i="4"/>
  <c r="AY31" i="4"/>
  <c r="AX31" i="4"/>
  <c r="AW31" i="4"/>
  <c r="AU31" i="4"/>
  <c r="AR31" i="4"/>
  <c r="AO31" i="4"/>
  <c r="AL31" i="4"/>
  <c r="AC31" i="4"/>
  <c r="Z31" i="4"/>
  <c r="BK30" i="4"/>
  <c r="BJ30" i="4"/>
  <c r="BI30" i="4"/>
  <c r="BH30" i="4"/>
  <c r="BF30" i="4"/>
  <c r="BE30" i="4"/>
  <c r="BD30" i="4"/>
  <c r="BC30" i="4"/>
  <c r="BB30" i="4"/>
  <c r="BA30" i="4"/>
  <c r="AZ30" i="4"/>
  <c r="AY30" i="4"/>
  <c r="AX30" i="4"/>
  <c r="AW30" i="4"/>
  <c r="AU30" i="4"/>
  <c r="AR30" i="4"/>
  <c r="AO30" i="4"/>
  <c r="AL30" i="4"/>
  <c r="AC30" i="4"/>
  <c r="Z30" i="4"/>
  <c r="BK29" i="4"/>
  <c r="BJ29" i="4"/>
  <c r="BI29" i="4"/>
  <c r="BH29" i="4"/>
  <c r="BF29" i="4"/>
  <c r="BE29" i="4"/>
  <c r="BD29" i="4"/>
  <c r="BC29" i="4"/>
  <c r="BB29" i="4"/>
  <c r="BA29" i="4"/>
  <c r="AZ29" i="4"/>
  <c r="AY29" i="4"/>
  <c r="AX29" i="4"/>
  <c r="AW29" i="4"/>
  <c r="AU29" i="4"/>
  <c r="AR29" i="4"/>
  <c r="AR56" i="4" s="1"/>
  <c r="AO29" i="4"/>
  <c r="AO56" i="4" s="1"/>
  <c r="AL29" i="4"/>
  <c r="AC29" i="4"/>
  <c r="Z29" i="4"/>
  <c r="BK28" i="4"/>
  <c r="BJ28" i="4"/>
  <c r="BI28" i="4"/>
  <c r="BH28" i="4"/>
  <c r="BF28" i="4"/>
  <c r="BE28" i="4"/>
  <c r="BD28" i="4"/>
  <c r="BC28" i="4"/>
  <c r="BB28" i="4"/>
  <c r="BA28" i="4"/>
  <c r="AZ28" i="4"/>
  <c r="AY28" i="4"/>
  <c r="AX28" i="4"/>
  <c r="AW28" i="4"/>
  <c r="AU28" i="4"/>
  <c r="AU56" i="4" s="1"/>
  <c r="AR28" i="4"/>
  <c r="AO28" i="4"/>
  <c r="AL28" i="4"/>
  <c r="AL56" i="4" s="1"/>
  <c r="AC28" i="4"/>
  <c r="AC56" i="4" s="1"/>
  <c r="Z28" i="4"/>
  <c r="Z56" i="4" s="1"/>
  <c r="BK27" i="4"/>
  <c r="BJ27" i="4"/>
  <c r="BI27" i="4"/>
  <c r="BH27" i="4"/>
  <c r="BF27" i="4"/>
  <c r="BE27" i="4"/>
  <c r="BD27" i="4"/>
  <c r="BC27" i="4"/>
  <c r="BB27" i="4"/>
  <c r="BA27" i="4"/>
  <c r="AZ27" i="4"/>
  <c r="AY27" i="4"/>
  <c r="AX27" i="4"/>
  <c r="AW27" i="4"/>
  <c r="AU27" i="4"/>
  <c r="AR27" i="4"/>
  <c r="AO27" i="4"/>
  <c r="AL27" i="4"/>
  <c r="AC27" i="4"/>
  <c r="Z27" i="4"/>
  <c r="BK26" i="4"/>
  <c r="BJ26" i="4"/>
  <c r="BI26" i="4"/>
  <c r="BH26" i="4"/>
  <c r="BF26" i="4"/>
  <c r="BE26" i="4"/>
  <c r="BD26" i="4"/>
  <c r="BC26" i="4"/>
  <c r="BB26" i="4"/>
  <c r="BA26" i="4"/>
  <c r="AZ26" i="4"/>
  <c r="AY26" i="4"/>
  <c r="AX26" i="4"/>
  <c r="AW26" i="4"/>
  <c r="AU26" i="4"/>
  <c r="AR26" i="4"/>
  <c r="AO26" i="4"/>
  <c r="AL26" i="4"/>
  <c r="AC26" i="4"/>
  <c r="Z26" i="4"/>
  <c r="BK25" i="4"/>
  <c r="BJ25" i="4"/>
  <c r="BI25" i="4"/>
  <c r="BH25" i="4"/>
  <c r="BF25" i="4"/>
  <c r="BE25" i="4"/>
  <c r="BD25" i="4"/>
  <c r="BC25" i="4"/>
  <c r="BB25" i="4"/>
  <c r="BA25" i="4"/>
  <c r="AZ25" i="4"/>
  <c r="AY25" i="4"/>
  <c r="AX25" i="4"/>
  <c r="AW25" i="4"/>
  <c r="AU25" i="4"/>
  <c r="AU55" i="4" s="1"/>
  <c r="AR25" i="4"/>
  <c r="AO25" i="4"/>
  <c r="AL25" i="4"/>
  <c r="AL55" i="4" s="1"/>
  <c r="AC25" i="4"/>
  <c r="Z25" i="4"/>
  <c r="BK24" i="4"/>
  <c r="BJ24" i="4"/>
  <c r="BI24" i="4"/>
  <c r="BH24" i="4"/>
  <c r="BF24" i="4"/>
  <c r="BE24" i="4"/>
  <c r="BD24" i="4"/>
  <c r="BC24" i="4"/>
  <c r="BB24" i="4"/>
  <c r="BA24" i="4"/>
  <c r="AZ24" i="4"/>
  <c r="AY24" i="4"/>
  <c r="AX24" i="4"/>
  <c r="AW24" i="4"/>
  <c r="AU24" i="4"/>
  <c r="AR24" i="4"/>
  <c r="AO24" i="4"/>
  <c r="AO55" i="4" s="1"/>
  <c r="AL24" i="4"/>
  <c r="AC24" i="4"/>
  <c r="Z24" i="4"/>
  <c r="Z55" i="4" s="1"/>
  <c r="BK23" i="4"/>
  <c r="BJ23" i="4"/>
  <c r="BI23" i="4"/>
  <c r="BH23" i="4"/>
  <c r="BF23" i="4"/>
  <c r="BE23" i="4"/>
  <c r="BD23" i="4"/>
  <c r="BC23" i="4"/>
  <c r="BB23" i="4"/>
  <c r="BA23" i="4"/>
  <c r="AZ23" i="4"/>
  <c r="AY23" i="4"/>
  <c r="AX23" i="4"/>
  <c r="AW23" i="4"/>
  <c r="AU23" i="4"/>
  <c r="AR23" i="4"/>
  <c r="AO23" i="4"/>
  <c r="AL23" i="4"/>
  <c r="AC23" i="4"/>
  <c r="Z23" i="4"/>
  <c r="BK22" i="4"/>
  <c r="BJ22" i="4"/>
  <c r="BI22" i="4"/>
  <c r="BH22" i="4"/>
  <c r="BF22" i="4"/>
  <c r="BE22" i="4"/>
  <c r="BD22" i="4"/>
  <c r="BC22" i="4"/>
  <c r="BB22" i="4"/>
  <c r="BA22" i="4"/>
  <c r="AZ22" i="4"/>
  <c r="AY22" i="4"/>
  <c r="AX22" i="4"/>
  <c r="AW22" i="4"/>
  <c r="AU22" i="4"/>
  <c r="AR22" i="4"/>
  <c r="AO22" i="4"/>
  <c r="AL22" i="4"/>
  <c r="AC22" i="4"/>
  <c r="Z22" i="4"/>
  <c r="BK21" i="4"/>
  <c r="BJ21" i="4"/>
  <c r="BI21" i="4"/>
  <c r="BH21" i="4"/>
  <c r="BF21" i="4"/>
  <c r="BE21" i="4"/>
  <c r="BD21" i="4"/>
  <c r="BC21" i="4"/>
  <c r="BB21" i="4"/>
  <c r="BA21" i="4"/>
  <c r="AZ21" i="4"/>
  <c r="AY21" i="4"/>
  <c r="AX21" i="4"/>
  <c r="AW21" i="4"/>
  <c r="AU21" i="4"/>
  <c r="AR21" i="4"/>
  <c r="AO21" i="4"/>
  <c r="AL21" i="4"/>
  <c r="AC21" i="4"/>
  <c r="Z21" i="4"/>
  <c r="BK20" i="4"/>
  <c r="BJ20" i="4"/>
  <c r="BI20" i="4"/>
  <c r="BH20" i="4"/>
  <c r="BF20" i="4"/>
  <c r="BE20" i="4"/>
  <c r="BD20" i="4"/>
  <c r="BC20" i="4"/>
  <c r="BB20" i="4"/>
  <c r="BA20" i="4"/>
  <c r="AZ20" i="4"/>
  <c r="AY20" i="4"/>
  <c r="AX20" i="4"/>
  <c r="AW20" i="4"/>
  <c r="AU20" i="4"/>
  <c r="AR20" i="4"/>
  <c r="AO20" i="4"/>
  <c r="AL20" i="4"/>
  <c r="AC20" i="4"/>
  <c r="Z20" i="4"/>
  <c r="BK19" i="4"/>
  <c r="BJ19" i="4"/>
  <c r="BI19" i="4"/>
  <c r="BH19" i="4"/>
  <c r="BF19" i="4"/>
  <c r="BE19" i="4"/>
  <c r="BD19" i="4"/>
  <c r="BC19" i="4"/>
  <c r="BB19" i="4"/>
  <c r="BA19" i="4"/>
  <c r="AZ19" i="4"/>
  <c r="AY19" i="4"/>
  <c r="AX19" i="4"/>
  <c r="AW19" i="4"/>
  <c r="AU19" i="4"/>
  <c r="AR19" i="4"/>
  <c r="AR54" i="4" s="1"/>
  <c r="AO19" i="4"/>
  <c r="AO54" i="4" s="1"/>
  <c r="AL19" i="4"/>
  <c r="AC19" i="4"/>
  <c r="Z19" i="4"/>
  <c r="BK18" i="4"/>
  <c r="BJ18" i="4"/>
  <c r="BI18" i="4"/>
  <c r="BH18" i="4"/>
  <c r="BF18" i="4"/>
  <c r="BE18" i="4"/>
  <c r="BD18" i="4"/>
  <c r="BC18" i="4"/>
  <c r="BB18" i="4"/>
  <c r="BA18" i="4"/>
  <c r="AZ18" i="4"/>
  <c r="AY18" i="4"/>
  <c r="AX18" i="4"/>
  <c r="AW18" i="4"/>
  <c r="AU18" i="4"/>
  <c r="AU54" i="4" s="1"/>
  <c r="AR18" i="4"/>
  <c r="AO18" i="4"/>
  <c r="AL18" i="4"/>
  <c r="AL54" i="4" s="1"/>
  <c r="AC18" i="4"/>
  <c r="AC54" i="4" s="1"/>
  <c r="Z18" i="4"/>
  <c r="Z54" i="4" s="1"/>
  <c r="BK17" i="4"/>
  <c r="BJ17" i="4"/>
  <c r="BI17" i="4"/>
  <c r="BH17" i="4"/>
  <c r="BF17" i="4"/>
  <c r="BE17" i="4"/>
  <c r="BD17" i="4"/>
  <c r="BC17" i="4"/>
  <c r="BB17" i="4"/>
  <c r="BA17" i="4"/>
  <c r="AZ17" i="4"/>
  <c r="AY17" i="4"/>
  <c r="AX17" i="4"/>
  <c r="AW17" i="4"/>
  <c r="AU17" i="4"/>
  <c r="AR17" i="4"/>
  <c r="AO17" i="4"/>
  <c r="AL17" i="4"/>
  <c r="AC17" i="4"/>
  <c r="Z17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U16" i="4"/>
  <c r="AR16" i="4"/>
  <c r="AO16" i="4"/>
  <c r="AL16" i="4"/>
  <c r="AC16" i="4"/>
  <c r="Z16" i="4"/>
  <c r="BK15" i="4"/>
  <c r="BJ15" i="4"/>
  <c r="BI15" i="4"/>
  <c r="BH15" i="4"/>
  <c r="BF15" i="4"/>
  <c r="BE15" i="4"/>
  <c r="BD15" i="4"/>
  <c r="BC15" i="4"/>
  <c r="BB15" i="4"/>
  <c r="BA15" i="4"/>
  <c r="AZ15" i="4"/>
  <c r="AY15" i="4"/>
  <c r="AX15" i="4"/>
  <c r="AW15" i="4"/>
  <c r="AU15" i="4"/>
  <c r="AR15" i="4"/>
  <c r="AO15" i="4"/>
  <c r="AL15" i="4"/>
  <c r="AC15" i="4"/>
  <c r="Z15" i="4"/>
  <c r="BK14" i="4"/>
  <c r="BJ14" i="4"/>
  <c r="BI14" i="4"/>
  <c r="BH14" i="4"/>
  <c r="BF14" i="4"/>
  <c r="BE14" i="4"/>
  <c r="BD14" i="4"/>
  <c r="BC14" i="4"/>
  <c r="BB14" i="4"/>
  <c r="BA14" i="4"/>
  <c r="AZ14" i="4"/>
  <c r="AY14" i="4"/>
  <c r="AX14" i="4"/>
  <c r="AW14" i="4"/>
  <c r="AU14" i="4"/>
  <c r="AR14" i="4"/>
  <c r="AO14" i="4"/>
  <c r="AL14" i="4"/>
  <c r="AC14" i="4"/>
  <c r="Z14" i="4"/>
  <c r="BK13" i="4"/>
  <c r="BJ13" i="4"/>
  <c r="BI13" i="4"/>
  <c r="BH13" i="4"/>
  <c r="BF13" i="4"/>
  <c r="BE13" i="4"/>
  <c r="BD13" i="4"/>
  <c r="BC13" i="4"/>
  <c r="BB13" i="4"/>
  <c r="BA13" i="4"/>
  <c r="AZ13" i="4"/>
  <c r="AY13" i="4"/>
  <c r="AX13" i="4"/>
  <c r="AW13" i="4"/>
  <c r="AU13" i="4"/>
  <c r="AU53" i="4" s="1"/>
  <c r="AR13" i="4"/>
  <c r="AO13" i="4"/>
  <c r="AO53" i="4" s="1"/>
  <c r="AL13" i="4"/>
  <c r="AL53" i="4" s="1"/>
  <c r="AC13" i="4"/>
  <c r="Z13" i="4"/>
  <c r="Z53" i="4" s="1"/>
  <c r="BK12" i="4"/>
  <c r="BJ12" i="4"/>
  <c r="BI12" i="4"/>
  <c r="BH12" i="4"/>
  <c r="BF12" i="4"/>
  <c r="BE12" i="4"/>
  <c r="BD12" i="4"/>
  <c r="BC12" i="4"/>
  <c r="BB12" i="4"/>
  <c r="BA12" i="4"/>
  <c r="AZ12" i="4"/>
  <c r="AY12" i="4"/>
  <c r="AX12" i="4"/>
  <c r="AW12" i="4"/>
  <c r="AU12" i="4"/>
  <c r="AR12" i="4"/>
  <c r="AO12" i="4"/>
  <c r="AL12" i="4"/>
  <c r="AC12" i="4"/>
  <c r="Z12" i="4"/>
  <c r="BK11" i="4"/>
  <c r="BJ11" i="4"/>
  <c r="BI11" i="4"/>
  <c r="BH11" i="4"/>
  <c r="BF11" i="4"/>
  <c r="BE11" i="4"/>
  <c r="BD11" i="4"/>
  <c r="BC11" i="4"/>
  <c r="BB11" i="4"/>
  <c r="BA11" i="4"/>
  <c r="AZ11" i="4"/>
  <c r="AY11" i="4"/>
  <c r="AX11" i="4"/>
  <c r="AW11" i="4"/>
  <c r="AU11" i="4"/>
  <c r="AR11" i="4"/>
  <c r="AO11" i="4"/>
  <c r="AL11" i="4"/>
  <c r="AC11" i="4"/>
  <c r="Z11" i="4"/>
  <c r="BK10" i="4"/>
  <c r="BJ10" i="4"/>
  <c r="BI10" i="4"/>
  <c r="BH10" i="4"/>
  <c r="BF10" i="4"/>
  <c r="BE10" i="4"/>
  <c r="BD10" i="4"/>
  <c r="BC10" i="4"/>
  <c r="BB10" i="4"/>
  <c r="BA10" i="4"/>
  <c r="AZ10" i="4"/>
  <c r="AY10" i="4"/>
  <c r="AX10" i="4"/>
  <c r="AW10" i="4"/>
  <c r="AU10" i="4"/>
  <c r="AR10" i="4"/>
  <c r="AO10" i="4"/>
  <c r="AL10" i="4"/>
  <c r="AC10" i="4"/>
  <c r="Z10" i="4"/>
  <c r="BK9" i="4"/>
  <c r="BJ9" i="4"/>
  <c r="BI9" i="4"/>
  <c r="BH9" i="4"/>
  <c r="BF9" i="4"/>
  <c r="BE9" i="4"/>
  <c r="BD9" i="4"/>
  <c r="BC9" i="4"/>
  <c r="BB9" i="4"/>
  <c r="BA9" i="4"/>
  <c r="AZ9" i="4"/>
  <c r="AY9" i="4"/>
  <c r="AX9" i="4"/>
  <c r="AW9" i="4"/>
  <c r="AU9" i="4"/>
  <c r="AR9" i="4"/>
  <c r="AR52" i="4" s="1"/>
  <c r="AO9" i="4"/>
  <c r="AO52" i="4" s="1"/>
  <c r="AL9" i="4"/>
  <c r="AC9" i="4"/>
  <c r="Z9" i="4"/>
  <c r="BK8" i="4"/>
  <c r="BJ8" i="4"/>
  <c r="BI8" i="4"/>
  <c r="BH8" i="4"/>
  <c r="BF8" i="4"/>
  <c r="BE8" i="4"/>
  <c r="BD8" i="4"/>
  <c r="BC8" i="4"/>
  <c r="BB8" i="4"/>
  <c r="BA8" i="4"/>
  <c r="AZ8" i="4"/>
  <c r="AY8" i="4"/>
  <c r="AX8" i="4"/>
  <c r="AW8" i="4"/>
  <c r="AU8" i="4"/>
  <c r="AU52" i="4" s="1"/>
  <c r="AR8" i="4"/>
  <c r="AO8" i="4"/>
  <c r="AL8" i="4"/>
  <c r="AL52" i="4" s="1"/>
  <c r="AC8" i="4"/>
  <c r="AC52" i="4" s="1"/>
  <c r="Z8" i="4"/>
  <c r="Z52" i="4" s="1"/>
  <c r="BK7" i="4"/>
  <c r="BJ7" i="4"/>
  <c r="BI7" i="4"/>
  <c r="BH7" i="4"/>
  <c r="BF7" i="4"/>
  <c r="BE7" i="4"/>
  <c r="BD7" i="4"/>
  <c r="BC7" i="4"/>
  <c r="BB7" i="4"/>
  <c r="BA7" i="4"/>
  <c r="AZ7" i="4"/>
  <c r="AY7" i="4"/>
  <c r="AX7" i="4"/>
  <c r="AW7" i="4"/>
  <c r="AU7" i="4"/>
  <c r="AR7" i="4"/>
  <c r="AO7" i="4"/>
  <c r="AL7" i="4"/>
  <c r="AC7" i="4"/>
  <c r="Z7" i="4"/>
  <c r="BK6" i="4"/>
  <c r="BJ6" i="4"/>
  <c r="BI6" i="4"/>
  <c r="BH6" i="4"/>
  <c r="BF6" i="4"/>
  <c r="BE6" i="4"/>
  <c r="BD6" i="4"/>
  <c r="BC6" i="4"/>
  <c r="BB6" i="4"/>
  <c r="BA6" i="4"/>
  <c r="AZ6" i="4"/>
  <c r="AY6" i="4"/>
  <c r="AX6" i="4"/>
  <c r="AW6" i="4"/>
  <c r="AU6" i="4"/>
  <c r="AR6" i="4"/>
  <c r="AO6" i="4"/>
  <c r="AL6" i="4"/>
  <c r="AC6" i="4"/>
  <c r="Z6" i="4"/>
  <c r="BK5" i="4"/>
  <c r="BJ5" i="4"/>
  <c r="BI5" i="4"/>
  <c r="BH5" i="4"/>
  <c r="BF5" i="4"/>
  <c r="BE5" i="4"/>
  <c r="BD5" i="4"/>
  <c r="BC5" i="4"/>
  <c r="BB5" i="4"/>
  <c r="BA5" i="4"/>
  <c r="AZ5" i="4"/>
  <c r="AY5" i="4"/>
  <c r="AX5" i="4"/>
  <c r="AW5" i="4"/>
  <c r="AU5" i="4"/>
  <c r="AU45" i="4" s="1"/>
  <c r="AR5" i="4"/>
  <c r="AO5" i="4"/>
  <c r="AO51" i="4" s="1"/>
  <c r="AL5" i="4"/>
  <c r="AL51" i="4" s="1"/>
  <c r="AC5" i="4"/>
  <c r="Z5" i="4"/>
  <c r="Z51" i="4" s="1"/>
  <c r="BK4" i="4"/>
  <c r="BJ4" i="4"/>
  <c r="BI4" i="4"/>
  <c r="BH4" i="4"/>
  <c r="BF4" i="4"/>
  <c r="BE4" i="4"/>
  <c r="BD4" i="4"/>
  <c r="BC4" i="4"/>
  <c r="BB4" i="4"/>
  <c r="BA4" i="4"/>
  <c r="AZ4" i="4"/>
  <c r="AY4" i="4"/>
  <c r="AX4" i="4"/>
  <c r="AW4" i="4"/>
  <c r="AU4" i="4"/>
  <c r="AU50" i="4" s="1"/>
  <c r="AR4" i="4"/>
  <c r="AO4" i="4"/>
  <c r="AO45" i="4" s="1"/>
  <c r="AL4" i="4"/>
  <c r="AL50" i="4" s="1"/>
  <c r="AC4" i="4"/>
  <c r="AC50" i="4" s="1"/>
  <c r="AC60" i="4" s="1"/>
  <c r="Z4" i="4"/>
  <c r="Z45" i="4" s="1"/>
  <c r="Q149" i="1" l="1"/>
  <c r="Q150" i="1" s="1"/>
  <c r="Q234" i="6"/>
  <c r="Q216" i="8"/>
  <c r="Q200" i="10"/>
  <c r="Q9" i="13"/>
  <c r="Q9" i="24" s="1"/>
  <c r="Q199" i="5"/>
  <c r="Q182" i="7"/>
  <c r="R7" i="22"/>
  <c r="Q7" i="13" s="1"/>
  <c r="R35" i="22"/>
  <c r="Q93" i="6" s="1"/>
  <c r="Q88" i="6" s="1"/>
  <c r="Q87" i="6" s="1"/>
  <c r="R39" i="22"/>
  <c r="Q93" i="5" s="1"/>
  <c r="Q88" i="5" s="1"/>
  <c r="Q87" i="5" s="1"/>
  <c r="Q225" i="5" s="1"/>
  <c r="R31" i="22"/>
  <c r="Q93" i="7" s="1"/>
  <c r="Q88" i="7" s="1"/>
  <c r="Q87" i="7" s="1"/>
  <c r="R15" i="22"/>
  <c r="Q93" i="11" s="1"/>
  <c r="Q88" i="11" s="1"/>
  <c r="Q87" i="11" s="1"/>
  <c r="R23" i="22"/>
  <c r="Q93" i="9" s="1"/>
  <c r="Q88" i="9" s="1"/>
  <c r="Q87" i="9" s="1"/>
  <c r="Q217" i="8"/>
  <c r="Q226" i="8" s="1"/>
  <c r="Q201" i="10"/>
  <c r="Q211" i="10" s="1"/>
  <c r="R47" i="22"/>
  <c r="Q93" i="2" s="1"/>
  <c r="Q88" i="2" s="1"/>
  <c r="Q87" i="2" s="1"/>
  <c r="R11" i="22"/>
  <c r="Q78" i="2"/>
  <c r="Q73" i="2" s="1"/>
  <c r="R43" i="22"/>
  <c r="Q94" i="1" s="1"/>
  <c r="Q88" i="1" s="1"/>
  <c r="Q87" i="1" s="1"/>
  <c r="R27" i="22"/>
  <c r="Q93" i="8" s="1"/>
  <c r="Q88" i="8" s="1"/>
  <c r="Q87" i="8" s="1"/>
  <c r="Q120" i="12"/>
  <c r="Q78" i="11"/>
  <c r="Q73" i="11" s="1"/>
  <c r="Q4" i="13"/>
  <c r="Q174" i="13" s="1"/>
  <c r="Q199" i="13" s="1"/>
  <c r="Q119" i="12"/>
  <c r="Q111" i="12"/>
  <c r="Q78" i="1"/>
  <c r="Q77" i="1" s="1"/>
  <c r="Q78" i="10"/>
  <c r="Q74" i="10" s="1"/>
  <c r="Q94" i="10"/>
  <c r="Q78" i="7"/>
  <c r="Q76" i="7" s="1"/>
  <c r="Q78" i="8"/>
  <c r="Q74" i="8" s="1"/>
  <c r="Q78" i="5"/>
  <c r="Q73" i="5" s="1"/>
  <c r="Q116" i="12"/>
  <c r="Q115" i="12"/>
  <c r="Q78" i="6"/>
  <c r="Q76" i="6" s="1"/>
  <c r="Q10" i="13"/>
  <c r="Q82" i="11"/>
  <c r="Q81" i="11" s="1"/>
  <c r="Q87" i="10"/>
  <c r="Q82" i="10"/>
  <c r="Q81" i="10" s="1"/>
  <c r="Q82" i="9"/>
  <c r="Q81" i="9" s="1"/>
  <c r="Q73" i="9"/>
  <c r="Q75" i="9"/>
  <c r="Q74" i="9"/>
  <c r="Q166" i="9" s="1"/>
  <c r="Q72" i="9"/>
  <c r="Q77" i="9"/>
  <c r="Q76" i="9"/>
  <c r="Q82" i="8"/>
  <c r="Q81" i="8" s="1"/>
  <c r="Q82" i="7"/>
  <c r="Q81" i="7" s="1"/>
  <c r="Q185" i="7"/>
  <c r="Q237" i="6"/>
  <c r="Q235" i="6" s="1"/>
  <c r="Q202" i="5"/>
  <c r="Q82" i="5"/>
  <c r="Q81" i="5" s="1"/>
  <c r="Q82" i="1"/>
  <c r="Q81" i="1" s="1"/>
  <c r="Q82" i="2"/>
  <c r="Q81" i="2" s="1"/>
  <c r="Q168" i="2"/>
  <c r="Q165" i="2"/>
  <c r="Q157" i="8"/>
  <c r="Q199" i="9"/>
  <c r="Q200" i="9" s="1"/>
  <c r="Q206" i="9" s="1"/>
  <c r="Q165" i="11"/>
  <c r="Q166" i="11" s="1"/>
  <c r="Q131" i="2"/>
  <c r="Q130" i="2"/>
  <c r="Q133" i="2"/>
  <c r="Q132" i="2"/>
  <c r="Q129" i="2"/>
  <c r="Q123" i="1"/>
  <c r="Q125" i="1"/>
  <c r="Q124" i="1"/>
  <c r="Q151" i="5"/>
  <c r="Q150" i="5"/>
  <c r="Q167" i="6"/>
  <c r="Q169" i="6"/>
  <c r="Q166" i="6"/>
  <c r="Q168" i="6"/>
  <c r="Q142" i="7"/>
  <c r="Q139" i="7"/>
  <c r="Q141" i="7"/>
  <c r="Q156" i="8"/>
  <c r="Q160" i="8"/>
  <c r="Q159" i="8"/>
  <c r="Q158" i="8"/>
  <c r="Q149" i="9"/>
  <c r="Q151" i="9"/>
  <c r="Q150" i="9"/>
  <c r="Q148" i="9"/>
  <c r="Q148" i="10"/>
  <c r="Q151" i="10"/>
  <c r="Q150" i="10"/>
  <c r="Q149" i="10"/>
  <c r="Q133" i="11"/>
  <c r="BG60" i="4"/>
  <c r="AY60" i="4"/>
  <c r="BE60" i="4"/>
  <c r="BH60" i="4"/>
  <c r="BD60" i="4"/>
  <c r="AL60" i="4"/>
  <c r="AW60" i="4"/>
  <c r="AO60" i="4"/>
  <c r="BA60" i="4"/>
  <c r="AV60" i="4"/>
  <c r="BK60" i="4" s="1"/>
  <c r="BF50" i="4"/>
  <c r="AL45" i="4"/>
  <c r="BG50" i="4"/>
  <c r="BA50" i="4"/>
  <c r="BI50" i="4"/>
  <c r="U60" i="4"/>
  <c r="BB60" i="4" s="1"/>
  <c r="AS60" i="4"/>
  <c r="BJ60" i="4" s="1"/>
  <c r="Z50" i="4"/>
  <c r="Z60" i="4" s="1"/>
  <c r="AX50" i="4"/>
  <c r="AY50" i="4"/>
  <c r="AU51" i="4"/>
  <c r="AU60" i="4" s="1"/>
  <c r="X60" i="4"/>
  <c r="BC60" i="4" s="1"/>
  <c r="Q77" i="11" l="1"/>
  <c r="Q94" i="6"/>
  <c r="Q247" i="6"/>
  <c r="Q244" i="6"/>
  <c r="Q183" i="7"/>
  <c r="Q189" i="7" s="1"/>
  <c r="Q200" i="5"/>
  <c r="Q201" i="5" s="1"/>
  <c r="Q207" i="5" s="1"/>
  <c r="Q151" i="1"/>
  <c r="Q157" i="1" s="1"/>
  <c r="Q159" i="1"/>
  <c r="Q94" i="5"/>
  <c r="Q74" i="2"/>
  <c r="Q156" i="2" s="1"/>
  <c r="Q76" i="2"/>
  <c r="Q150" i="2" s="1"/>
  <c r="Q77" i="2"/>
  <c r="Q143" i="2" s="1"/>
  <c r="Q75" i="2"/>
  <c r="Q94" i="9"/>
  <c r="Q76" i="5"/>
  <c r="Q75" i="10"/>
  <c r="Q238" i="8"/>
  <c r="Q232" i="8"/>
  <c r="Q74" i="5"/>
  <c r="Q158" i="5" s="1"/>
  <c r="Q72" i="2"/>
  <c r="Q138" i="2" s="1"/>
  <c r="Q72" i="1"/>
  <c r="Q138" i="1" s="1"/>
  <c r="Q77" i="5"/>
  <c r="Q177" i="5" s="1"/>
  <c r="Q77" i="10"/>
  <c r="Q162" i="10" s="1"/>
  <c r="Q94" i="11"/>
  <c r="Q156" i="1"/>
  <c r="Q218" i="8"/>
  <c r="Q230" i="8" s="1"/>
  <c r="Q72" i="10"/>
  <c r="Q165" i="10" s="1"/>
  <c r="Q74" i="1"/>
  <c r="Q140" i="1" s="1"/>
  <c r="Q72" i="5"/>
  <c r="Q156" i="5" s="1"/>
  <c r="Q76" i="10"/>
  <c r="Q94" i="7"/>
  <c r="Q217" i="10"/>
  <c r="Q75" i="11"/>
  <c r="Q76" i="11"/>
  <c r="Q220" i="10"/>
  <c r="Q74" i="11"/>
  <c r="Q208" i="10"/>
  <c r="Q72" i="11"/>
  <c r="Q138" i="11" s="1"/>
  <c r="Q94" i="2"/>
  <c r="Q202" i="10"/>
  <c r="Q215" i="10" s="1"/>
  <c r="Q229" i="8"/>
  <c r="Q235" i="8"/>
  <c r="Q223" i="8"/>
  <c r="Q214" i="10"/>
  <c r="Q75" i="1"/>
  <c r="Q236" i="6"/>
  <c r="Q248" i="6" s="1"/>
  <c r="Q246" i="6" s="1"/>
  <c r="Q114" i="13" s="1"/>
  <c r="Q76" i="1"/>
  <c r="Q73" i="1"/>
  <c r="Q139" i="1" s="1"/>
  <c r="Q94" i="8"/>
  <c r="Q95" i="1"/>
  <c r="Q77" i="6"/>
  <c r="Q228" i="6" s="1"/>
  <c r="Q256" i="6"/>
  <c r="Q77" i="7"/>
  <c r="Q176" i="7" s="1"/>
  <c r="Q76" i="8"/>
  <c r="Q121" i="12"/>
  <c r="Q10" i="24"/>
  <c r="Q8" i="13"/>
  <c r="Q175" i="13" s="1"/>
  <c r="Q86" i="5"/>
  <c r="Q228" i="5"/>
  <c r="Q231" i="5"/>
  <c r="Q234" i="5"/>
  <c r="Q237" i="5"/>
  <c r="Q77" i="8"/>
  <c r="Q186" i="8" s="1"/>
  <c r="Q72" i="6"/>
  <c r="Q215" i="6" s="1"/>
  <c r="Q72" i="7"/>
  <c r="Q147" i="7" s="1"/>
  <c r="Q250" i="6"/>
  <c r="Q73" i="7"/>
  <c r="Q75" i="8"/>
  <c r="Q74" i="7"/>
  <c r="Q149" i="7" s="1"/>
  <c r="Q75" i="5"/>
  <c r="Q75" i="6"/>
  <c r="Q259" i="6"/>
  <c r="Q75" i="7"/>
  <c r="Q73" i="8"/>
  <c r="Q73" i="10"/>
  <c r="Q174" i="10" s="1"/>
  <c r="Q117" i="12"/>
  <c r="Q241" i="6"/>
  <c r="Q73" i="6"/>
  <c r="Q184" i="6" s="1"/>
  <c r="Q74" i="6"/>
  <c r="Q209" i="6" s="1"/>
  <c r="Q253" i="6"/>
  <c r="Q72" i="8"/>
  <c r="Q181" i="8" s="1"/>
  <c r="Q188" i="11"/>
  <c r="Q191" i="11"/>
  <c r="Q185" i="11"/>
  <c r="Q86" i="11"/>
  <c r="Q187" i="11" s="1"/>
  <c r="Q167" i="11"/>
  <c r="Q172" i="11"/>
  <c r="Q175" i="11"/>
  <c r="Q178" i="11"/>
  <c r="Q236" i="10"/>
  <c r="Q227" i="10"/>
  <c r="Q239" i="10"/>
  <c r="Q230" i="10"/>
  <c r="Q233" i="10"/>
  <c r="Q86" i="10"/>
  <c r="Q229" i="10" s="1"/>
  <c r="Q183" i="10"/>
  <c r="Q159" i="10"/>
  <c r="Q175" i="10"/>
  <c r="Q167" i="10"/>
  <c r="Q191" i="10"/>
  <c r="Q225" i="9"/>
  <c r="Q237" i="9"/>
  <c r="Q231" i="9"/>
  <c r="Q234" i="9"/>
  <c r="Q228" i="9"/>
  <c r="Q86" i="9"/>
  <c r="Q224" i="9" s="1"/>
  <c r="Q201" i="9"/>
  <c r="Q212" i="9"/>
  <c r="Q215" i="9"/>
  <c r="Q218" i="9"/>
  <c r="Q209" i="9"/>
  <c r="Q164" i="9"/>
  <c r="Q188" i="9"/>
  <c r="Q180" i="9"/>
  <c r="Q172" i="9"/>
  <c r="Q156" i="9"/>
  <c r="Q71" i="9"/>
  <c r="Q155" i="9" s="1"/>
  <c r="Q251" i="8"/>
  <c r="Q248" i="8"/>
  <c r="Q254" i="8"/>
  <c r="Q245" i="8"/>
  <c r="Q257" i="8"/>
  <c r="Q260" i="8"/>
  <c r="Q86" i="8"/>
  <c r="Q247" i="8" s="1"/>
  <c r="Q199" i="8"/>
  <c r="Q207" i="8"/>
  <c r="Q205" i="7"/>
  <c r="Q208" i="7"/>
  <c r="Q211" i="7"/>
  <c r="Q214" i="7"/>
  <c r="Q86" i="7"/>
  <c r="Q204" i="7" s="1"/>
  <c r="Q198" i="7"/>
  <c r="Q192" i="7"/>
  <c r="Q195" i="7"/>
  <c r="Q284" i="6"/>
  <c r="Q275" i="6"/>
  <c r="Q281" i="6"/>
  <c r="Q266" i="6"/>
  <c r="Q278" i="6"/>
  <c r="Q269" i="6"/>
  <c r="Q272" i="6"/>
  <c r="Q86" i="6"/>
  <c r="Q268" i="6" s="1"/>
  <c r="Q191" i="6"/>
  <c r="Q211" i="6"/>
  <c r="Q179" i="6"/>
  <c r="Q227" i="6"/>
  <c r="Q219" i="6"/>
  <c r="Q187" i="6"/>
  <c r="Q195" i="6"/>
  <c r="Q203" i="6"/>
  <c r="Q212" i="6"/>
  <c r="Q157" i="5"/>
  <c r="Q165" i="5"/>
  <c r="Q173" i="5"/>
  <c r="Q181" i="5"/>
  <c r="Q189" i="5"/>
  <c r="Q167" i="1"/>
  <c r="Q170" i="1"/>
  <c r="Q86" i="1"/>
  <c r="Q135" i="1"/>
  <c r="Q143" i="1"/>
  <c r="Q166" i="2"/>
  <c r="Q178" i="2" s="1"/>
  <c r="Q185" i="2"/>
  <c r="Q188" i="2"/>
  <c r="Q191" i="2"/>
  <c r="Q86" i="2"/>
  <c r="Q190" i="2" s="1"/>
  <c r="Q139" i="2"/>
  <c r="Q155" i="2"/>
  <c r="Q147" i="2"/>
  <c r="Q142" i="2"/>
  <c r="Q151" i="2"/>
  <c r="Q167" i="8"/>
  <c r="Q183" i="8"/>
  <c r="Q191" i="8"/>
  <c r="Q175" i="8"/>
  <c r="AN217" i="19"/>
  <c r="AL217" i="19"/>
  <c r="AG217" i="19"/>
  <c r="Z217" i="19"/>
  <c r="V217" i="19"/>
  <c r="P217" i="19"/>
  <c r="K217" i="19"/>
  <c r="F217" i="19"/>
  <c r="C217" i="19"/>
  <c r="B217" i="19"/>
  <c r="AN216" i="19"/>
  <c r="AL216" i="19"/>
  <c r="AG216" i="19"/>
  <c r="Z216" i="19"/>
  <c r="Z218" i="19" s="1"/>
  <c r="V216" i="19"/>
  <c r="P216" i="19"/>
  <c r="K216" i="19"/>
  <c r="F216" i="19"/>
  <c r="C216" i="19"/>
  <c r="B216" i="19"/>
  <c r="AN215" i="19"/>
  <c r="AL215" i="19"/>
  <c r="AG215" i="19"/>
  <c r="AG218" i="19" s="1"/>
  <c r="Z215" i="19"/>
  <c r="V215" i="19"/>
  <c r="P215" i="19"/>
  <c r="K215" i="19"/>
  <c r="F215" i="19"/>
  <c r="C215" i="19"/>
  <c r="B215" i="19"/>
  <c r="AN214" i="19"/>
  <c r="AN218" i="19" s="1"/>
  <c r="AL214" i="19"/>
  <c r="AG214" i="19"/>
  <c r="Z214" i="19"/>
  <c r="V214" i="19"/>
  <c r="P214" i="19"/>
  <c r="K214" i="19"/>
  <c r="F214" i="19"/>
  <c r="F218" i="19" s="1"/>
  <c r="C214" i="19"/>
  <c r="B214" i="19"/>
  <c r="AN213" i="19"/>
  <c r="AL213" i="19"/>
  <c r="AG213" i="19"/>
  <c r="Z213" i="19"/>
  <c r="V213" i="19"/>
  <c r="P213" i="19"/>
  <c r="P218" i="19" s="1"/>
  <c r="K213" i="19"/>
  <c r="F213" i="19"/>
  <c r="C213" i="19"/>
  <c r="B213" i="19"/>
  <c r="B218" i="19" s="1"/>
  <c r="AL218" i="19"/>
  <c r="C218" i="19"/>
  <c r="BG23" i="15"/>
  <c r="BG22" i="15"/>
  <c r="BG19" i="15"/>
  <c r="BG18" i="15"/>
  <c r="BG20" i="15" s="1"/>
  <c r="BJ11" i="15"/>
  <c r="BJ10" i="15"/>
  <c r="BJ9" i="15"/>
  <c r="BJ8" i="15"/>
  <c r="BJ6" i="15"/>
  <c r="BJ5" i="15"/>
  <c r="BH5" i="15"/>
  <c r="BH6" i="15" s="1"/>
  <c r="BH7" i="15" s="1"/>
  <c r="BH8" i="15" s="1"/>
  <c r="BH9" i="15" s="1"/>
  <c r="BH10" i="15" s="1"/>
  <c r="BH11" i="15" s="1"/>
  <c r="BH12" i="15" s="1"/>
  <c r="BH13" i="15" s="1"/>
  <c r="BH14" i="15" s="1"/>
  <c r="BH15" i="15" s="1"/>
  <c r="BH16" i="15" s="1"/>
  <c r="BJ4" i="15"/>
  <c r="P1" i="16"/>
  <c r="Q160" i="1" l="1"/>
  <c r="Q158" i="1" s="1"/>
  <c r="Q158" i="13" s="1"/>
  <c r="Q184" i="7"/>
  <c r="Q209" i="5"/>
  <c r="Q218" i="5"/>
  <c r="Q201" i="6"/>
  <c r="Q174" i="1"/>
  <c r="Q206" i="5"/>
  <c r="Q215" i="5"/>
  <c r="Q212" i="5"/>
  <c r="Q140" i="2"/>
  <c r="Q131" i="1"/>
  <c r="Q148" i="2"/>
  <c r="Q236" i="8"/>
  <c r="Q227" i="8"/>
  <c r="Q225" i="8" s="1"/>
  <c r="Q70" i="13" s="1"/>
  <c r="Q70" i="24" s="1"/>
  <c r="Q180" i="6"/>
  <c r="Q233" i="8"/>
  <c r="Q231" i="8" s="1"/>
  <c r="Q78" i="13" s="1"/>
  <c r="Q154" i="2"/>
  <c r="Q159" i="2"/>
  <c r="Q132" i="1"/>
  <c r="Q186" i="10"/>
  <c r="Q212" i="10"/>
  <c r="Q210" i="10" s="1"/>
  <c r="Q30" i="13" s="1"/>
  <c r="Q30" i="24" s="1"/>
  <c r="Q209" i="10"/>
  <c r="Q207" i="10" s="1"/>
  <c r="Q221" i="10"/>
  <c r="Q219" i="10" s="1"/>
  <c r="Q42" i="13" s="1"/>
  <c r="Q38" i="24" s="1"/>
  <c r="Q218" i="10"/>
  <c r="Q216" i="10" s="1"/>
  <c r="Q38" i="13" s="1"/>
  <c r="Q254" i="6"/>
  <c r="Q252" i="6" s="1"/>
  <c r="Q122" i="13" s="1"/>
  <c r="Q178" i="10"/>
  <c r="Q173" i="7"/>
  <c r="Q165" i="7"/>
  <c r="Q71" i="1"/>
  <c r="Q129" i="1" s="1"/>
  <c r="Q71" i="11"/>
  <c r="Q137" i="11" s="1"/>
  <c r="Q136" i="11" s="1"/>
  <c r="Q13" i="13" s="1"/>
  <c r="Q170" i="10"/>
  <c r="Q122" i="12"/>
  <c r="Q158" i="2"/>
  <c r="Q264" i="8"/>
  <c r="Q194" i="10"/>
  <c r="Q228" i="8"/>
  <c r="Q74" i="13" s="1"/>
  <c r="Q234" i="8"/>
  <c r="Q82" i="13" s="1"/>
  <c r="Q82" i="24" s="1"/>
  <c r="Q71" i="2"/>
  <c r="Q137" i="2" s="1"/>
  <c r="Q136" i="2" s="1"/>
  <c r="Q161" i="13" s="1"/>
  <c r="Q130" i="1"/>
  <c r="Q182" i="5"/>
  <c r="Q174" i="5"/>
  <c r="Q204" i="6"/>
  <c r="Q207" i="6"/>
  <c r="Q239" i="8"/>
  <c r="Q237" i="8" s="1"/>
  <c r="Q86" i="13" s="1"/>
  <c r="Q224" i="8"/>
  <c r="Q243" i="10"/>
  <c r="Q157" i="10"/>
  <c r="Q181" i="10"/>
  <c r="Q164" i="5"/>
  <c r="Q172" i="5"/>
  <c r="Q196" i="6"/>
  <c r="Q169" i="5"/>
  <c r="Q190" i="5"/>
  <c r="Q188" i="5"/>
  <c r="Q188" i="6"/>
  <c r="Q175" i="6"/>
  <c r="Q197" i="8"/>
  <c r="Q189" i="8"/>
  <c r="Q173" i="10"/>
  <c r="Q213" i="10"/>
  <c r="Q34" i="13" s="1"/>
  <c r="Q34" i="24" s="1"/>
  <c r="Q193" i="5"/>
  <c r="Q161" i="5"/>
  <c r="Q166" i="5"/>
  <c r="Q220" i="6"/>
  <c r="Q199" i="6"/>
  <c r="Q205" i="8"/>
  <c r="Q173" i="8"/>
  <c r="Q189" i="10"/>
  <c r="Q71" i="5"/>
  <c r="Q179" i="5" s="1"/>
  <c r="Q185" i="5"/>
  <c r="Q180" i="5"/>
  <c r="Q146" i="2"/>
  <c r="Q146" i="11"/>
  <c r="Q160" i="7"/>
  <c r="Q152" i="7"/>
  <c r="Q168" i="7"/>
  <c r="Q257" i="6"/>
  <c r="Q255" i="6" s="1"/>
  <c r="Q126" i="13" s="1"/>
  <c r="Q126" i="24" s="1"/>
  <c r="Q245" i="6"/>
  <c r="Q243" i="6" s="1"/>
  <c r="Q110" i="13" s="1"/>
  <c r="Q242" i="6"/>
  <c r="Q240" i="6" s="1"/>
  <c r="Q251" i="6"/>
  <c r="Q249" i="6" s="1"/>
  <c r="Q118" i="13" s="1"/>
  <c r="Q167" i="2"/>
  <c r="Q173" i="2" s="1"/>
  <c r="Q260" i="6"/>
  <c r="Q258" i="6" s="1"/>
  <c r="Q130" i="13" s="1"/>
  <c r="Q288" i="6"/>
  <c r="Q178" i="1"/>
  <c r="Q175" i="2"/>
  <c r="Q158" i="24"/>
  <c r="Q193" i="6"/>
  <c r="Q225" i="6"/>
  <c r="Q224" i="6"/>
  <c r="Q185" i="6"/>
  <c r="Q216" i="6"/>
  <c r="Q208" i="6"/>
  <c r="Q114" i="24"/>
  <c r="Q177" i="6"/>
  <c r="Q155" i="7"/>
  <c r="Q171" i="7"/>
  <c r="Q163" i="7"/>
  <c r="Q71" i="7"/>
  <c r="Q162" i="7" s="1"/>
  <c r="Q74" i="24"/>
  <c r="Q86" i="24"/>
  <c r="Q71" i="8"/>
  <c r="Q196" i="8" s="1"/>
  <c r="Q200" i="13"/>
  <c r="Q16" i="16"/>
  <c r="Q8" i="24"/>
  <c r="Q246" i="5"/>
  <c r="Q230" i="5"/>
  <c r="Q229" i="5" s="1"/>
  <c r="Q143" i="13" s="1"/>
  <c r="Q233" i="5"/>
  <c r="Q232" i="5" s="1"/>
  <c r="Q147" i="13" s="1"/>
  <c r="Q224" i="5"/>
  <c r="Q236" i="5"/>
  <c r="Q235" i="5" s="1"/>
  <c r="Q151" i="13" s="1"/>
  <c r="Q227" i="5"/>
  <c r="Q226" i="5" s="1"/>
  <c r="Q139" i="13" s="1"/>
  <c r="Q176" i="6"/>
  <c r="Q200" i="6"/>
  <c r="Q192" i="6"/>
  <c r="Q157" i="7"/>
  <c r="Q210" i="8"/>
  <c r="Q178" i="8"/>
  <c r="Q202" i="8"/>
  <c r="Q194" i="8"/>
  <c r="Q170" i="8"/>
  <c r="Q190" i="10"/>
  <c r="Q71" i="10"/>
  <c r="Q180" i="10" s="1"/>
  <c r="Q165" i="8"/>
  <c r="Q166" i="10"/>
  <c r="Q223" i="6"/>
  <c r="Q158" i="10"/>
  <c r="Q172" i="2"/>
  <c r="Q71" i="6"/>
  <c r="Q198" i="6" s="1"/>
  <c r="Q217" i="6"/>
  <c r="Q183" i="6"/>
  <c r="Q182" i="10"/>
  <c r="Q200" i="11"/>
  <c r="Q190" i="11"/>
  <c r="Q189" i="11" s="1"/>
  <c r="Q23" i="13" s="1"/>
  <c r="Q186" i="11"/>
  <c r="Q19" i="13" s="1"/>
  <c r="Q184" i="11"/>
  <c r="Q195" i="11"/>
  <c r="Q176" i="11"/>
  <c r="Q174" i="11" s="1"/>
  <c r="Q18" i="13" s="1"/>
  <c r="Q179" i="11"/>
  <c r="Q177" i="11" s="1"/>
  <c r="Q22" i="13" s="1"/>
  <c r="Q173" i="11"/>
  <c r="Q226" i="10"/>
  <c r="Q238" i="10"/>
  <c r="Q237" i="10" s="1"/>
  <c r="Q43" i="13" s="1"/>
  <c r="Q228" i="10"/>
  <c r="Q31" i="13" s="1"/>
  <c r="Q232" i="10"/>
  <c r="Q231" i="10" s="1"/>
  <c r="Q35" i="13" s="1"/>
  <c r="Q235" i="10"/>
  <c r="Q234" i="10" s="1"/>
  <c r="Q39" i="13" s="1"/>
  <c r="Q248" i="10"/>
  <c r="Q227" i="9"/>
  <c r="Q226" i="9" s="1"/>
  <c r="Q51" i="13" s="1"/>
  <c r="Q233" i="9"/>
  <c r="Q232" i="9" s="1"/>
  <c r="Q59" i="13" s="1"/>
  <c r="Q230" i="9"/>
  <c r="Q229" i="9" s="1"/>
  <c r="Q55" i="13" s="1"/>
  <c r="Q236" i="9"/>
  <c r="Q235" i="9" s="1"/>
  <c r="Q63" i="13" s="1"/>
  <c r="Q246" i="9"/>
  <c r="Q241" i="9"/>
  <c r="Q213" i="9"/>
  <c r="Q211" i="9" s="1"/>
  <c r="Q54" i="13" s="1"/>
  <c r="Q210" i="9"/>
  <c r="Q208" i="9" s="1"/>
  <c r="Q50" i="13" s="1"/>
  <c r="Q216" i="9"/>
  <c r="Q214" i="9" s="1"/>
  <c r="Q58" i="13" s="1"/>
  <c r="Q207" i="9"/>
  <c r="Q205" i="9" s="1"/>
  <c r="Q46" i="13" s="1"/>
  <c r="Q219" i="9"/>
  <c r="Q217" i="9" s="1"/>
  <c r="Q62" i="13" s="1"/>
  <c r="Q187" i="9"/>
  <c r="Q186" i="9" s="1"/>
  <c r="Q61" i="13" s="1"/>
  <c r="Q163" i="9"/>
  <c r="Q162" i="9" s="1"/>
  <c r="Q49" i="13" s="1"/>
  <c r="Q154" i="9"/>
  <c r="Q45" i="13" s="1"/>
  <c r="Q171" i="9"/>
  <c r="Q170" i="9" s="1"/>
  <c r="Q53" i="13" s="1"/>
  <c r="Q179" i="9"/>
  <c r="Q178" i="9" s="1"/>
  <c r="Q57" i="13" s="1"/>
  <c r="Q269" i="8"/>
  <c r="Q253" i="8"/>
  <c r="Q252" i="8" s="1"/>
  <c r="Q79" i="13" s="1"/>
  <c r="Q244" i="8"/>
  <c r="Q256" i="8"/>
  <c r="Q255" i="8" s="1"/>
  <c r="Q83" i="13" s="1"/>
  <c r="Q246" i="8"/>
  <c r="Q71" i="13" s="1"/>
  <c r="Q259" i="8"/>
  <c r="Q258" i="8" s="1"/>
  <c r="Q87" i="13" s="1"/>
  <c r="Q250" i="8"/>
  <c r="Q249" i="8" s="1"/>
  <c r="Q75" i="13" s="1"/>
  <c r="Q207" i="7"/>
  <c r="Q206" i="7" s="1"/>
  <c r="Q95" i="13" s="1"/>
  <c r="Q210" i="7"/>
  <c r="Q209" i="7" s="1"/>
  <c r="Q99" i="13" s="1"/>
  <c r="Q213" i="7"/>
  <c r="Q212" i="7" s="1"/>
  <c r="Q103" i="13" s="1"/>
  <c r="Q223" i="7"/>
  <c r="Q218" i="7"/>
  <c r="Q199" i="7"/>
  <c r="Q197" i="7" s="1"/>
  <c r="Q102" i="13" s="1"/>
  <c r="Q196" i="7"/>
  <c r="Q194" i="7" s="1"/>
  <c r="Q98" i="13" s="1"/>
  <c r="Q190" i="7"/>
  <c r="Q193" i="7"/>
  <c r="Q191" i="7" s="1"/>
  <c r="Q94" i="13" s="1"/>
  <c r="Q280" i="6"/>
  <c r="Q279" i="6" s="1"/>
  <c r="Q127" i="13" s="1"/>
  <c r="Q274" i="6"/>
  <c r="Q273" i="6" s="1"/>
  <c r="Q119" i="13" s="1"/>
  <c r="Q277" i="6"/>
  <c r="Q276" i="6" s="1"/>
  <c r="Q123" i="13" s="1"/>
  <c r="Q271" i="6"/>
  <c r="Q270" i="6" s="1"/>
  <c r="Q115" i="13" s="1"/>
  <c r="Q267" i="6"/>
  <c r="Q111" i="13" s="1"/>
  <c r="Q265" i="6"/>
  <c r="Q283" i="6"/>
  <c r="Q282" i="6" s="1"/>
  <c r="Q131" i="13" s="1"/>
  <c r="Q293" i="6"/>
  <c r="Q213" i="5"/>
  <c r="Q211" i="5" s="1"/>
  <c r="Q142" i="13" s="1"/>
  <c r="Q216" i="5"/>
  <c r="Q219" i="5"/>
  <c r="Q217" i="5" s="1"/>
  <c r="Q150" i="13" s="1"/>
  <c r="Q210" i="5"/>
  <c r="Q208" i="5" s="1"/>
  <c r="Q138" i="13" s="1"/>
  <c r="Q169" i="1"/>
  <c r="Q168" i="1" s="1"/>
  <c r="Q159" i="13" s="1"/>
  <c r="Q166" i="1"/>
  <c r="Q179" i="1"/>
  <c r="Q155" i="1"/>
  <c r="Q184" i="2"/>
  <c r="Q187" i="2"/>
  <c r="Q186" i="2" s="1"/>
  <c r="Q167" i="13" s="1"/>
  <c r="Q189" i="2"/>
  <c r="Q171" i="13" s="1"/>
  <c r="Q200" i="2"/>
  <c r="V218" i="19"/>
  <c r="K218" i="19"/>
  <c r="BC19" i="15"/>
  <c r="BC18" i="15"/>
  <c r="BC23" i="15"/>
  <c r="Q137" i="1" l="1"/>
  <c r="Q136" i="1" s="1"/>
  <c r="Q157" i="13" s="1"/>
  <c r="Q214" i="5"/>
  <c r="Q146" i="13" s="1"/>
  <c r="Q241" i="5"/>
  <c r="Q187" i="5"/>
  <c r="Q42" i="24"/>
  <c r="Q179" i="2"/>
  <c r="Q177" i="2" s="1"/>
  <c r="Q170" i="13" s="1"/>
  <c r="Q170" i="24" s="1"/>
  <c r="Q128" i="1"/>
  <c r="Q153" i="13" s="1"/>
  <c r="Q153" i="24" s="1"/>
  <c r="Q247" i="10"/>
  <c r="Q268" i="8"/>
  <c r="Q176" i="2"/>
  <c r="Q174" i="2" s="1"/>
  <c r="Q166" i="13" s="1"/>
  <c r="Q166" i="24" s="1"/>
  <c r="Q153" i="2"/>
  <c r="Q152" i="2" s="1"/>
  <c r="Q169" i="13" s="1"/>
  <c r="Q169" i="24" s="1"/>
  <c r="Q153" i="11"/>
  <c r="Q152" i="11" s="1"/>
  <c r="Q21" i="13" s="1"/>
  <c r="Q20" i="13" s="1"/>
  <c r="Q222" i="8"/>
  <c r="Q240" i="8" s="1"/>
  <c r="Q145" i="11"/>
  <c r="Q144" i="11" s="1"/>
  <c r="Q17" i="13" s="1"/>
  <c r="Q145" i="2"/>
  <c r="Q144" i="2" s="1"/>
  <c r="Q165" i="13" s="1"/>
  <c r="Q165" i="24" s="1"/>
  <c r="Q186" i="5"/>
  <c r="Q149" i="13" s="1"/>
  <c r="Q149" i="24" s="1"/>
  <c r="Q78" i="24"/>
  <c r="Q161" i="7"/>
  <c r="Q97" i="13" s="1"/>
  <c r="Q97" i="24" s="1"/>
  <c r="Q195" i="2"/>
  <c r="Q71" i="16" s="1"/>
  <c r="Q155" i="5"/>
  <c r="Q154" i="5" s="1"/>
  <c r="Q133" i="13" s="1"/>
  <c r="Q178" i="5"/>
  <c r="Q145" i="13" s="1"/>
  <c r="Q145" i="24" s="1"/>
  <c r="Q154" i="7"/>
  <c r="Q153" i="7" s="1"/>
  <c r="Q170" i="7"/>
  <c r="Q169" i="7" s="1"/>
  <c r="Q101" i="13" s="1"/>
  <c r="Q100" i="13" s="1"/>
  <c r="Q146" i="7"/>
  <c r="Q145" i="7" s="1"/>
  <c r="Q89" i="13" s="1"/>
  <c r="Q171" i="5"/>
  <c r="Q170" i="5" s="1"/>
  <c r="Q141" i="13" s="1"/>
  <c r="Q141" i="24" s="1"/>
  <c r="Q163" i="5"/>
  <c r="Q162" i="5" s="1"/>
  <c r="Q137" i="13" s="1"/>
  <c r="Q136" i="13" s="1"/>
  <c r="Q172" i="10"/>
  <c r="Q171" i="10" s="1"/>
  <c r="Q33" i="13" s="1"/>
  <c r="Q33" i="24" s="1"/>
  <c r="Q179" i="10"/>
  <c r="Q37" i="13" s="1"/>
  <c r="Q37" i="24" s="1"/>
  <c r="Q164" i="8"/>
  <c r="Q163" i="8" s="1"/>
  <c r="Q65" i="13" s="1"/>
  <c r="Q65" i="24" s="1"/>
  <c r="Q172" i="8"/>
  <c r="Q171" i="8" s="1"/>
  <c r="Q69" i="13" s="1"/>
  <c r="Q69" i="24" s="1"/>
  <c r="Q292" i="6"/>
  <c r="Q197" i="6"/>
  <c r="Q117" i="13" s="1"/>
  <c r="Q116" i="13" s="1"/>
  <c r="Q188" i="8"/>
  <c r="Q187" i="8" s="1"/>
  <c r="Q77" i="13" s="1"/>
  <c r="Q76" i="13" s="1"/>
  <c r="Q138" i="24"/>
  <c r="Q150" i="24"/>
  <c r="Q205" i="5"/>
  <c r="Q134" i="13" s="1"/>
  <c r="Q245" i="5"/>
  <c r="Q146" i="24"/>
  <c r="Q142" i="24"/>
  <c r="Q130" i="24"/>
  <c r="Q110" i="24"/>
  <c r="Q122" i="24"/>
  <c r="Q118" i="24"/>
  <c r="Q102" i="24"/>
  <c r="Q94" i="24"/>
  <c r="Q98" i="24"/>
  <c r="Q195" i="8"/>
  <c r="Q81" i="13" s="1"/>
  <c r="Q81" i="24" s="1"/>
  <c r="Q204" i="8"/>
  <c r="Q203" i="8" s="1"/>
  <c r="Q85" i="13" s="1"/>
  <c r="Q84" i="13" s="1"/>
  <c r="Q180" i="8"/>
  <c r="Q179" i="8" s="1"/>
  <c r="Q73" i="13" s="1"/>
  <c r="Q72" i="13" s="1"/>
  <c r="Q62" i="24"/>
  <c r="Q46" i="24"/>
  <c r="Q58" i="24"/>
  <c r="Q50" i="24"/>
  <c r="Q54" i="24"/>
  <c r="Q164" i="10"/>
  <c r="Q163" i="10" s="1"/>
  <c r="Q29" i="13" s="1"/>
  <c r="Q28" i="13" s="1"/>
  <c r="Q156" i="10"/>
  <c r="Q155" i="10" s="1"/>
  <c r="Q25" i="13" s="1"/>
  <c r="Q188" i="10"/>
  <c r="Q187" i="10" s="1"/>
  <c r="Q41" i="13" s="1"/>
  <c r="Q41" i="24" s="1"/>
  <c r="Q22" i="24"/>
  <c r="Q18" i="24"/>
  <c r="Q199" i="11"/>
  <c r="Q5" i="16"/>
  <c r="Q16" i="26"/>
  <c r="Q171" i="24"/>
  <c r="Q167" i="24"/>
  <c r="Q159" i="24"/>
  <c r="Q139" i="24"/>
  <c r="Q151" i="24"/>
  <c r="Q223" i="5"/>
  <c r="Q242" i="5"/>
  <c r="Q243" i="5" s="1"/>
  <c r="Q147" i="24"/>
  <c r="Q143" i="24"/>
  <c r="Q190" i="6"/>
  <c r="Q189" i="6" s="1"/>
  <c r="Q113" i="13" s="1"/>
  <c r="Q131" i="24"/>
  <c r="Q222" i="6"/>
  <c r="Q221" i="6" s="1"/>
  <c r="Q129" i="13" s="1"/>
  <c r="Q182" i="6"/>
  <c r="Q181" i="6" s="1"/>
  <c r="Q109" i="13" s="1"/>
  <c r="Q109" i="24" s="1"/>
  <c r="Q111" i="24"/>
  <c r="Q214" i="6"/>
  <c r="Q213" i="6" s="1"/>
  <c r="Q125" i="13" s="1"/>
  <c r="Q124" i="13" s="1"/>
  <c r="Q115" i="24"/>
  <c r="Q206" i="6"/>
  <c r="Q205" i="6" s="1"/>
  <c r="Q121" i="13" s="1"/>
  <c r="Q121" i="24" s="1"/>
  <c r="Q123" i="24"/>
  <c r="Q119" i="24"/>
  <c r="Q127" i="24"/>
  <c r="Q103" i="24"/>
  <c r="Q95" i="24"/>
  <c r="Q99" i="24"/>
  <c r="Q87" i="24"/>
  <c r="Q71" i="24"/>
  <c r="Q75" i="24"/>
  <c r="Q83" i="24"/>
  <c r="Q79" i="24"/>
  <c r="Q59" i="24"/>
  <c r="Q51" i="24"/>
  <c r="Q63" i="24"/>
  <c r="Q55" i="24"/>
  <c r="Q35" i="24"/>
  <c r="Q31" i="24"/>
  <c r="Q43" i="24"/>
  <c r="Q39" i="24"/>
  <c r="Q19" i="24"/>
  <c r="Q23" i="24"/>
  <c r="Q261" i="6"/>
  <c r="Q106" i="13"/>
  <c r="Q174" i="6"/>
  <c r="Q173" i="6" s="1"/>
  <c r="Q105" i="13" s="1"/>
  <c r="Q105" i="24" s="1"/>
  <c r="Q222" i="10"/>
  <c r="Q26" i="13"/>
  <c r="Q161" i="1"/>
  <c r="Q154" i="13"/>
  <c r="Q161" i="24"/>
  <c r="Q156" i="13"/>
  <c r="Q157" i="24"/>
  <c r="Q48" i="13"/>
  <c r="Q49" i="24"/>
  <c r="Q45" i="24"/>
  <c r="Q52" i="13"/>
  <c r="Q53" i="24"/>
  <c r="Q60" i="13"/>
  <c r="Q61" i="24"/>
  <c r="Q56" i="13"/>
  <c r="Q57" i="24"/>
  <c r="Q76" i="16"/>
  <c r="Q13" i="24"/>
  <c r="Q183" i="11"/>
  <c r="Q196" i="11"/>
  <c r="Q171" i="11"/>
  <c r="Q225" i="10"/>
  <c r="Q244" i="10"/>
  <c r="Q245" i="10" s="1"/>
  <c r="Q223" i="9"/>
  <c r="Q242" i="9"/>
  <c r="Q243" i="9" s="1"/>
  <c r="Q220" i="9"/>
  <c r="Q245" i="9"/>
  <c r="Q194" i="9"/>
  <c r="Q244" i="9"/>
  <c r="Q243" i="8"/>
  <c r="Q265" i="8"/>
  <c r="Q266" i="8" s="1"/>
  <c r="Q203" i="7"/>
  <c r="Q219" i="7"/>
  <c r="Q220" i="7" s="1"/>
  <c r="Q222" i="7"/>
  <c r="Q188" i="7"/>
  <c r="Q264" i="6"/>
  <c r="Q289" i="6"/>
  <c r="Q290" i="6" s="1"/>
  <c r="Q165" i="1"/>
  <c r="Q175" i="1"/>
  <c r="Q176" i="1" s="1"/>
  <c r="Q183" i="2"/>
  <c r="Q196" i="2"/>
  <c r="Q199" i="2"/>
  <c r="Q171" i="2"/>
  <c r="BD5" i="15"/>
  <c r="BD6" i="15" s="1"/>
  <c r="BD7" i="15" s="1"/>
  <c r="BD8" i="15" s="1"/>
  <c r="BD9" i="15" s="1"/>
  <c r="BD10" i="15" s="1"/>
  <c r="BD11" i="15" s="1"/>
  <c r="BD12" i="15" s="1"/>
  <c r="BD13" i="15" s="1"/>
  <c r="BD14" i="15" s="1"/>
  <c r="BD15" i="15" s="1"/>
  <c r="BD16" i="15" s="1"/>
  <c r="Q144" i="1" l="1"/>
  <c r="Q177" i="1"/>
  <c r="Q180" i="1" s="1"/>
  <c r="Q148" i="13"/>
  <c r="Q101" i="24"/>
  <c r="Q96" i="13"/>
  <c r="Q42" i="16" s="1"/>
  <c r="Q16" i="13"/>
  <c r="Q19" i="16" s="1"/>
  <c r="Q17" i="24"/>
  <c r="Q66" i="13"/>
  <c r="Q66" i="24" s="1"/>
  <c r="Q21" i="24"/>
  <c r="Q20" i="24" s="1"/>
  <c r="Q197" i="2"/>
  <c r="Q160" i="11"/>
  <c r="Q198" i="11"/>
  <c r="Q201" i="11" s="1"/>
  <c r="Q168" i="13"/>
  <c r="Q65" i="16" s="1"/>
  <c r="Q144" i="13"/>
  <c r="Q164" i="13"/>
  <c r="Q93" i="13"/>
  <c r="Q92" i="13" s="1"/>
  <c r="Q44" i="16" s="1"/>
  <c r="Q221" i="7"/>
  <c r="Q224" i="7" s="1"/>
  <c r="Q225" i="7" s="1"/>
  <c r="Q177" i="7"/>
  <c r="Q32" i="13"/>
  <c r="Q24" i="16" s="1"/>
  <c r="Q68" i="13"/>
  <c r="Q35" i="16" s="1"/>
  <c r="Q160" i="2"/>
  <c r="Q198" i="2"/>
  <c r="Q201" i="2" s="1"/>
  <c r="Q194" i="5"/>
  <c r="Q220" i="5"/>
  <c r="Q140" i="13"/>
  <c r="Q56" i="16" s="1"/>
  <c r="Q137" i="24"/>
  <c r="Q136" i="24" s="1"/>
  <c r="Q117" i="24"/>
  <c r="Q116" i="24" s="1"/>
  <c r="Q29" i="24"/>
  <c r="Q28" i="24" s="1"/>
  <c r="Q125" i="24"/>
  <c r="Q124" i="24" s="1"/>
  <c r="Q77" i="24"/>
  <c r="Q76" i="24" s="1"/>
  <c r="Q244" i="5"/>
  <c r="Q247" i="5" s="1"/>
  <c r="Q248" i="5" s="1"/>
  <c r="Q85" i="24"/>
  <c r="Q84" i="24" s="1"/>
  <c r="Q80" i="13"/>
  <c r="Q38" i="16" s="1"/>
  <c r="Q195" i="10"/>
  <c r="Q36" i="13"/>
  <c r="Q25" i="16" s="1"/>
  <c r="Q246" i="10"/>
  <c r="Q249" i="10" s="1"/>
  <c r="Q250" i="10" s="1"/>
  <c r="Q120" i="13"/>
  <c r="Q50" i="16" s="1"/>
  <c r="Q73" i="24"/>
  <c r="Q72" i="24" s="1"/>
  <c r="Q211" i="8"/>
  <c r="Q267" i="8"/>
  <c r="Q270" i="8" s="1"/>
  <c r="Q271" i="8" s="1"/>
  <c r="Q40" i="13"/>
  <c r="Q26" i="16" s="1"/>
  <c r="Q154" i="24"/>
  <c r="Q133" i="24"/>
  <c r="Q134" i="24"/>
  <c r="Q106" i="24"/>
  <c r="Q229" i="6"/>
  <c r="Q129" i="24"/>
  <c r="Q112" i="13"/>
  <c r="Q47" i="16" s="1"/>
  <c r="Q291" i="6"/>
  <c r="Q294" i="6" s="1"/>
  <c r="Q295" i="6" s="1"/>
  <c r="Q108" i="13"/>
  <c r="Q49" i="16" s="1"/>
  <c r="Q128" i="13"/>
  <c r="Q52" i="16" s="1"/>
  <c r="Q75" i="16"/>
  <c r="Q26" i="24"/>
  <c r="Q5" i="26"/>
  <c r="Q64" i="16"/>
  <c r="Q181" i="1"/>
  <c r="Q61" i="16"/>
  <c r="Q58" i="16"/>
  <c r="Q238" i="5"/>
  <c r="Q135" i="13"/>
  <c r="Q57" i="16"/>
  <c r="Q55" i="16"/>
  <c r="Q48" i="16"/>
  <c r="Q51" i="16"/>
  <c r="Q113" i="24"/>
  <c r="Q112" i="24" s="1"/>
  <c r="Q43" i="16"/>
  <c r="Q39" i="16"/>
  <c r="Q37" i="16"/>
  <c r="Q36" i="16"/>
  <c r="Q29" i="16"/>
  <c r="Q31" i="16"/>
  <c r="Q30" i="16"/>
  <c r="Q32" i="16"/>
  <c r="Q23" i="16"/>
  <c r="Q25" i="24"/>
  <c r="Q20" i="16"/>
  <c r="Q16" i="24"/>
  <c r="Q52" i="24"/>
  <c r="Q32" i="24"/>
  <c r="Q140" i="24"/>
  <c r="Q56" i="24"/>
  <c r="Q148" i="24"/>
  <c r="Q60" i="24"/>
  <c r="Q144" i="24"/>
  <c r="Q96" i="24"/>
  <c r="Q36" i="24"/>
  <c r="Q100" i="24"/>
  <c r="Q164" i="24"/>
  <c r="Q40" i="24"/>
  <c r="Q108" i="24"/>
  <c r="Q68" i="24"/>
  <c r="Q168" i="24"/>
  <c r="Q120" i="24"/>
  <c r="Q156" i="24"/>
  <c r="Q48" i="24"/>
  <c r="Q80" i="24"/>
  <c r="Q180" i="2"/>
  <c r="Q162" i="13"/>
  <c r="Q180" i="11"/>
  <c r="Q14" i="13"/>
  <c r="Q200" i="7"/>
  <c r="Q90" i="13"/>
  <c r="Q247" i="9"/>
  <c r="Q248" i="9" s="1"/>
  <c r="Q192" i="2"/>
  <c r="Q163" i="13"/>
  <c r="Q171" i="1"/>
  <c r="Q155" i="13"/>
  <c r="Q285" i="6"/>
  <c r="Q107" i="13"/>
  <c r="Q215" i="7"/>
  <c r="Q91" i="13"/>
  <c r="Q89" i="24"/>
  <c r="Q261" i="8"/>
  <c r="Q67" i="13"/>
  <c r="Q238" i="9"/>
  <c r="Q47" i="13"/>
  <c r="Q240" i="10"/>
  <c r="Q27" i="13"/>
  <c r="Q192" i="11"/>
  <c r="Q15" i="13"/>
  <c r="Q197" i="11"/>
  <c r="Q72" i="16"/>
  <c r="P110" i="2"/>
  <c r="P112" i="2"/>
  <c r="P114" i="2"/>
  <c r="P100" i="2"/>
  <c r="P101" i="2"/>
  <c r="P113" i="1"/>
  <c r="P115" i="1"/>
  <c r="P101" i="1"/>
  <c r="P103" i="1"/>
  <c r="P104" i="1"/>
  <c r="P141" i="5"/>
  <c r="P127" i="5"/>
  <c r="P129" i="5"/>
  <c r="P131" i="5"/>
  <c r="P132" i="5"/>
  <c r="P109" i="5"/>
  <c r="P111" i="5"/>
  <c r="P113" i="5"/>
  <c r="P108" i="5"/>
  <c r="P100" i="5"/>
  <c r="P146" i="6"/>
  <c r="P147" i="6"/>
  <c r="P149" i="6"/>
  <c r="P144" i="6"/>
  <c r="P137" i="6"/>
  <c r="P131" i="6"/>
  <c r="P126" i="6"/>
  <c r="P119" i="6"/>
  <c r="P120" i="6"/>
  <c r="P121" i="6"/>
  <c r="P108" i="6"/>
  <c r="P101" i="6"/>
  <c r="P103" i="6"/>
  <c r="P105" i="6"/>
  <c r="P99" i="6"/>
  <c r="P119" i="7"/>
  <c r="P120" i="7"/>
  <c r="P121" i="7"/>
  <c r="P123" i="7"/>
  <c r="P109" i="7"/>
  <c r="P103" i="7"/>
  <c r="P105" i="7"/>
  <c r="P145" i="8"/>
  <c r="P147" i="8"/>
  <c r="P141" i="8"/>
  <c r="P127" i="8"/>
  <c r="P129" i="8"/>
  <c r="P131" i="8"/>
  <c r="P109" i="8"/>
  <c r="P111" i="8"/>
  <c r="P113" i="8"/>
  <c r="P108" i="8"/>
  <c r="P138" i="9"/>
  <c r="P140" i="9"/>
  <c r="P135" i="9"/>
  <c r="P128" i="9"/>
  <c r="P122" i="9"/>
  <c r="P117" i="9"/>
  <c r="P110" i="9"/>
  <c r="P112" i="9"/>
  <c r="P137" i="10"/>
  <c r="P139" i="10"/>
  <c r="P141" i="10"/>
  <c r="P135" i="10"/>
  <c r="P118" i="10"/>
  <c r="P112" i="10"/>
  <c r="P114" i="10"/>
  <c r="P100" i="10"/>
  <c r="P101" i="10"/>
  <c r="P102" i="10"/>
  <c r="P123" i="11"/>
  <c r="P109" i="11"/>
  <c r="P111" i="11"/>
  <c r="P113" i="11"/>
  <c r="C173" i="19"/>
  <c r="C180" i="19" s="1"/>
  <c r="D173" i="19"/>
  <c r="P108" i="11" s="1"/>
  <c r="E173" i="19"/>
  <c r="P117" i="11" s="1"/>
  <c r="F173" i="19"/>
  <c r="G173" i="19"/>
  <c r="G180" i="19" s="1"/>
  <c r="H173" i="19"/>
  <c r="P117" i="10" s="1"/>
  <c r="I173" i="19"/>
  <c r="P126" i="10" s="1"/>
  <c r="J173" i="19"/>
  <c r="K173" i="19"/>
  <c r="P99" i="9" s="1"/>
  <c r="L173" i="19"/>
  <c r="P108" i="9" s="1"/>
  <c r="M173" i="19"/>
  <c r="N173" i="19"/>
  <c r="O173" i="19"/>
  <c r="P173" i="19"/>
  <c r="P99" i="8" s="1"/>
  <c r="Q173" i="19"/>
  <c r="R173" i="19"/>
  <c r="S173" i="19"/>
  <c r="P126" i="8" s="1"/>
  <c r="T173" i="19"/>
  <c r="P135" i="8" s="1"/>
  <c r="U173" i="19"/>
  <c r="P144" i="8" s="1"/>
  <c r="V173" i="19"/>
  <c r="W173" i="19"/>
  <c r="P108" i="7" s="1"/>
  <c r="X173" i="19"/>
  <c r="P117" i="7" s="1"/>
  <c r="Y173" i="19"/>
  <c r="P126" i="7" s="1"/>
  <c r="Z173" i="19"/>
  <c r="AA173" i="19"/>
  <c r="AB173" i="19"/>
  <c r="P117" i="6" s="1"/>
  <c r="AC173" i="19"/>
  <c r="AD173" i="19"/>
  <c r="AE173" i="19"/>
  <c r="AF173" i="19"/>
  <c r="AG173" i="19"/>
  <c r="P99" i="5" s="1"/>
  <c r="AH173" i="19"/>
  <c r="AI173" i="19"/>
  <c r="AI180" i="19" s="1"/>
  <c r="AJ173" i="19"/>
  <c r="P126" i="5" s="1"/>
  <c r="AK173" i="19"/>
  <c r="P135" i="5" s="1"/>
  <c r="AL173" i="19"/>
  <c r="AM173" i="19"/>
  <c r="AM180" i="19" s="1"/>
  <c r="AN173" i="19"/>
  <c r="P99" i="2" s="1"/>
  <c r="AO173" i="19"/>
  <c r="P108" i="2" s="1"/>
  <c r="AP173" i="19"/>
  <c r="P117" i="2" s="1"/>
  <c r="C174" i="19"/>
  <c r="P100" i="11" s="1"/>
  <c r="D174" i="19"/>
  <c r="E174" i="19"/>
  <c r="F174" i="19"/>
  <c r="G174" i="19"/>
  <c r="P109" i="10" s="1"/>
  <c r="H174" i="19"/>
  <c r="I174" i="19"/>
  <c r="J174" i="19"/>
  <c r="P136" i="10" s="1"/>
  <c r="K174" i="19"/>
  <c r="P100" i="9" s="1"/>
  <c r="L174" i="19"/>
  <c r="P109" i="9" s="1"/>
  <c r="M174" i="19"/>
  <c r="P118" i="9" s="1"/>
  <c r="N174" i="19"/>
  <c r="P127" i="9" s="1"/>
  <c r="O174" i="19"/>
  <c r="O180" i="19" s="1"/>
  <c r="P174" i="19"/>
  <c r="P100" i="8" s="1"/>
  <c r="Q174" i="19"/>
  <c r="R174" i="19"/>
  <c r="P118" i="8" s="1"/>
  <c r="S174" i="19"/>
  <c r="T174" i="19"/>
  <c r="P136" i="8" s="1"/>
  <c r="U174" i="19"/>
  <c r="V174" i="19"/>
  <c r="P100" i="7" s="1"/>
  <c r="W174" i="19"/>
  <c r="X174" i="19"/>
  <c r="P118" i="7" s="1"/>
  <c r="Y174" i="19"/>
  <c r="Z174" i="19"/>
  <c r="P100" i="6" s="1"/>
  <c r="AA174" i="19"/>
  <c r="P109" i="6" s="1"/>
  <c r="AB174" i="19"/>
  <c r="P118" i="6" s="1"/>
  <c r="AC174" i="19"/>
  <c r="AD174" i="19"/>
  <c r="P136" i="6" s="1"/>
  <c r="AE174" i="19"/>
  <c r="P145" i="6" s="1"/>
  <c r="AF174" i="19"/>
  <c r="AG174" i="19"/>
  <c r="AH174" i="19"/>
  <c r="AI174" i="19"/>
  <c r="P118" i="5" s="1"/>
  <c r="AJ174" i="19"/>
  <c r="AK174" i="19"/>
  <c r="AL174" i="19"/>
  <c r="AM174" i="19"/>
  <c r="P110" i="1" s="1"/>
  <c r="AN174" i="19"/>
  <c r="AO174" i="19"/>
  <c r="AP174" i="19"/>
  <c r="P118" i="2" s="1"/>
  <c r="C175" i="19"/>
  <c r="P101" i="11" s="1"/>
  <c r="D175" i="19"/>
  <c r="E175" i="19"/>
  <c r="P119" i="11" s="1"/>
  <c r="F175" i="19"/>
  <c r="G175" i="19"/>
  <c r="P110" i="10" s="1"/>
  <c r="H175" i="19"/>
  <c r="I175" i="19"/>
  <c r="P128" i="10" s="1"/>
  <c r="J175" i="19"/>
  <c r="K175" i="19"/>
  <c r="P101" i="9" s="1"/>
  <c r="L175" i="19"/>
  <c r="M175" i="19"/>
  <c r="P119" i="9" s="1"/>
  <c r="N175" i="19"/>
  <c r="O175" i="19"/>
  <c r="P137" i="9" s="1"/>
  <c r="P175" i="19"/>
  <c r="Q175" i="19"/>
  <c r="P110" i="8" s="1"/>
  <c r="R175" i="19"/>
  <c r="P119" i="8" s="1"/>
  <c r="S175" i="19"/>
  <c r="P128" i="8" s="1"/>
  <c r="T175" i="19"/>
  <c r="P137" i="8" s="1"/>
  <c r="U175" i="19"/>
  <c r="P146" i="8" s="1"/>
  <c r="V175" i="19"/>
  <c r="P101" i="7" s="1"/>
  <c r="W175" i="19"/>
  <c r="W180" i="19" s="1"/>
  <c r="X175" i="19"/>
  <c r="Y175" i="19"/>
  <c r="P128" i="7" s="1"/>
  <c r="Z175" i="19"/>
  <c r="AA175" i="19"/>
  <c r="P110" i="6" s="1"/>
  <c r="AB175" i="19"/>
  <c r="AC175" i="19"/>
  <c r="P128" i="6" s="1"/>
  <c r="AD175" i="19"/>
  <c r="AE175" i="19"/>
  <c r="AF175" i="19"/>
  <c r="AG175" i="19"/>
  <c r="P101" i="5" s="1"/>
  <c r="AH175" i="19"/>
  <c r="P110" i="5" s="1"/>
  <c r="AI175" i="19"/>
  <c r="P119" i="5" s="1"/>
  <c r="AJ175" i="19"/>
  <c r="AK175" i="19"/>
  <c r="P137" i="5" s="1"/>
  <c r="AL175" i="19"/>
  <c r="P102" i="1" s="1"/>
  <c r="AM175" i="19"/>
  <c r="P111" i="1" s="1"/>
  <c r="AN175" i="19"/>
  <c r="AO175" i="19"/>
  <c r="AP175" i="19"/>
  <c r="P119" i="2" s="1"/>
  <c r="C176" i="19"/>
  <c r="P102" i="11" s="1"/>
  <c r="D176" i="19"/>
  <c r="E176" i="19"/>
  <c r="P120" i="11" s="1"/>
  <c r="F176" i="19"/>
  <c r="G176" i="19"/>
  <c r="P111" i="10" s="1"/>
  <c r="H176" i="19"/>
  <c r="P120" i="10" s="1"/>
  <c r="I176" i="19"/>
  <c r="P129" i="10" s="1"/>
  <c r="J176" i="19"/>
  <c r="P138" i="10" s="1"/>
  <c r="K176" i="19"/>
  <c r="P102" i="9" s="1"/>
  <c r="L176" i="19"/>
  <c r="P111" i="9" s="1"/>
  <c r="M176" i="19"/>
  <c r="P120" i="9" s="1"/>
  <c r="N176" i="19"/>
  <c r="P129" i="9" s="1"/>
  <c r="O176" i="19"/>
  <c r="P176" i="19"/>
  <c r="P102" i="8" s="1"/>
  <c r="Q176" i="19"/>
  <c r="R176" i="19"/>
  <c r="P120" i="8" s="1"/>
  <c r="S176" i="19"/>
  <c r="T176" i="19"/>
  <c r="P138" i="8" s="1"/>
  <c r="U176" i="19"/>
  <c r="V176" i="19"/>
  <c r="P102" i="7" s="1"/>
  <c r="W176" i="19"/>
  <c r="P111" i="7" s="1"/>
  <c r="X176" i="19"/>
  <c r="Y176" i="19"/>
  <c r="P129" i="7" s="1"/>
  <c r="Z176" i="19"/>
  <c r="P102" i="6" s="1"/>
  <c r="AA176" i="19"/>
  <c r="P111" i="6" s="1"/>
  <c r="AB176" i="19"/>
  <c r="AC176" i="19"/>
  <c r="P129" i="6" s="1"/>
  <c r="AD176" i="19"/>
  <c r="P138" i="6" s="1"/>
  <c r="AE176" i="19"/>
  <c r="AF176" i="19"/>
  <c r="AG176" i="19"/>
  <c r="P102" i="5" s="1"/>
  <c r="AH176" i="19"/>
  <c r="AI176" i="19"/>
  <c r="P120" i="5" s="1"/>
  <c r="AJ176" i="19"/>
  <c r="AK176" i="19"/>
  <c r="P138" i="5" s="1"/>
  <c r="AL176" i="19"/>
  <c r="AM176" i="19"/>
  <c r="P112" i="1" s="1"/>
  <c r="AN176" i="19"/>
  <c r="P102" i="2" s="1"/>
  <c r="AO176" i="19"/>
  <c r="P111" i="2" s="1"/>
  <c r="AP176" i="19"/>
  <c r="P120" i="2" s="1"/>
  <c r="C177" i="19"/>
  <c r="P103" i="11" s="1"/>
  <c r="D177" i="19"/>
  <c r="P112" i="11" s="1"/>
  <c r="E177" i="19"/>
  <c r="P121" i="11" s="1"/>
  <c r="F177" i="19"/>
  <c r="P103" i="10" s="1"/>
  <c r="G177" i="19"/>
  <c r="H177" i="19"/>
  <c r="P121" i="10" s="1"/>
  <c r="I177" i="19"/>
  <c r="P130" i="10" s="1"/>
  <c r="J177" i="19"/>
  <c r="K177" i="19"/>
  <c r="P103" i="9" s="1"/>
  <c r="L177" i="19"/>
  <c r="M177" i="19"/>
  <c r="P121" i="9" s="1"/>
  <c r="N177" i="19"/>
  <c r="P130" i="9" s="1"/>
  <c r="O177" i="19"/>
  <c r="P139" i="9" s="1"/>
  <c r="P177" i="19"/>
  <c r="P103" i="8" s="1"/>
  <c r="Q177" i="19"/>
  <c r="P112" i="8" s="1"/>
  <c r="R177" i="19"/>
  <c r="P121" i="8" s="1"/>
  <c r="S177" i="19"/>
  <c r="S180" i="19" s="1"/>
  <c r="T177" i="19"/>
  <c r="P139" i="8" s="1"/>
  <c r="U177" i="19"/>
  <c r="P148" i="8" s="1"/>
  <c r="V177" i="19"/>
  <c r="W177" i="19"/>
  <c r="P112" i="7" s="1"/>
  <c r="X177" i="19"/>
  <c r="Y177" i="19"/>
  <c r="P130" i="7" s="1"/>
  <c r="Z177" i="19"/>
  <c r="AA177" i="19"/>
  <c r="P112" i="6" s="1"/>
  <c r="AB177" i="19"/>
  <c r="AC177" i="19"/>
  <c r="P130" i="6" s="1"/>
  <c r="AD177" i="19"/>
  <c r="P139" i="6" s="1"/>
  <c r="AE177" i="19"/>
  <c r="P148" i="6" s="1"/>
  <c r="AF177" i="19"/>
  <c r="AG177" i="19"/>
  <c r="P103" i="5" s="1"/>
  <c r="AH177" i="19"/>
  <c r="P112" i="5" s="1"/>
  <c r="AI177" i="19"/>
  <c r="P121" i="5" s="1"/>
  <c r="AJ177" i="19"/>
  <c r="P130" i="5" s="1"/>
  <c r="AK177" i="19"/>
  <c r="P139" i="5" s="1"/>
  <c r="AL177" i="19"/>
  <c r="AM177" i="19"/>
  <c r="AN177" i="19"/>
  <c r="P103" i="2" s="1"/>
  <c r="AO177" i="19"/>
  <c r="AP177" i="19"/>
  <c r="P121" i="2" s="1"/>
  <c r="C178" i="19"/>
  <c r="P104" i="11" s="1"/>
  <c r="D178" i="19"/>
  <c r="E178" i="19"/>
  <c r="P122" i="11" s="1"/>
  <c r="F178" i="19"/>
  <c r="P104" i="10" s="1"/>
  <c r="G178" i="19"/>
  <c r="P113" i="10" s="1"/>
  <c r="H178" i="19"/>
  <c r="P122" i="10" s="1"/>
  <c r="I178" i="19"/>
  <c r="P131" i="10" s="1"/>
  <c r="J178" i="19"/>
  <c r="P140" i="10" s="1"/>
  <c r="K178" i="19"/>
  <c r="P104" i="9" s="1"/>
  <c r="L178" i="19"/>
  <c r="P113" i="9" s="1"/>
  <c r="M178" i="19"/>
  <c r="N178" i="19"/>
  <c r="P131" i="9" s="1"/>
  <c r="O178" i="19"/>
  <c r="P178" i="19"/>
  <c r="P104" i="8" s="1"/>
  <c r="Q178" i="19"/>
  <c r="R178" i="19"/>
  <c r="P122" i="8" s="1"/>
  <c r="S178" i="19"/>
  <c r="T178" i="19"/>
  <c r="P140" i="8" s="1"/>
  <c r="U178" i="19"/>
  <c r="P149" i="8" s="1"/>
  <c r="V178" i="19"/>
  <c r="P104" i="7" s="1"/>
  <c r="W178" i="19"/>
  <c r="P113" i="7" s="1"/>
  <c r="X178" i="19"/>
  <c r="P122" i="7" s="1"/>
  <c r="Y178" i="19"/>
  <c r="P131" i="7" s="1"/>
  <c r="Z178" i="19"/>
  <c r="P104" i="6" s="1"/>
  <c r="AA178" i="19"/>
  <c r="P113" i="6" s="1"/>
  <c r="AB178" i="19"/>
  <c r="P122" i="6" s="1"/>
  <c r="AC178" i="19"/>
  <c r="AD178" i="19"/>
  <c r="P140" i="6" s="1"/>
  <c r="AE178" i="19"/>
  <c r="AF178" i="19"/>
  <c r="AG178" i="19"/>
  <c r="P104" i="5" s="1"/>
  <c r="AH178" i="19"/>
  <c r="AI178" i="19"/>
  <c r="P122" i="5" s="1"/>
  <c r="AJ178" i="19"/>
  <c r="AK178" i="19"/>
  <c r="P140" i="5" s="1"/>
  <c r="AL178" i="19"/>
  <c r="P105" i="1" s="1"/>
  <c r="AM178" i="19"/>
  <c r="P114" i="1" s="1"/>
  <c r="AN178" i="19"/>
  <c r="P104" i="2" s="1"/>
  <c r="AO178" i="19"/>
  <c r="P113" i="2" s="1"/>
  <c r="AP178" i="19"/>
  <c r="P122" i="2" s="1"/>
  <c r="C179" i="19"/>
  <c r="P105" i="11" s="1"/>
  <c r="D179" i="19"/>
  <c r="P114" i="11" s="1"/>
  <c r="E179" i="19"/>
  <c r="F179" i="19"/>
  <c r="P105" i="10" s="1"/>
  <c r="G179" i="19"/>
  <c r="H179" i="19"/>
  <c r="P123" i="10" s="1"/>
  <c r="I179" i="19"/>
  <c r="P132" i="10" s="1"/>
  <c r="J179" i="19"/>
  <c r="K179" i="19"/>
  <c r="P105" i="9" s="1"/>
  <c r="L179" i="19"/>
  <c r="P114" i="9" s="1"/>
  <c r="M179" i="19"/>
  <c r="P123" i="9" s="1"/>
  <c r="N179" i="19"/>
  <c r="P132" i="9" s="1"/>
  <c r="O179" i="19"/>
  <c r="P141" i="9" s="1"/>
  <c r="P179" i="19"/>
  <c r="P105" i="8" s="1"/>
  <c r="Q179" i="19"/>
  <c r="P114" i="8" s="1"/>
  <c r="R179" i="19"/>
  <c r="P123" i="8" s="1"/>
  <c r="S179" i="19"/>
  <c r="P132" i="8" s="1"/>
  <c r="T179" i="19"/>
  <c r="U179" i="19"/>
  <c r="P150" i="8" s="1"/>
  <c r="V179" i="19"/>
  <c r="W179" i="19"/>
  <c r="P114" i="7" s="1"/>
  <c r="X179" i="19"/>
  <c r="Y179" i="19"/>
  <c r="P132" i="7" s="1"/>
  <c r="Z179" i="19"/>
  <c r="AA179" i="19"/>
  <c r="P114" i="6" s="1"/>
  <c r="AB179" i="19"/>
  <c r="P123" i="6" s="1"/>
  <c r="AC179" i="19"/>
  <c r="P132" i="6" s="1"/>
  <c r="AD179" i="19"/>
  <c r="P141" i="6" s="1"/>
  <c r="AE179" i="19"/>
  <c r="P150" i="6" s="1"/>
  <c r="AF179" i="19"/>
  <c r="AG179" i="19"/>
  <c r="P105" i="5" s="1"/>
  <c r="AH179" i="19"/>
  <c r="P114" i="5" s="1"/>
  <c r="AI179" i="19"/>
  <c r="P123" i="5" s="1"/>
  <c r="AJ179" i="19"/>
  <c r="AK179" i="19"/>
  <c r="AL179" i="19"/>
  <c r="P106" i="1" s="1"/>
  <c r="AM179" i="19"/>
  <c r="AN179" i="19"/>
  <c r="P105" i="2" s="1"/>
  <c r="AO179" i="19"/>
  <c r="AP179" i="19"/>
  <c r="P123" i="2" s="1"/>
  <c r="AA180" i="19"/>
  <c r="AE180" i="19"/>
  <c r="Q73" i="16" l="1"/>
  <c r="Q202" i="2"/>
  <c r="Q93" i="24"/>
  <c r="Q92" i="24" s="1"/>
  <c r="Q74" i="16"/>
  <c r="Q162" i="24"/>
  <c r="Q5" i="24"/>
  <c r="Q128" i="24"/>
  <c r="Q52" i="26" s="1"/>
  <c r="Q90" i="24"/>
  <c r="Q14" i="24"/>
  <c r="Q135" i="24"/>
  <c r="Q132" i="13"/>
  <c r="Q91" i="24"/>
  <c r="Q88" i="13"/>
  <c r="Q41" i="16" s="1"/>
  <c r="Q27" i="24"/>
  <c r="Q24" i="13"/>
  <c r="Q202" i="11"/>
  <c r="Q78" i="16" s="1"/>
  <c r="Q15" i="24"/>
  <c r="Q12" i="13"/>
  <c r="Q48" i="26"/>
  <c r="Q64" i="26"/>
  <c r="Q30" i="26"/>
  <c r="Q36" i="26"/>
  <c r="Q51" i="26"/>
  <c r="Q44" i="26"/>
  <c r="Q29" i="26"/>
  <c r="Q49" i="26"/>
  <c r="Q43" i="26"/>
  <c r="Q20" i="26"/>
  <c r="Q37" i="26"/>
  <c r="Q24" i="26"/>
  <c r="Q19" i="26"/>
  <c r="Q50" i="26"/>
  <c r="Q32" i="26"/>
  <c r="Q58" i="26"/>
  <c r="Q35" i="26"/>
  <c r="Q42" i="26"/>
  <c r="Q56" i="26"/>
  <c r="Q38" i="26"/>
  <c r="Q23" i="26"/>
  <c r="Q57" i="26"/>
  <c r="Q39" i="26"/>
  <c r="Q55" i="26"/>
  <c r="Q61" i="26"/>
  <c r="Q65" i="26"/>
  <c r="Q26" i="26"/>
  <c r="Q25" i="26"/>
  <c r="Q31" i="26"/>
  <c r="Q47" i="26"/>
  <c r="Q77" i="16"/>
  <c r="Q163" i="24"/>
  <c r="Q160" i="13"/>
  <c r="Q155" i="24"/>
  <c r="Q152" i="13"/>
  <c r="Q107" i="24"/>
  <c r="Q104" i="13"/>
  <c r="Q180" i="13"/>
  <c r="Q67" i="24"/>
  <c r="Q64" i="13"/>
  <c r="Q47" i="24"/>
  <c r="Q44" i="13"/>
  <c r="P110" i="7"/>
  <c r="AJ180" i="19"/>
  <c r="D180" i="19"/>
  <c r="AL180" i="19"/>
  <c r="P110" i="11"/>
  <c r="P128" i="5"/>
  <c r="AO180" i="19"/>
  <c r="I180" i="19"/>
  <c r="P127" i="10"/>
  <c r="P109" i="2"/>
  <c r="P136" i="9"/>
  <c r="P130" i="8"/>
  <c r="F180" i="19"/>
  <c r="P108" i="10"/>
  <c r="P109" i="1"/>
  <c r="K180" i="19"/>
  <c r="AC180" i="19"/>
  <c r="AF180" i="19"/>
  <c r="Y180" i="19"/>
  <c r="R180" i="19"/>
  <c r="AB180" i="19"/>
  <c r="L180" i="19"/>
  <c r="AK180" i="19"/>
  <c r="U180" i="19"/>
  <c r="E180" i="19"/>
  <c r="AD180" i="19"/>
  <c r="N180" i="19"/>
  <c r="P118" i="11"/>
  <c r="P127" i="6"/>
  <c r="V180" i="19"/>
  <c r="P180" i="19"/>
  <c r="P99" i="10"/>
  <c r="P126" i="9"/>
  <c r="P135" i="6"/>
  <c r="P136" i="5"/>
  <c r="M180" i="19"/>
  <c r="P99" i="7"/>
  <c r="AH180" i="19"/>
  <c r="P99" i="11"/>
  <c r="P117" i="5"/>
  <c r="P100" i="1"/>
  <c r="T180" i="19"/>
  <c r="P117" i="8"/>
  <c r="AN180" i="19"/>
  <c r="X180" i="19"/>
  <c r="H180" i="19"/>
  <c r="AG180" i="19"/>
  <c r="Q180" i="19"/>
  <c r="AP180" i="19"/>
  <c r="Z180" i="19"/>
  <c r="J180" i="19"/>
  <c r="P119" i="10"/>
  <c r="P101" i="8"/>
  <c r="P127" i="7"/>
  <c r="B179" i="19"/>
  <c r="B178" i="19"/>
  <c r="B177" i="19"/>
  <c r="B176" i="19"/>
  <c r="B175" i="19"/>
  <c r="B174" i="19"/>
  <c r="B173" i="19"/>
  <c r="AP172" i="19"/>
  <c r="AO172" i="19"/>
  <c r="AN172" i="19"/>
  <c r="AM172" i="19"/>
  <c r="AL172" i="19"/>
  <c r="AK172" i="19"/>
  <c r="AJ172" i="19"/>
  <c r="AI172" i="19"/>
  <c r="AH172" i="19"/>
  <c r="AG172" i="19"/>
  <c r="AF172" i="19"/>
  <c r="AE172" i="19"/>
  <c r="AD172" i="19"/>
  <c r="AC172" i="19"/>
  <c r="AB172" i="19"/>
  <c r="AA172" i="19"/>
  <c r="Z172" i="19"/>
  <c r="Y172" i="19"/>
  <c r="X172" i="19"/>
  <c r="W172" i="19"/>
  <c r="V172" i="19"/>
  <c r="U172" i="19"/>
  <c r="T172" i="19"/>
  <c r="S172" i="19"/>
  <c r="R172" i="19"/>
  <c r="Q172" i="19"/>
  <c r="P172" i="19"/>
  <c r="O172" i="19"/>
  <c r="N172" i="19"/>
  <c r="M172" i="19"/>
  <c r="L172" i="19"/>
  <c r="K172" i="19"/>
  <c r="J172" i="19"/>
  <c r="I172" i="19"/>
  <c r="H172" i="19"/>
  <c r="G172" i="19"/>
  <c r="F172" i="19"/>
  <c r="E172" i="19"/>
  <c r="C172" i="19"/>
  <c r="B172" i="19"/>
  <c r="AQ171" i="19"/>
  <c r="AQ179" i="19" s="1"/>
  <c r="AQ170" i="19"/>
  <c r="AQ178" i="19" s="1"/>
  <c r="AQ169" i="19"/>
  <c r="AQ177" i="19" s="1"/>
  <c r="AQ168" i="19"/>
  <c r="AQ176" i="19" s="1"/>
  <c r="AQ167" i="19"/>
  <c r="AQ175" i="19" s="1"/>
  <c r="AQ166" i="19"/>
  <c r="AQ174" i="19" s="1"/>
  <c r="AQ165" i="19"/>
  <c r="AQ173" i="19" s="1"/>
  <c r="AQ180" i="19" s="1"/>
  <c r="Q6" i="24" l="1"/>
  <c r="Q12" i="24"/>
  <c r="Q18" i="26" s="1"/>
  <c r="Q132" i="24"/>
  <c r="Q54" i="16"/>
  <c r="Q182" i="13"/>
  <c r="Q205" i="13"/>
  <c r="Q88" i="24"/>
  <c r="Q41" i="26" s="1"/>
  <c r="Q22" i="16"/>
  <c r="Q177" i="13"/>
  <c r="Q24" i="24"/>
  <c r="Q22" i="26" s="1"/>
  <c r="Q18" i="16"/>
  <c r="Q176" i="13"/>
  <c r="Q44" i="24"/>
  <c r="Q64" i="24"/>
  <c r="Q152" i="24"/>
  <c r="Q104" i="24"/>
  <c r="Q160" i="24"/>
  <c r="Q63" i="16"/>
  <c r="Q184" i="13"/>
  <c r="Q183" i="13"/>
  <c r="Q60" i="16"/>
  <c r="Q181" i="13"/>
  <c r="Q46" i="16"/>
  <c r="Q40" i="16"/>
  <c r="Q34" i="16"/>
  <c r="Q179" i="13"/>
  <c r="Q28" i="16"/>
  <c r="Q178" i="13"/>
  <c r="Q7" i="24"/>
  <c r="B180" i="19"/>
  <c r="AQ172" i="19"/>
  <c r="P162" i="2"/>
  <c r="P146" i="1"/>
  <c r="P196" i="5"/>
  <c r="P231" i="6"/>
  <c r="P179" i="7"/>
  <c r="P213" i="8"/>
  <c r="P196" i="9"/>
  <c r="P197" i="10"/>
  <c r="P162" i="11"/>
  <c r="P164" i="11" s="1"/>
  <c r="Q209" i="13" l="1"/>
  <c r="Q208" i="13"/>
  <c r="Q207" i="13"/>
  <c r="Q53" i="16"/>
  <c r="Q54" i="26"/>
  <c r="Q206" i="13"/>
  <c r="Q204" i="13"/>
  <c r="Q203" i="13"/>
  <c r="Q202" i="13"/>
  <c r="Q21" i="16"/>
  <c r="Q201" i="13"/>
  <c r="Q17" i="16"/>
  <c r="Q46" i="26"/>
  <c r="Q21" i="26"/>
  <c r="Q34" i="26"/>
  <c r="Q40" i="26"/>
  <c r="Q17" i="26"/>
  <c r="Q4" i="24"/>
  <c r="Q63" i="26"/>
  <c r="Q60" i="26"/>
  <c r="Q28" i="26"/>
  <c r="Q62" i="16"/>
  <c r="Q59" i="16"/>
  <c r="Q45" i="16"/>
  <c r="Q10" i="16"/>
  <c r="Q33" i="16"/>
  <c r="Q27" i="16"/>
  <c r="Q53" i="26" l="1"/>
  <c r="Q12" i="16"/>
  <c r="Q210" i="13"/>
  <c r="Q7" i="16"/>
  <c r="Q6" i="16"/>
  <c r="Q10" i="26"/>
  <c r="Q27" i="26"/>
  <c r="Q6" i="26"/>
  <c r="Q7" i="26"/>
  <c r="Q62" i="26"/>
  <c r="Q33" i="26"/>
  <c r="Q59" i="26"/>
  <c r="Q45" i="26"/>
  <c r="Q14" i="16"/>
  <c r="Q13" i="16"/>
  <c r="Q11" i="16"/>
  <c r="Q9" i="16"/>
  <c r="Q8" i="16"/>
  <c r="Q12" i="26" l="1"/>
  <c r="Q4" i="16"/>
  <c r="Q6" i="18" s="1"/>
  <c r="Q11" i="26"/>
  <c r="Q9" i="26"/>
  <c r="Q8" i="26"/>
  <c r="Q13" i="26"/>
  <c r="Q14" i="26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Q4" i="26" l="1"/>
  <c r="Q9" i="18"/>
  <c r="Q11" i="18"/>
  <c r="Q25" i="18"/>
  <c r="Q65" i="18"/>
  <c r="Q51" i="18"/>
  <c r="Q29" i="18"/>
  <c r="Q56" i="18"/>
  <c r="Q27" i="18"/>
  <c r="Q40" i="18"/>
  <c r="Q16" i="18"/>
  <c r="Q22" i="18"/>
  <c r="Q45" i="18"/>
  <c r="Q61" i="18"/>
  <c r="Q59" i="18"/>
  <c r="Q58" i="18"/>
  <c r="Q43" i="18"/>
  <c r="Q20" i="18"/>
  <c r="Q32" i="18"/>
  <c r="Q57" i="18"/>
  <c r="Q30" i="18"/>
  <c r="Q63" i="18"/>
  <c r="Q60" i="18"/>
  <c r="Q46" i="18"/>
  <c r="Q33" i="18"/>
  <c r="Q64" i="18"/>
  <c r="Q14" i="18"/>
  <c r="Q4" i="18"/>
  <c r="Q19" i="18"/>
  <c r="Q41" i="18"/>
  <c r="Q50" i="18"/>
  <c r="Q21" i="18"/>
  <c r="Q47" i="18"/>
  <c r="Q24" i="18"/>
  <c r="Q34" i="18"/>
  <c r="Q5" i="18"/>
  <c r="Q52" i="18"/>
  <c r="Q35" i="18"/>
  <c r="Q36" i="18"/>
  <c r="Q37" i="18"/>
  <c r="Q17" i="18"/>
  <c r="Q10" i="18"/>
  <c r="Q28" i="18"/>
  <c r="Q7" i="18"/>
  <c r="Q23" i="18"/>
  <c r="Q54" i="18"/>
  <c r="Q55" i="18"/>
  <c r="Q42" i="18"/>
  <c r="Q44" i="18"/>
  <c r="Q62" i="18"/>
  <c r="Q39" i="18"/>
  <c r="Q53" i="18"/>
  <c r="Q8" i="18"/>
  <c r="Q13" i="18"/>
  <c r="Q48" i="18"/>
  <c r="Q49" i="18"/>
  <c r="Q12" i="18"/>
  <c r="Q26" i="18"/>
  <c r="Q38" i="18"/>
  <c r="Q18" i="18"/>
  <c r="Q31" i="18"/>
  <c r="Q6" i="22"/>
  <c r="Q10" i="22"/>
  <c r="J108" i="12"/>
  <c r="F110" i="12"/>
  <c r="N110" i="12"/>
  <c r="Q14" i="22"/>
  <c r="Q18" i="22"/>
  <c r="Q22" i="22"/>
  <c r="Q26" i="22"/>
  <c r="Q30" i="22"/>
  <c r="Q34" i="22"/>
  <c r="Q38" i="22"/>
  <c r="Q42" i="22"/>
  <c r="Q46" i="22"/>
  <c r="J110" i="12" l="1"/>
  <c r="J116" i="12" s="1"/>
  <c r="F108" i="12"/>
  <c r="F118" i="12" s="1"/>
  <c r="N108" i="12"/>
  <c r="N118" i="12" s="1"/>
  <c r="M110" i="12"/>
  <c r="I110" i="12"/>
  <c r="E110" i="12"/>
  <c r="M108" i="12"/>
  <c r="I108" i="12"/>
  <c r="E108" i="12"/>
  <c r="N120" i="12"/>
  <c r="N116" i="12"/>
  <c r="L110" i="12"/>
  <c r="H110" i="12"/>
  <c r="D110" i="12"/>
  <c r="L108" i="12"/>
  <c r="H108" i="12"/>
  <c r="D108" i="12"/>
  <c r="F120" i="12"/>
  <c r="F116" i="12"/>
  <c r="J118" i="12"/>
  <c r="K110" i="12"/>
  <c r="G110" i="12"/>
  <c r="C110" i="12"/>
  <c r="K108" i="12"/>
  <c r="G108" i="12"/>
  <c r="C108" i="12"/>
  <c r="Q33" i="22"/>
  <c r="Q25" i="22"/>
  <c r="Q17" i="22"/>
  <c r="Q45" i="22"/>
  <c r="Q29" i="22"/>
  <c r="P91" i="7" s="1"/>
  <c r="P78" i="7" s="1"/>
  <c r="P77" i="7" s="1"/>
  <c r="Q13" i="22"/>
  <c r="Q41" i="22"/>
  <c r="Q9" i="22"/>
  <c r="Q37" i="22"/>
  <c r="P91" i="5" s="1"/>
  <c r="P78" i="5" s="1"/>
  <c r="Q21" i="22"/>
  <c r="Q5" i="22"/>
  <c r="P5" i="13" s="1"/>
  <c r="R5" i="13" s="1"/>
  <c r="P110" i="12"/>
  <c r="P164" i="2"/>
  <c r="P116" i="2"/>
  <c r="P115" i="2"/>
  <c r="P107" i="2"/>
  <c r="P106" i="2"/>
  <c r="P98" i="2"/>
  <c r="P97" i="2"/>
  <c r="P92" i="2"/>
  <c r="P83" i="2" s="1"/>
  <c r="P148" i="1"/>
  <c r="P108" i="1"/>
  <c r="P107" i="1"/>
  <c r="P99" i="1"/>
  <c r="P98" i="1"/>
  <c r="P93" i="1"/>
  <c r="P83" i="1" s="1"/>
  <c r="P198" i="5"/>
  <c r="P134" i="5"/>
  <c r="P133" i="5"/>
  <c r="P125" i="5"/>
  <c r="P124" i="5"/>
  <c r="P116" i="5"/>
  <c r="P115" i="5"/>
  <c r="P107" i="5"/>
  <c r="P106" i="5"/>
  <c r="P98" i="5"/>
  <c r="P97" i="5"/>
  <c r="P92" i="5"/>
  <c r="P83" i="5" s="1"/>
  <c r="P233" i="6"/>
  <c r="P152" i="6"/>
  <c r="P151" i="6"/>
  <c r="P143" i="6"/>
  <c r="P142" i="6"/>
  <c r="P134" i="6"/>
  <c r="P133" i="6"/>
  <c r="P125" i="6"/>
  <c r="P124" i="6"/>
  <c r="P116" i="6"/>
  <c r="P115" i="6"/>
  <c r="P107" i="6"/>
  <c r="P106" i="6"/>
  <c r="P98" i="6"/>
  <c r="P97" i="6"/>
  <c r="P92" i="6"/>
  <c r="P83" i="6" s="1"/>
  <c r="P181" i="7"/>
  <c r="P125" i="7"/>
  <c r="P124" i="7"/>
  <c r="P116" i="7"/>
  <c r="P115" i="7"/>
  <c r="P107" i="7"/>
  <c r="P106" i="7"/>
  <c r="P98" i="7"/>
  <c r="P97" i="7"/>
  <c r="P92" i="7"/>
  <c r="P83" i="7" s="1"/>
  <c r="P215" i="8"/>
  <c r="P143" i="8"/>
  <c r="P142" i="8"/>
  <c r="P134" i="8"/>
  <c r="P133" i="8"/>
  <c r="P125" i="8"/>
  <c r="P124" i="8"/>
  <c r="P116" i="8"/>
  <c r="P115" i="8"/>
  <c r="P107" i="8"/>
  <c r="P106" i="8"/>
  <c r="P98" i="8"/>
  <c r="P97" i="8"/>
  <c r="P92" i="8"/>
  <c r="P83" i="8" s="1"/>
  <c r="P198" i="9"/>
  <c r="P134" i="9"/>
  <c r="P133" i="9"/>
  <c r="P125" i="9"/>
  <c r="P124" i="9"/>
  <c r="P116" i="9"/>
  <c r="P115" i="9"/>
  <c r="P107" i="9"/>
  <c r="P106" i="9"/>
  <c r="P98" i="9"/>
  <c r="P97" i="9"/>
  <c r="P92" i="9"/>
  <c r="P83" i="9" s="1"/>
  <c r="P202" i="9" s="1"/>
  <c r="P199" i="10"/>
  <c r="P134" i="10"/>
  <c r="P133" i="10"/>
  <c r="P125" i="10"/>
  <c r="P124" i="10"/>
  <c r="P116" i="10"/>
  <c r="P115" i="10"/>
  <c r="P107" i="10"/>
  <c r="P106" i="10"/>
  <c r="P98" i="10"/>
  <c r="P97" i="10"/>
  <c r="P92" i="10"/>
  <c r="P83" i="10" s="1"/>
  <c r="P203" i="10" s="1"/>
  <c r="P116" i="11"/>
  <c r="P115" i="11"/>
  <c r="P107" i="11"/>
  <c r="P106" i="11"/>
  <c r="P98" i="11"/>
  <c r="P97" i="11"/>
  <c r="P92" i="11"/>
  <c r="P83" i="11" s="1"/>
  <c r="P168" i="11" s="1"/>
  <c r="P91" i="11"/>
  <c r="P78" i="11" s="1"/>
  <c r="P108" i="12"/>
  <c r="P101" i="12"/>
  <c r="P99" i="12"/>
  <c r="P6" i="13"/>
  <c r="R6" i="13" s="1"/>
  <c r="BC20" i="15"/>
  <c r="BF11" i="15"/>
  <c r="BF10" i="15"/>
  <c r="BF9" i="15"/>
  <c r="BF8" i="15"/>
  <c r="BF6" i="15"/>
  <c r="BF5" i="15"/>
  <c r="BF4" i="15"/>
  <c r="AN187" i="19"/>
  <c r="AL187" i="19"/>
  <c r="AG187" i="19"/>
  <c r="Z187" i="19"/>
  <c r="V187" i="19"/>
  <c r="P187" i="19"/>
  <c r="K187" i="19"/>
  <c r="F187" i="19"/>
  <c r="C187" i="19"/>
  <c r="B187" i="19"/>
  <c r="AN186" i="19"/>
  <c r="AL186" i="19"/>
  <c r="AG186" i="19"/>
  <c r="Z186" i="19"/>
  <c r="V186" i="19"/>
  <c r="P186" i="19"/>
  <c r="K186" i="19"/>
  <c r="F186" i="19"/>
  <c r="C186" i="19"/>
  <c r="B186" i="19"/>
  <c r="AN185" i="19"/>
  <c r="AL185" i="19"/>
  <c r="AG185" i="19"/>
  <c r="Z185" i="19"/>
  <c r="V185" i="19"/>
  <c r="P185" i="19"/>
  <c r="K185" i="19"/>
  <c r="F185" i="19"/>
  <c r="C185" i="19"/>
  <c r="B185" i="19"/>
  <c r="AN184" i="19"/>
  <c r="AL184" i="19"/>
  <c r="AG184" i="19"/>
  <c r="Z184" i="19"/>
  <c r="V184" i="19"/>
  <c r="P184" i="19"/>
  <c r="K184" i="19"/>
  <c r="F184" i="19"/>
  <c r="C184" i="19"/>
  <c r="B184" i="19"/>
  <c r="AN183" i="19"/>
  <c r="AL183" i="19"/>
  <c r="AG183" i="19"/>
  <c r="Z183" i="19"/>
  <c r="V183" i="19"/>
  <c r="P183" i="19"/>
  <c r="K183" i="19"/>
  <c r="F183" i="19"/>
  <c r="C183" i="19"/>
  <c r="B183" i="19"/>
  <c r="AN182" i="19"/>
  <c r="AL182" i="19"/>
  <c r="AG182" i="19"/>
  <c r="Z182" i="19"/>
  <c r="V182" i="19"/>
  <c r="P182" i="19"/>
  <c r="K182" i="19"/>
  <c r="F182" i="19"/>
  <c r="C182" i="19"/>
  <c r="B182" i="19"/>
  <c r="AN181" i="19"/>
  <c r="AL181" i="19"/>
  <c r="AG181" i="19"/>
  <c r="Z181" i="19"/>
  <c r="V181" i="19"/>
  <c r="P181" i="19"/>
  <c r="K181" i="19"/>
  <c r="F181" i="19"/>
  <c r="C181" i="19"/>
  <c r="B181" i="19"/>
  <c r="J1" i="24"/>
  <c r="K1" i="26"/>
  <c r="J1" i="18"/>
  <c r="I1" i="17"/>
  <c r="J1" i="13"/>
  <c r="J120" i="12" l="1"/>
  <c r="P125" i="2"/>
  <c r="P125" i="11"/>
  <c r="AL188" i="19"/>
  <c r="P91" i="6"/>
  <c r="P78" i="6" s="1"/>
  <c r="P74" i="6" s="1"/>
  <c r="B188" i="19"/>
  <c r="P91" i="10"/>
  <c r="P78" i="10" s="1"/>
  <c r="G120" i="12"/>
  <c r="G116" i="12"/>
  <c r="H118" i="12"/>
  <c r="M118" i="12"/>
  <c r="K118" i="12"/>
  <c r="D120" i="12"/>
  <c r="D116" i="12"/>
  <c r="E118" i="12"/>
  <c r="I120" i="12"/>
  <c r="I116" i="12"/>
  <c r="C120" i="12"/>
  <c r="C116" i="12"/>
  <c r="D118" i="12"/>
  <c r="H116" i="12"/>
  <c r="H120" i="12"/>
  <c r="I118" i="12"/>
  <c r="M120" i="12"/>
  <c r="M116" i="12"/>
  <c r="C118" i="12"/>
  <c r="L116" i="12"/>
  <c r="L120" i="12"/>
  <c r="G118" i="12"/>
  <c r="K116" i="12"/>
  <c r="K120" i="12"/>
  <c r="L118" i="12"/>
  <c r="E120" i="12"/>
  <c r="E116" i="12"/>
  <c r="P91" i="9"/>
  <c r="P78" i="9" s="1"/>
  <c r="P72" i="9" s="1"/>
  <c r="P91" i="8"/>
  <c r="P78" i="8" s="1"/>
  <c r="P77" i="8" s="1"/>
  <c r="P143" i="10"/>
  <c r="P152" i="8"/>
  <c r="P134" i="7"/>
  <c r="P143" i="9"/>
  <c r="P161" i="6"/>
  <c r="P143" i="5"/>
  <c r="Z188" i="19"/>
  <c r="K188" i="19"/>
  <c r="AG188" i="19"/>
  <c r="C188" i="19"/>
  <c r="V188" i="19"/>
  <c r="AN188" i="19"/>
  <c r="P188" i="19"/>
  <c r="F188" i="19"/>
  <c r="P91" i="2"/>
  <c r="P78" i="2" s="1"/>
  <c r="P76" i="2" s="1"/>
  <c r="P117" i="1"/>
  <c r="P160" i="6"/>
  <c r="P124" i="11"/>
  <c r="P126" i="11" s="1"/>
  <c r="P142" i="9"/>
  <c r="P124" i="2"/>
  <c r="P133" i="7"/>
  <c r="P135" i="7" s="1"/>
  <c r="P142" i="10"/>
  <c r="P144" i="10" s="1"/>
  <c r="P116" i="1"/>
  <c r="P151" i="8"/>
  <c r="P142" i="5"/>
  <c r="P92" i="1"/>
  <c r="P78" i="1" s="1"/>
  <c r="P75" i="1" s="1"/>
  <c r="P77" i="5"/>
  <c r="P72" i="5"/>
  <c r="P82" i="2"/>
  <c r="P81" i="2" s="1"/>
  <c r="P77" i="11"/>
  <c r="P76" i="11"/>
  <c r="P75" i="11"/>
  <c r="P74" i="11"/>
  <c r="P72" i="11"/>
  <c r="P73" i="11"/>
  <c r="P82" i="1"/>
  <c r="P81" i="1" s="1"/>
  <c r="P120" i="12"/>
  <c r="P116" i="12"/>
  <c r="P11" i="13"/>
  <c r="R11" i="13" s="1"/>
  <c r="P168" i="2"/>
  <c r="P152" i="1"/>
  <c r="P202" i="5"/>
  <c r="P82" i="5"/>
  <c r="P81" i="5" s="1"/>
  <c r="P73" i="5"/>
  <c r="P74" i="5"/>
  <c r="P75" i="5"/>
  <c r="P76" i="5"/>
  <c r="P82" i="6"/>
  <c r="P81" i="6" s="1"/>
  <c r="P237" i="6"/>
  <c r="P185" i="7"/>
  <c r="P82" i="7"/>
  <c r="P81" i="7" s="1"/>
  <c r="P73" i="7"/>
  <c r="P74" i="7"/>
  <c r="P75" i="7"/>
  <c r="P72" i="7"/>
  <c r="P76" i="7"/>
  <c r="P219" i="8"/>
  <c r="P82" i="8"/>
  <c r="P81" i="8" s="1"/>
  <c r="P82" i="9"/>
  <c r="P81" i="9" s="1"/>
  <c r="P82" i="10"/>
  <c r="P81" i="10" s="1"/>
  <c r="P82" i="11"/>
  <c r="P81" i="11" s="1"/>
  <c r="P9" i="13"/>
  <c r="R9" i="13" s="1"/>
  <c r="P118" i="12"/>
  <c r="P45" i="14"/>
  <c r="AE45" i="14"/>
  <c r="P76" i="6" l="1"/>
  <c r="P126" i="2"/>
  <c r="P118" i="1"/>
  <c r="P144" i="5"/>
  <c r="P73" i="6"/>
  <c r="P75" i="6"/>
  <c r="P162" i="6"/>
  <c r="P72" i="6"/>
  <c r="P191" i="6" s="1"/>
  <c r="P77" i="6"/>
  <c r="P73" i="9"/>
  <c r="P76" i="8"/>
  <c r="P75" i="8"/>
  <c r="P73" i="8"/>
  <c r="P153" i="8"/>
  <c r="P76" i="9"/>
  <c r="P74" i="8"/>
  <c r="P75" i="9"/>
  <c r="P74" i="9"/>
  <c r="P77" i="9"/>
  <c r="P75" i="2"/>
  <c r="P72" i="2"/>
  <c r="P138" i="2" s="1"/>
  <c r="P77" i="2"/>
  <c r="P72" i="8"/>
  <c r="P73" i="2"/>
  <c r="P74" i="2"/>
  <c r="P144" i="9"/>
  <c r="P11" i="24"/>
  <c r="R11" i="24" s="1"/>
  <c r="P76" i="1"/>
  <c r="P74" i="1"/>
  <c r="P72" i="1"/>
  <c r="P77" i="1"/>
  <c r="P73" i="1"/>
  <c r="P71" i="11"/>
  <c r="P71" i="5"/>
  <c r="P71" i="7"/>
  <c r="P75" i="10"/>
  <c r="P74" i="10"/>
  <c r="P73" i="10"/>
  <c r="P72" i="10"/>
  <c r="P77" i="10"/>
  <c r="P76" i="10"/>
  <c r="P9" i="24"/>
  <c r="R9" i="24" s="1"/>
  <c r="O101" i="12"/>
  <c r="O99" i="12"/>
  <c r="P71" i="6" l="1"/>
  <c r="P71" i="9"/>
  <c r="P71" i="8"/>
  <c r="P196" i="8" s="1"/>
  <c r="P71" i="2"/>
  <c r="P71" i="1"/>
  <c r="P71" i="10"/>
  <c r="C124" i="19" l="1"/>
  <c r="N103" i="11" s="1"/>
  <c r="H9" i="13" l="1"/>
  <c r="D11" i="13"/>
  <c r="E11" i="13"/>
  <c r="F11" i="13"/>
  <c r="G11" i="13"/>
  <c r="H11" i="13"/>
  <c r="I11" i="13"/>
  <c r="J11" i="13"/>
  <c r="K11" i="13"/>
  <c r="L11" i="13"/>
  <c r="M11" i="13"/>
  <c r="N11" i="13"/>
  <c r="C11" i="13"/>
  <c r="D9" i="13"/>
  <c r="E9" i="13"/>
  <c r="F9" i="13"/>
  <c r="G9" i="13"/>
  <c r="I9" i="13"/>
  <c r="J9" i="13"/>
  <c r="K9" i="13"/>
  <c r="L9" i="13"/>
  <c r="M9" i="13"/>
  <c r="N9" i="13"/>
  <c r="C9" i="13" l="1"/>
  <c r="O115" i="11" l="1"/>
  <c r="O116" i="11"/>
  <c r="O106" i="11"/>
  <c r="O107" i="11"/>
  <c r="O97" i="11"/>
  <c r="O98" i="11"/>
  <c r="O133" i="10"/>
  <c r="O134" i="10"/>
  <c r="O124" i="10"/>
  <c r="O125" i="10"/>
  <c r="O115" i="10"/>
  <c r="O116" i="10"/>
  <c r="O106" i="10"/>
  <c r="O107" i="10"/>
  <c r="O97" i="10"/>
  <c r="O98" i="10"/>
  <c r="O133" i="9"/>
  <c r="O134" i="9"/>
  <c r="O124" i="9"/>
  <c r="O125" i="9"/>
  <c r="O115" i="9"/>
  <c r="O116" i="9"/>
  <c r="O106" i="9"/>
  <c r="O107" i="9"/>
  <c r="O97" i="9"/>
  <c r="O98" i="9"/>
  <c r="O142" i="8"/>
  <c r="O143" i="8"/>
  <c r="O133" i="8"/>
  <c r="O134" i="8"/>
  <c r="O124" i="8"/>
  <c r="O125" i="8"/>
  <c r="O115" i="8"/>
  <c r="O116" i="8"/>
  <c r="O106" i="8"/>
  <c r="O107" i="8"/>
  <c r="O97" i="8"/>
  <c r="O98" i="8"/>
  <c r="O124" i="7"/>
  <c r="O125" i="7"/>
  <c r="O115" i="7"/>
  <c r="O116" i="7"/>
  <c r="O106" i="7"/>
  <c r="O107" i="7"/>
  <c r="O97" i="7"/>
  <c r="O98" i="7"/>
  <c r="O151" i="6"/>
  <c r="O152" i="6"/>
  <c r="O142" i="6"/>
  <c r="O143" i="6"/>
  <c r="O133" i="6"/>
  <c r="O134" i="6"/>
  <c r="O124" i="6"/>
  <c r="O125" i="6"/>
  <c r="O115" i="6"/>
  <c r="O116" i="6"/>
  <c r="O106" i="6"/>
  <c r="O107" i="6"/>
  <c r="O97" i="6"/>
  <c r="O98" i="6"/>
  <c r="O133" i="5"/>
  <c r="O134" i="5"/>
  <c r="O124" i="5"/>
  <c r="O125" i="5"/>
  <c r="O115" i="5"/>
  <c r="O116" i="5"/>
  <c r="O106" i="5"/>
  <c r="O107" i="5"/>
  <c r="O97" i="5"/>
  <c r="O98" i="5"/>
  <c r="O107" i="1"/>
  <c r="O108" i="1"/>
  <c r="O98" i="1"/>
  <c r="O99" i="1"/>
  <c r="O115" i="2"/>
  <c r="O116" i="2"/>
  <c r="O106" i="2"/>
  <c r="O107" i="2"/>
  <c r="O97" i="2"/>
  <c r="O98" i="2"/>
  <c r="O99" i="6" l="1"/>
  <c r="O110" i="1"/>
  <c r="O108" i="2"/>
  <c r="C142" i="19"/>
  <c r="O99" i="11" s="1"/>
  <c r="D142" i="19"/>
  <c r="O108" i="11" s="1"/>
  <c r="E142" i="19"/>
  <c r="F142" i="19"/>
  <c r="G142" i="19"/>
  <c r="H142" i="19"/>
  <c r="I142" i="19"/>
  <c r="J142" i="19"/>
  <c r="K142" i="19"/>
  <c r="L142" i="19"/>
  <c r="M142" i="19"/>
  <c r="N142" i="19"/>
  <c r="O126" i="9" s="1"/>
  <c r="O142" i="19"/>
  <c r="P142" i="19"/>
  <c r="Q142" i="19"/>
  <c r="O108" i="8" s="1"/>
  <c r="R142" i="19"/>
  <c r="S142" i="19"/>
  <c r="T142" i="19"/>
  <c r="U142" i="19"/>
  <c r="O144" i="8" s="1"/>
  <c r="V142" i="19"/>
  <c r="W142" i="19"/>
  <c r="X142" i="19"/>
  <c r="Y142" i="19"/>
  <c r="Z142" i="19"/>
  <c r="AA142" i="19"/>
  <c r="AB142" i="19"/>
  <c r="AC142" i="19"/>
  <c r="AD142" i="19"/>
  <c r="O135" i="6" s="1"/>
  <c r="AE142" i="19"/>
  <c r="AF142" i="19"/>
  <c r="AG142" i="19"/>
  <c r="AH142" i="19"/>
  <c r="O108" i="5" s="1"/>
  <c r="AI142" i="19"/>
  <c r="AJ142" i="19"/>
  <c r="AK142" i="19"/>
  <c r="AL142" i="19"/>
  <c r="AM142" i="19"/>
  <c r="AN142" i="19"/>
  <c r="AO142" i="19"/>
  <c r="AP142" i="19"/>
  <c r="C143" i="19"/>
  <c r="O100" i="11" s="1"/>
  <c r="D143" i="19"/>
  <c r="E143" i="19"/>
  <c r="F143" i="19"/>
  <c r="G143" i="19"/>
  <c r="H143" i="19"/>
  <c r="I143" i="19"/>
  <c r="J143" i="19"/>
  <c r="K143" i="19"/>
  <c r="L143" i="19"/>
  <c r="M143" i="19"/>
  <c r="N143" i="19"/>
  <c r="O143" i="19"/>
  <c r="P143" i="19"/>
  <c r="Q143" i="19"/>
  <c r="R143" i="19"/>
  <c r="S143" i="19"/>
  <c r="T143" i="19"/>
  <c r="U143" i="19"/>
  <c r="V143" i="19"/>
  <c r="W143" i="19"/>
  <c r="X143" i="19"/>
  <c r="Y143" i="19"/>
  <c r="Z143" i="19"/>
  <c r="AA143" i="19"/>
  <c r="AB143" i="19"/>
  <c r="AC143" i="19"/>
  <c r="AD143" i="19"/>
  <c r="AE143" i="19"/>
  <c r="AF143" i="19"/>
  <c r="AG143" i="19"/>
  <c r="AH143" i="19"/>
  <c r="AI143" i="19"/>
  <c r="AJ143" i="19"/>
  <c r="AK143" i="19"/>
  <c r="AL143" i="19"/>
  <c r="AM143" i="19"/>
  <c r="AN143" i="19"/>
  <c r="AO143" i="19"/>
  <c r="AP143" i="19"/>
  <c r="C144" i="19"/>
  <c r="O101" i="11" s="1"/>
  <c r="D144" i="19"/>
  <c r="E144" i="19"/>
  <c r="F144" i="19"/>
  <c r="G144" i="19"/>
  <c r="H144" i="19"/>
  <c r="I144" i="19"/>
  <c r="J144" i="19"/>
  <c r="K144" i="19"/>
  <c r="L144" i="19"/>
  <c r="M144" i="19"/>
  <c r="N144" i="19"/>
  <c r="O144" i="19"/>
  <c r="P144" i="19"/>
  <c r="Q144" i="19"/>
  <c r="R144" i="19"/>
  <c r="S144" i="19"/>
  <c r="T144" i="19"/>
  <c r="U144" i="19"/>
  <c r="V144" i="19"/>
  <c r="W144" i="19"/>
  <c r="X144" i="19"/>
  <c r="Y144" i="19"/>
  <c r="Z144" i="19"/>
  <c r="AA144" i="19"/>
  <c r="AB144" i="19"/>
  <c r="AC144" i="19"/>
  <c r="AD144" i="19"/>
  <c r="AE144" i="19"/>
  <c r="AF144" i="19"/>
  <c r="AG144" i="19"/>
  <c r="AH144" i="19"/>
  <c r="AI144" i="19"/>
  <c r="AJ144" i="19"/>
  <c r="AK144" i="19"/>
  <c r="AL144" i="19"/>
  <c r="AM144" i="19"/>
  <c r="AN144" i="19"/>
  <c r="AO144" i="19"/>
  <c r="AP144" i="19"/>
  <c r="C145" i="19"/>
  <c r="O102" i="11" s="1"/>
  <c r="D145" i="19"/>
  <c r="E145" i="19"/>
  <c r="F145" i="19"/>
  <c r="G145" i="19"/>
  <c r="H145" i="19"/>
  <c r="I145" i="19"/>
  <c r="J145" i="19"/>
  <c r="K145" i="19"/>
  <c r="L145" i="19"/>
  <c r="M145" i="19"/>
  <c r="N145" i="19"/>
  <c r="O145" i="19"/>
  <c r="P145" i="19"/>
  <c r="Q145" i="19"/>
  <c r="R145" i="19"/>
  <c r="S145" i="19"/>
  <c r="T145" i="19"/>
  <c r="U145" i="19"/>
  <c r="V145" i="19"/>
  <c r="W145" i="19"/>
  <c r="X145" i="19"/>
  <c r="Y145" i="19"/>
  <c r="Z145" i="19"/>
  <c r="AA145" i="19"/>
  <c r="AB145" i="19"/>
  <c r="AC145" i="19"/>
  <c r="AD145" i="19"/>
  <c r="AE145" i="19"/>
  <c r="AF145" i="19"/>
  <c r="AG145" i="19"/>
  <c r="AH145" i="19"/>
  <c r="AI145" i="19"/>
  <c r="AJ145" i="19"/>
  <c r="AK145" i="19"/>
  <c r="AL145" i="19"/>
  <c r="AM145" i="19"/>
  <c r="AN145" i="19"/>
  <c r="AO145" i="19"/>
  <c r="AP145" i="19"/>
  <c r="C146" i="19"/>
  <c r="O103" i="11" s="1"/>
  <c r="D146" i="19"/>
  <c r="E146" i="19"/>
  <c r="F146" i="19"/>
  <c r="G146" i="19"/>
  <c r="H146" i="19"/>
  <c r="I146" i="19"/>
  <c r="J146" i="19"/>
  <c r="K146" i="19"/>
  <c r="L146" i="19"/>
  <c r="M146" i="19"/>
  <c r="N146" i="19"/>
  <c r="O146" i="19"/>
  <c r="P146" i="19"/>
  <c r="Q146" i="19"/>
  <c r="R146" i="19"/>
  <c r="S146" i="19"/>
  <c r="T146" i="19"/>
  <c r="U146" i="19"/>
  <c r="V146" i="19"/>
  <c r="W146" i="19"/>
  <c r="X146" i="19"/>
  <c r="Y146" i="19"/>
  <c r="Z146" i="19"/>
  <c r="AA146" i="19"/>
  <c r="AB146" i="19"/>
  <c r="AC146" i="19"/>
  <c r="AD146" i="19"/>
  <c r="AE146" i="19"/>
  <c r="AF146" i="19"/>
  <c r="AG146" i="19"/>
  <c r="AH146" i="19"/>
  <c r="AI146" i="19"/>
  <c r="AJ146" i="19"/>
  <c r="AK146" i="19"/>
  <c r="AL146" i="19"/>
  <c r="AM146" i="19"/>
  <c r="AN146" i="19"/>
  <c r="O103" i="2" s="1"/>
  <c r="AO146" i="19"/>
  <c r="AP146" i="19"/>
  <c r="C147" i="19"/>
  <c r="O104" i="11" s="1"/>
  <c r="D147" i="19"/>
  <c r="E147" i="19"/>
  <c r="F147" i="19"/>
  <c r="G147" i="19"/>
  <c r="H147" i="19"/>
  <c r="I147" i="19"/>
  <c r="J147" i="19"/>
  <c r="K147" i="19"/>
  <c r="L147" i="19"/>
  <c r="M147" i="19"/>
  <c r="N147" i="19"/>
  <c r="O147" i="19"/>
  <c r="P147" i="19"/>
  <c r="Q147" i="19"/>
  <c r="R147" i="19"/>
  <c r="S147" i="19"/>
  <c r="T147" i="19"/>
  <c r="U147" i="19"/>
  <c r="V147" i="19"/>
  <c r="W147" i="19"/>
  <c r="X147" i="19"/>
  <c r="Y147" i="19"/>
  <c r="Z147" i="19"/>
  <c r="AA147" i="19"/>
  <c r="AB147" i="19"/>
  <c r="AC147" i="19"/>
  <c r="AD147" i="19"/>
  <c r="AE147" i="19"/>
  <c r="AF147" i="19"/>
  <c r="AG147" i="19"/>
  <c r="AH147" i="19"/>
  <c r="AI147" i="19"/>
  <c r="AJ147" i="19"/>
  <c r="AK147" i="19"/>
  <c r="AL147" i="19"/>
  <c r="AM147" i="19"/>
  <c r="AN147" i="19"/>
  <c r="AO147" i="19"/>
  <c r="AP147" i="19"/>
  <c r="C148" i="19"/>
  <c r="O105" i="11" s="1"/>
  <c r="D148" i="19"/>
  <c r="E148" i="19"/>
  <c r="F148" i="19"/>
  <c r="G148" i="19"/>
  <c r="H148" i="19"/>
  <c r="I148" i="19"/>
  <c r="J148" i="19"/>
  <c r="K148" i="19"/>
  <c r="L148" i="19"/>
  <c r="M148" i="19"/>
  <c r="N148" i="19"/>
  <c r="O148" i="19"/>
  <c r="P148" i="19"/>
  <c r="Q148" i="19"/>
  <c r="R148" i="19"/>
  <c r="S148" i="19"/>
  <c r="T148" i="19"/>
  <c r="U148" i="19"/>
  <c r="V148" i="19"/>
  <c r="W148" i="19"/>
  <c r="X148" i="19"/>
  <c r="Y148" i="19"/>
  <c r="Z148" i="19"/>
  <c r="AA148" i="19"/>
  <c r="AB148" i="19"/>
  <c r="AC148" i="19"/>
  <c r="AD148" i="19"/>
  <c r="AE148" i="19"/>
  <c r="AF148" i="19"/>
  <c r="AG148" i="19"/>
  <c r="AH148" i="19"/>
  <c r="AI148" i="19"/>
  <c r="AJ148" i="19"/>
  <c r="AK148" i="19"/>
  <c r="AL148" i="19"/>
  <c r="AM148" i="19"/>
  <c r="AN148" i="19"/>
  <c r="AO148" i="19"/>
  <c r="AP148" i="19"/>
  <c r="D149" i="19"/>
  <c r="B143" i="19"/>
  <c r="B144" i="19"/>
  <c r="B145" i="19"/>
  <c r="B146" i="19"/>
  <c r="B147" i="19"/>
  <c r="B148" i="19"/>
  <c r="B142" i="19"/>
  <c r="J117" i="2"/>
  <c r="J118" i="2"/>
  <c r="J119" i="2"/>
  <c r="J120" i="2"/>
  <c r="J121" i="2"/>
  <c r="J122" i="2"/>
  <c r="J123" i="2"/>
  <c r="K117" i="2"/>
  <c r="L117" i="2"/>
  <c r="M117" i="2"/>
  <c r="K118" i="2"/>
  <c r="L118" i="2"/>
  <c r="M118" i="2"/>
  <c r="K119" i="2"/>
  <c r="L119" i="2"/>
  <c r="M119" i="2"/>
  <c r="K120" i="2"/>
  <c r="L120" i="2"/>
  <c r="M120" i="2"/>
  <c r="K121" i="2"/>
  <c r="L121" i="2"/>
  <c r="M121" i="2"/>
  <c r="K122" i="2"/>
  <c r="L122" i="2"/>
  <c r="M122" i="2"/>
  <c r="K123" i="2"/>
  <c r="L123" i="2"/>
  <c r="M123" i="2"/>
  <c r="O141" i="6" l="1"/>
  <c r="O105" i="7"/>
  <c r="O132" i="9"/>
  <c r="O141" i="10"/>
  <c r="O105" i="10"/>
  <c r="O149" i="6"/>
  <c r="O113" i="7"/>
  <c r="O140" i="9"/>
  <c r="O104" i="9"/>
  <c r="O113" i="10"/>
  <c r="O113" i="1"/>
  <c r="O148" i="6"/>
  <c r="O112" i="6"/>
  <c r="O130" i="8"/>
  <c r="O139" i="9"/>
  <c r="O103" i="9"/>
  <c r="O112" i="10"/>
  <c r="O112" i="1"/>
  <c r="O147" i="6"/>
  <c r="O111" i="7"/>
  <c r="O129" i="8"/>
  <c r="O102" i="9"/>
  <c r="O111" i="10"/>
  <c r="O101" i="2"/>
  <c r="O128" i="5"/>
  <c r="O155" i="6"/>
  <c r="O119" i="6"/>
  <c r="O119" i="7"/>
  <c r="O137" i="8"/>
  <c r="O110" i="9"/>
  <c r="O119" i="10"/>
  <c r="O110" i="11"/>
  <c r="O100" i="2"/>
  <c r="O111" i="2"/>
  <c r="O114" i="2"/>
  <c r="O141" i="5"/>
  <c r="O105" i="5"/>
  <c r="O132" i="6"/>
  <c r="O132" i="7"/>
  <c r="O150" i="8"/>
  <c r="O114" i="8"/>
  <c r="O123" i="9"/>
  <c r="O132" i="10"/>
  <c r="O123" i="11"/>
  <c r="O122" i="2"/>
  <c r="O105" i="1"/>
  <c r="O113" i="5"/>
  <c r="O140" i="6"/>
  <c r="O104" i="6"/>
  <c r="O104" i="7"/>
  <c r="O122" i="8"/>
  <c r="O131" i="9"/>
  <c r="O140" i="10"/>
  <c r="O104" i="10"/>
  <c r="O121" i="2"/>
  <c r="O104" i="1"/>
  <c r="O112" i="5"/>
  <c r="O139" i="6"/>
  <c r="O103" i="6"/>
  <c r="O103" i="7"/>
  <c r="O121" i="8"/>
  <c r="O130" i="9"/>
  <c r="O139" i="10"/>
  <c r="O103" i="10"/>
  <c r="O120" i="2"/>
  <c r="O103" i="1"/>
  <c r="O111" i="5"/>
  <c r="O138" i="6"/>
  <c r="O102" i="6"/>
  <c r="O102" i="7"/>
  <c r="O120" i="8"/>
  <c r="O129" i="9"/>
  <c r="O138" i="10"/>
  <c r="O102" i="10"/>
  <c r="O111" i="1"/>
  <c r="O119" i="5"/>
  <c r="O146" i="6"/>
  <c r="O110" i="6"/>
  <c r="O110" i="7"/>
  <c r="O128" i="8"/>
  <c r="O137" i="9"/>
  <c r="O101" i="9"/>
  <c r="O110" i="10"/>
  <c r="P120" i="1"/>
  <c r="P130" i="1"/>
  <c r="O118" i="5"/>
  <c r="O145" i="6"/>
  <c r="O109" i="6"/>
  <c r="O109" i="7"/>
  <c r="O127" i="8"/>
  <c r="O136" i="9"/>
  <c r="O100" i="9"/>
  <c r="O109" i="10"/>
  <c r="O109" i="1"/>
  <c r="O117" i="5"/>
  <c r="O144" i="6"/>
  <c r="O108" i="6"/>
  <c r="O108" i="7"/>
  <c r="O126" i="8"/>
  <c r="O135" i="9"/>
  <c r="O99" i="9"/>
  <c r="O108" i="10"/>
  <c r="O106" i="1"/>
  <c r="O103" i="5"/>
  <c r="O105" i="2"/>
  <c r="O123" i="6"/>
  <c r="O141" i="8"/>
  <c r="O123" i="10"/>
  <c r="O140" i="5"/>
  <c r="O131" i="6"/>
  <c r="O122" i="9"/>
  <c r="O119" i="2"/>
  <c r="O132" i="5"/>
  <c r="O159" i="6"/>
  <c r="O123" i="7"/>
  <c r="O105" i="8"/>
  <c r="O114" i="9"/>
  <c r="P133" i="11"/>
  <c r="O114" i="11"/>
  <c r="O113" i="2"/>
  <c r="O104" i="5"/>
  <c r="O131" i="7"/>
  <c r="O149" i="8"/>
  <c r="O113" i="8"/>
  <c r="O131" i="10"/>
  <c r="O122" i="11"/>
  <c r="O112" i="2"/>
  <c r="O139" i="5"/>
  <c r="O130" i="6"/>
  <c r="O130" i="7"/>
  <c r="O148" i="8"/>
  <c r="O112" i="8"/>
  <c r="O121" i="9"/>
  <c r="O130" i="10"/>
  <c r="O121" i="11"/>
  <c r="O138" i="5"/>
  <c r="O102" i="5"/>
  <c r="O129" i="6"/>
  <c r="O129" i="7"/>
  <c r="O147" i="8"/>
  <c r="O111" i="8"/>
  <c r="O120" i="9"/>
  <c r="O129" i="10"/>
  <c r="O120" i="11"/>
  <c r="O110" i="5"/>
  <c r="O137" i="6"/>
  <c r="O101" i="6"/>
  <c r="O101" i="7"/>
  <c r="O119" i="8"/>
  <c r="O128" i="9"/>
  <c r="O137" i="10"/>
  <c r="O101" i="10"/>
  <c r="O118" i="2"/>
  <c r="O101" i="1"/>
  <c r="O102" i="1"/>
  <c r="O115" i="1"/>
  <c r="O123" i="5"/>
  <c r="O150" i="6"/>
  <c r="O114" i="6"/>
  <c r="O114" i="7"/>
  <c r="O132" i="8"/>
  <c r="O141" i="9"/>
  <c r="O105" i="9"/>
  <c r="O114" i="10"/>
  <c r="O104" i="2"/>
  <c r="O131" i="5"/>
  <c r="O158" i="6"/>
  <c r="O122" i="6"/>
  <c r="O122" i="7"/>
  <c r="O140" i="8"/>
  <c r="O104" i="8"/>
  <c r="P150" i="9"/>
  <c r="O113" i="9"/>
  <c r="O122" i="10"/>
  <c r="P132" i="11"/>
  <c r="O113" i="11"/>
  <c r="P123" i="1"/>
  <c r="O130" i="5"/>
  <c r="O157" i="6"/>
  <c r="O121" i="6"/>
  <c r="O121" i="7"/>
  <c r="O139" i="8"/>
  <c r="O103" i="8"/>
  <c r="P149" i="9"/>
  <c r="O112" i="9"/>
  <c r="O121" i="10"/>
  <c r="P131" i="11"/>
  <c r="O112" i="11"/>
  <c r="O102" i="2"/>
  <c r="O129" i="5"/>
  <c r="O156" i="6"/>
  <c r="O120" i="6"/>
  <c r="O120" i="7"/>
  <c r="O138" i="8"/>
  <c r="O102" i="8"/>
  <c r="O111" i="9"/>
  <c r="O120" i="10"/>
  <c r="O111" i="11"/>
  <c r="O110" i="2"/>
  <c r="O137" i="5"/>
  <c r="O101" i="5"/>
  <c r="O128" i="6"/>
  <c r="O128" i="7"/>
  <c r="O146" i="8"/>
  <c r="O110" i="8"/>
  <c r="O119" i="9"/>
  <c r="O128" i="10"/>
  <c r="O119" i="11"/>
  <c r="O109" i="2"/>
  <c r="O136" i="5"/>
  <c r="O114" i="1"/>
  <c r="O123" i="2"/>
  <c r="O114" i="5"/>
  <c r="O105" i="6"/>
  <c r="O123" i="8"/>
  <c r="P124" i="1"/>
  <c r="O122" i="5"/>
  <c r="O113" i="6"/>
  <c r="O131" i="8"/>
  <c r="O121" i="5"/>
  <c r="P140" i="7"/>
  <c r="O112" i="7"/>
  <c r="O120" i="5"/>
  <c r="O111" i="6"/>
  <c r="O138" i="9"/>
  <c r="O101" i="8"/>
  <c r="O127" i="5"/>
  <c r="O118" i="6"/>
  <c r="O154" i="6"/>
  <c r="O127" i="7"/>
  <c r="O109" i="9"/>
  <c r="O136" i="10"/>
  <c r="P146" i="5"/>
  <c r="O117" i="2"/>
  <c r="P145" i="5"/>
  <c r="P187" i="5" s="1"/>
  <c r="P136" i="7"/>
  <c r="P154" i="7" s="1"/>
  <c r="O99" i="2"/>
  <c r="O99" i="5"/>
  <c r="O135" i="5"/>
  <c r="O126" i="6"/>
  <c r="O99" i="7"/>
  <c r="O118" i="7"/>
  <c r="O99" i="8"/>
  <c r="O118" i="8"/>
  <c r="O135" i="8"/>
  <c r="O117" i="9"/>
  <c r="O118" i="10"/>
  <c r="O118" i="11"/>
  <c r="P155" i="8"/>
  <c r="P165" i="8" s="1"/>
  <c r="O127" i="10"/>
  <c r="P154" i="8"/>
  <c r="P172" i="8" s="1"/>
  <c r="O126" i="10"/>
  <c r="O109" i="5"/>
  <c r="O126" i="5"/>
  <c r="O100" i="6"/>
  <c r="O117" i="6"/>
  <c r="O136" i="6"/>
  <c r="O153" i="6"/>
  <c r="O126" i="7"/>
  <c r="O109" i="8"/>
  <c r="O145" i="8"/>
  <c r="O108" i="9"/>
  <c r="O127" i="9"/>
  <c r="O99" i="10"/>
  <c r="O135" i="10"/>
  <c r="O109" i="11"/>
  <c r="P146" i="9"/>
  <c r="P172" i="9" s="1"/>
  <c r="P128" i="11"/>
  <c r="P146" i="11" s="1"/>
  <c r="P145" i="9"/>
  <c r="P145" i="10"/>
  <c r="P127" i="11"/>
  <c r="P145" i="11" s="1"/>
  <c r="O100" i="1"/>
  <c r="O100" i="5"/>
  <c r="O127" i="6"/>
  <c r="O100" i="7"/>
  <c r="O117" i="7"/>
  <c r="O100" i="8"/>
  <c r="O117" i="8"/>
  <c r="O136" i="8"/>
  <c r="O118" i="9"/>
  <c r="O100" i="10"/>
  <c r="O117" i="10"/>
  <c r="O117" i="11"/>
  <c r="O162" i="2"/>
  <c r="O146" i="1"/>
  <c r="O196" i="5"/>
  <c r="O231" i="6"/>
  <c r="O179" i="7"/>
  <c r="O213" i="8"/>
  <c r="O196" i="9"/>
  <c r="O197" i="10"/>
  <c r="O162" i="11"/>
  <c r="P179" i="5" l="1"/>
  <c r="P171" i="9"/>
  <c r="P170" i="9" s="1"/>
  <c r="P53" i="13" s="1"/>
  <c r="P155" i="9"/>
  <c r="P162" i="7"/>
  <c r="P170" i="7"/>
  <c r="P146" i="7"/>
  <c r="P172" i="5"/>
  <c r="P156" i="5"/>
  <c r="P171" i="5"/>
  <c r="P164" i="10"/>
  <c r="P180" i="10"/>
  <c r="P155" i="5"/>
  <c r="P164" i="8"/>
  <c r="P197" i="8"/>
  <c r="P189" i="8"/>
  <c r="P204" i="8"/>
  <c r="P188" i="8"/>
  <c r="P156" i="9"/>
  <c r="P138" i="11"/>
  <c r="P137" i="11"/>
  <c r="P173" i="8"/>
  <c r="P151" i="5"/>
  <c r="P193" i="5" s="1"/>
  <c r="P151" i="10"/>
  <c r="P162" i="10" s="1"/>
  <c r="P142" i="7"/>
  <c r="P152" i="7" s="1"/>
  <c r="P125" i="1"/>
  <c r="P135" i="1" s="1"/>
  <c r="P130" i="11"/>
  <c r="P148" i="11" s="1"/>
  <c r="P158" i="8"/>
  <c r="P159" i="8"/>
  <c r="P151" i="9"/>
  <c r="P188" i="10"/>
  <c r="P180" i="8"/>
  <c r="P163" i="6"/>
  <c r="P174" i="6" s="1"/>
  <c r="P163" i="5"/>
  <c r="P146" i="10"/>
  <c r="P173" i="10" s="1"/>
  <c r="P180" i="9"/>
  <c r="P137" i="7"/>
  <c r="P147" i="7" s="1"/>
  <c r="P165" i="6"/>
  <c r="P176" i="6" s="1"/>
  <c r="P129" i="11"/>
  <c r="P147" i="9"/>
  <c r="P138" i="7"/>
  <c r="P139" i="7"/>
  <c r="P149" i="7" s="1"/>
  <c r="P122" i="1"/>
  <c r="P140" i="1" s="1"/>
  <c r="P132" i="1"/>
  <c r="P150" i="10"/>
  <c r="P161" i="10" s="1"/>
  <c r="P163" i="9"/>
  <c r="P153" i="11"/>
  <c r="P205" i="8"/>
  <c r="P166" i="6"/>
  <c r="P193" i="6" s="1"/>
  <c r="P180" i="5"/>
  <c r="P148" i="9"/>
  <c r="P166" i="9" s="1"/>
  <c r="P147" i="5"/>
  <c r="P189" i="5" s="1"/>
  <c r="P164" i="9"/>
  <c r="P169" i="6"/>
  <c r="P212" i="6" s="1"/>
  <c r="P157" i="8"/>
  <c r="P207" i="8" s="1"/>
  <c r="P149" i="11"/>
  <c r="P143" i="1"/>
  <c r="P156" i="10"/>
  <c r="P179" i="9"/>
  <c r="P119" i="1"/>
  <c r="P137" i="1" s="1"/>
  <c r="P181" i="8"/>
  <c r="P164" i="6"/>
  <c r="P207" i="6" s="1"/>
  <c r="P164" i="5"/>
  <c r="P147" i="10"/>
  <c r="P182" i="10" s="1"/>
  <c r="P121" i="1"/>
  <c r="P131" i="1" s="1"/>
  <c r="P148" i="5"/>
  <c r="P182" i="5" s="1"/>
  <c r="P149" i="5"/>
  <c r="P150" i="5"/>
  <c r="P160" i="8"/>
  <c r="P178" i="8" s="1"/>
  <c r="P228" i="6"/>
  <c r="P138" i="1"/>
  <c r="P148" i="10"/>
  <c r="P191" i="10" s="1"/>
  <c r="P149" i="10"/>
  <c r="P167" i="6"/>
  <c r="P141" i="7"/>
  <c r="P187" i="9"/>
  <c r="P188" i="9"/>
  <c r="P172" i="10"/>
  <c r="P168" i="6"/>
  <c r="P187" i="6" s="1"/>
  <c r="P156" i="8"/>
  <c r="P188" i="5"/>
  <c r="AY20" i="15"/>
  <c r="BB11" i="15"/>
  <c r="BB10" i="15"/>
  <c r="BB9" i="15"/>
  <c r="BB8" i="15"/>
  <c r="BB6" i="15"/>
  <c r="BB5" i="15"/>
  <c r="BB4" i="15"/>
  <c r="P53" i="24" l="1"/>
  <c r="R53" i="24" s="1"/>
  <c r="R53" i="13"/>
  <c r="P173" i="5"/>
  <c r="P209" i="6"/>
  <c r="P168" i="7"/>
  <c r="P160" i="7"/>
  <c r="P178" i="10"/>
  <c r="P176" i="7"/>
  <c r="P185" i="10"/>
  <c r="P189" i="10"/>
  <c r="P169" i="10"/>
  <c r="P193" i="10"/>
  <c r="P177" i="10"/>
  <c r="P178" i="9"/>
  <c r="P57" i="13" s="1"/>
  <c r="P166" i="5"/>
  <c r="P158" i="5"/>
  <c r="P169" i="5"/>
  <c r="P185" i="5"/>
  <c r="P190" i="5"/>
  <c r="P186" i="5" s="1"/>
  <c r="P149" i="13" s="1"/>
  <c r="R149" i="13" s="1"/>
  <c r="P177" i="5"/>
  <c r="P220" i="6"/>
  <c r="P224" i="6"/>
  <c r="P200" i="6"/>
  <c r="P180" i="6"/>
  <c r="P216" i="6"/>
  <c r="P204" i="6"/>
  <c r="P165" i="7"/>
  <c r="P173" i="7"/>
  <c r="P157" i="7"/>
  <c r="P202" i="8"/>
  <c r="P186" i="8"/>
  <c r="P170" i="8"/>
  <c r="P194" i="8"/>
  <c r="P154" i="9"/>
  <c r="P186" i="9"/>
  <c r="P61" i="13" s="1"/>
  <c r="R61" i="13" s="1"/>
  <c r="P194" i="10"/>
  <c r="P186" i="10"/>
  <c r="P170" i="10"/>
  <c r="P167" i="10"/>
  <c r="P166" i="10"/>
  <c r="P158" i="10"/>
  <c r="P157" i="10"/>
  <c r="P174" i="10"/>
  <c r="P159" i="10"/>
  <c r="P183" i="10"/>
  <c r="P175" i="10"/>
  <c r="P144" i="11"/>
  <c r="P17" i="13" s="1"/>
  <c r="P217" i="6"/>
  <c r="P175" i="8"/>
  <c r="P171" i="8" s="1"/>
  <c r="P69" i="13" s="1"/>
  <c r="R69" i="13" s="1"/>
  <c r="P208" i="6"/>
  <c r="P175" i="6"/>
  <c r="P129" i="1"/>
  <c r="P128" i="1" s="1"/>
  <c r="P167" i="8"/>
  <c r="P157" i="5"/>
  <c r="P174" i="5"/>
  <c r="P140" i="11"/>
  <c r="P136" i="11" s="1"/>
  <c r="P177" i="6"/>
  <c r="P162" i="9"/>
  <c r="P211" i="6"/>
  <c r="P139" i="1"/>
  <c r="P136" i="1" s="1"/>
  <c r="P157" i="13" s="1"/>
  <c r="R157" i="13" s="1"/>
  <c r="P203" i="6"/>
  <c r="P156" i="11"/>
  <c r="P152" i="11" s="1"/>
  <c r="P21" i="13" s="1"/>
  <c r="R21" i="13" s="1"/>
  <c r="P190" i="10"/>
  <c r="P188" i="6"/>
  <c r="P199" i="8"/>
  <c r="P161" i="5"/>
  <c r="P185" i="6"/>
  <c r="P181" i="5"/>
  <c r="P165" i="5"/>
  <c r="P222" i="6"/>
  <c r="P214" i="6"/>
  <c r="P190" i="6"/>
  <c r="P182" i="6"/>
  <c r="P198" i="6"/>
  <c r="P199" i="6"/>
  <c r="P215" i="6"/>
  <c r="P183" i="6"/>
  <c r="P223" i="6"/>
  <c r="P179" i="6"/>
  <c r="P183" i="8"/>
  <c r="P184" i="6"/>
  <c r="P206" i="6"/>
  <c r="P227" i="6"/>
  <c r="P225" i="6"/>
  <c r="P191" i="8"/>
  <c r="P192" i="6"/>
  <c r="P210" i="8"/>
  <c r="P203" i="8" s="1"/>
  <c r="P85" i="13" s="1"/>
  <c r="R85" i="13" s="1"/>
  <c r="P196" i="6"/>
  <c r="P201" i="6"/>
  <c r="P181" i="10"/>
  <c r="P165" i="10"/>
  <c r="P195" i="6"/>
  <c r="P145" i="7"/>
  <c r="P219" i="6"/>
  <c r="P171" i="7"/>
  <c r="P163" i="7"/>
  <c r="P155" i="7"/>
  <c r="P5" i="22"/>
  <c r="O5" i="13" s="1"/>
  <c r="P6" i="22"/>
  <c r="O6" i="13" s="1"/>
  <c r="P10" i="22"/>
  <c r="P14" i="22"/>
  <c r="O92" i="11" s="1"/>
  <c r="O83" i="11" s="1"/>
  <c r="O168" i="11" s="1"/>
  <c r="P18" i="22"/>
  <c r="O92" i="10" s="1"/>
  <c r="O83" i="10" s="1"/>
  <c r="O203" i="10" s="1"/>
  <c r="P22" i="22"/>
  <c r="O92" i="9" s="1"/>
  <c r="O83" i="9" s="1"/>
  <c r="O82" i="9" s="1"/>
  <c r="O81" i="9" s="1"/>
  <c r="P26" i="22"/>
  <c r="O92" i="8" s="1"/>
  <c r="O83" i="8" s="1"/>
  <c r="O82" i="8" s="1"/>
  <c r="O81" i="8" s="1"/>
  <c r="P30" i="22"/>
  <c r="O92" i="7" s="1"/>
  <c r="P34" i="22"/>
  <c r="O92" i="6" s="1"/>
  <c r="O83" i="6" s="1"/>
  <c r="O82" i="6" s="1"/>
  <c r="O81" i="6" s="1"/>
  <c r="P38" i="22"/>
  <c r="O92" i="5" s="1"/>
  <c r="O83" i="5" s="1"/>
  <c r="O82" i="5" s="1"/>
  <c r="O81" i="5" s="1"/>
  <c r="P42" i="22"/>
  <c r="O93" i="1" s="1"/>
  <c r="O83" i="1" s="1"/>
  <c r="O152" i="1" s="1"/>
  <c r="P46" i="22"/>
  <c r="O92" i="2" s="1"/>
  <c r="O83" i="2" s="1"/>
  <c r="O168" i="2" s="1"/>
  <c r="O164" i="2"/>
  <c r="O127" i="2"/>
  <c r="O132" i="2"/>
  <c r="O148" i="1"/>
  <c r="O198" i="5"/>
  <c r="O233" i="6"/>
  <c r="O181" i="7"/>
  <c r="O215" i="8"/>
  <c r="O198" i="9"/>
  <c r="O199" i="10"/>
  <c r="O164" i="11"/>
  <c r="P57" i="24" l="1"/>
  <c r="R57" i="24" s="1"/>
  <c r="R57" i="13"/>
  <c r="P17" i="24"/>
  <c r="R17" i="24" s="1"/>
  <c r="R17" i="13"/>
  <c r="P161" i="7"/>
  <c r="P97" i="13" s="1"/>
  <c r="P61" i="24"/>
  <c r="R61" i="24" s="1"/>
  <c r="P45" i="13"/>
  <c r="P194" i="9"/>
  <c r="P179" i="8"/>
  <c r="P73" i="13" s="1"/>
  <c r="P163" i="8"/>
  <c r="P65" i="13" s="1"/>
  <c r="R65" i="13" s="1"/>
  <c r="P169" i="7"/>
  <c r="P101" i="13" s="1"/>
  <c r="P170" i="5"/>
  <c r="P141" i="13" s="1"/>
  <c r="P187" i="10"/>
  <c r="P41" i="13" s="1"/>
  <c r="R41" i="13" s="1"/>
  <c r="P153" i="7"/>
  <c r="P93" i="13" s="1"/>
  <c r="P162" i="5"/>
  <c r="P137" i="13" s="1"/>
  <c r="P179" i="10"/>
  <c r="P37" i="13" s="1"/>
  <c r="R37" i="13" s="1"/>
  <c r="P155" i="10"/>
  <c r="P25" i="13" s="1"/>
  <c r="R25" i="13" s="1"/>
  <c r="P195" i="8"/>
  <c r="P81" i="13" s="1"/>
  <c r="P178" i="5"/>
  <c r="P145" i="13" s="1"/>
  <c r="R145" i="13" s="1"/>
  <c r="P149" i="24"/>
  <c r="R149" i="24" s="1"/>
  <c r="P154" i="5"/>
  <c r="P205" i="6"/>
  <c r="P121" i="13" s="1"/>
  <c r="P173" i="6"/>
  <c r="P105" i="13" s="1"/>
  <c r="R105" i="13" s="1"/>
  <c r="P187" i="8"/>
  <c r="P77" i="13" s="1"/>
  <c r="P171" i="10"/>
  <c r="P33" i="13" s="1"/>
  <c r="P163" i="10"/>
  <c r="P29" i="13" s="1"/>
  <c r="P85" i="24"/>
  <c r="R85" i="24" s="1"/>
  <c r="P69" i="24"/>
  <c r="R69" i="24" s="1"/>
  <c r="P213" i="6"/>
  <c r="P125" i="13" s="1"/>
  <c r="R125" i="13" s="1"/>
  <c r="P21" i="24"/>
  <c r="R21" i="24" s="1"/>
  <c r="P197" i="6"/>
  <c r="P117" i="13" s="1"/>
  <c r="R117" i="13" s="1"/>
  <c r="P221" i="6"/>
  <c r="P129" i="13" s="1"/>
  <c r="R129" i="13" s="1"/>
  <c r="P157" i="24"/>
  <c r="R157" i="24" s="1"/>
  <c r="P49" i="13"/>
  <c r="R49" i="13" s="1"/>
  <c r="P244" i="9"/>
  <c r="P181" i="6"/>
  <c r="P109" i="13" s="1"/>
  <c r="R109" i="13" s="1"/>
  <c r="P153" i="13"/>
  <c r="R153" i="13" s="1"/>
  <c r="P144" i="1"/>
  <c r="P177" i="1"/>
  <c r="P89" i="13"/>
  <c r="R89" i="13" s="1"/>
  <c r="P189" i="6"/>
  <c r="P113" i="13" s="1"/>
  <c r="R113" i="13" s="1"/>
  <c r="P13" i="13"/>
  <c r="R13" i="13" s="1"/>
  <c r="P160" i="11"/>
  <c r="P198" i="11"/>
  <c r="O117" i="1"/>
  <c r="O121" i="1"/>
  <c r="O133" i="2"/>
  <c r="O151" i="9"/>
  <c r="O147" i="9"/>
  <c r="O148" i="9"/>
  <c r="O143" i="9"/>
  <c r="O123" i="1"/>
  <c r="O119" i="1"/>
  <c r="O125" i="1"/>
  <c r="O129" i="2"/>
  <c r="O140" i="7"/>
  <c r="O136" i="7"/>
  <c r="O122" i="1"/>
  <c r="O125" i="2"/>
  <c r="O131" i="2"/>
  <c r="O128" i="2"/>
  <c r="O149" i="9"/>
  <c r="O156" i="8"/>
  <c r="O131" i="11"/>
  <c r="O127" i="11"/>
  <c r="O160" i="8"/>
  <c r="O157" i="8"/>
  <c r="O152" i="8"/>
  <c r="O151" i="5"/>
  <c r="O147" i="5"/>
  <c r="O148" i="5"/>
  <c r="O143" i="5"/>
  <c r="O149" i="5"/>
  <c r="O145" i="5"/>
  <c r="O130" i="2"/>
  <c r="O125" i="11"/>
  <c r="O134" i="7"/>
  <c r="O169" i="6"/>
  <c r="O165" i="6"/>
  <c r="O168" i="6"/>
  <c r="O164" i="6"/>
  <c r="O145" i="9"/>
  <c r="O148" i="10"/>
  <c r="O139" i="7"/>
  <c r="O133" i="11"/>
  <c r="O158" i="8"/>
  <c r="O159" i="8"/>
  <c r="O161" i="6"/>
  <c r="O150" i="5"/>
  <c r="O132" i="11"/>
  <c r="O128" i="11"/>
  <c r="O124" i="1"/>
  <c r="O120" i="1"/>
  <c r="O129" i="11"/>
  <c r="O146" i="9"/>
  <c r="O155" i="8"/>
  <c r="O166" i="6"/>
  <c r="O163" i="6"/>
  <c r="O146" i="5"/>
  <c r="O142" i="7"/>
  <c r="O138" i="7"/>
  <c r="O141" i="7"/>
  <c r="O137" i="7"/>
  <c r="O150" i="9"/>
  <c r="O154" i="8"/>
  <c r="O167" i="6"/>
  <c r="O130" i="11"/>
  <c r="O202" i="5"/>
  <c r="O202" i="9"/>
  <c r="O83" i="7"/>
  <c r="O185" i="7" s="1"/>
  <c r="O219" i="8"/>
  <c r="O237" i="6"/>
  <c r="O82" i="2"/>
  <c r="O81" i="2" s="1"/>
  <c r="O82" i="1"/>
  <c r="O81" i="1" s="1"/>
  <c r="O151" i="10"/>
  <c r="O143" i="10"/>
  <c r="O149" i="10"/>
  <c r="O145" i="10"/>
  <c r="O150" i="10"/>
  <c r="O146" i="10"/>
  <c r="O147" i="10"/>
  <c r="O82" i="10"/>
  <c r="O81" i="10" s="1"/>
  <c r="O82" i="11"/>
  <c r="O81" i="11" s="1"/>
  <c r="AN157" i="19"/>
  <c r="AL157" i="19"/>
  <c r="AG157" i="19"/>
  <c r="Z157" i="19"/>
  <c r="V157" i="19"/>
  <c r="P157" i="19"/>
  <c r="K157" i="19"/>
  <c r="F157" i="19"/>
  <c r="C157" i="19"/>
  <c r="B157" i="19"/>
  <c r="AN156" i="19"/>
  <c r="AL156" i="19"/>
  <c r="AG156" i="19"/>
  <c r="Z156" i="19"/>
  <c r="V156" i="19"/>
  <c r="P156" i="19"/>
  <c r="K156" i="19"/>
  <c r="F156" i="19"/>
  <c r="C156" i="19"/>
  <c r="B156" i="19"/>
  <c r="AN155" i="19"/>
  <c r="AL155" i="19"/>
  <c r="AG155" i="19"/>
  <c r="Z155" i="19"/>
  <c r="V155" i="19"/>
  <c r="P155" i="19"/>
  <c r="K155" i="19"/>
  <c r="F155" i="19"/>
  <c r="C155" i="19"/>
  <c r="B155" i="19"/>
  <c r="AN154" i="19"/>
  <c r="AL154" i="19"/>
  <c r="AG154" i="19"/>
  <c r="Z154" i="19"/>
  <c r="V154" i="19"/>
  <c r="P154" i="19"/>
  <c r="K154" i="19"/>
  <c r="F154" i="19"/>
  <c r="C154" i="19"/>
  <c r="B154" i="19"/>
  <c r="AN153" i="19"/>
  <c r="AL153" i="19"/>
  <c r="AG153" i="19"/>
  <c r="Z153" i="19"/>
  <c r="V153" i="19"/>
  <c r="P153" i="19"/>
  <c r="K153" i="19"/>
  <c r="F153" i="19"/>
  <c r="C153" i="19"/>
  <c r="B153" i="19"/>
  <c r="AN152" i="19"/>
  <c r="AL152" i="19"/>
  <c r="AG152" i="19"/>
  <c r="Z152" i="19"/>
  <c r="V152" i="19"/>
  <c r="P152" i="19"/>
  <c r="K152" i="19"/>
  <c r="F152" i="19"/>
  <c r="C152" i="19"/>
  <c r="B152" i="19"/>
  <c r="AN151" i="19"/>
  <c r="AL151" i="19"/>
  <c r="AG151" i="19"/>
  <c r="Z151" i="19"/>
  <c r="V151" i="19"/>
  <c r="P151" i="19"/>
  <c r="K151" i="19"/>
  <c r="F151" i="19"/>
  <c r="C151" i="19"/>
  <c r="B151" i="19"/>
  <c r="AP141" i="19"/>
  <c r="AP149" i="19" s="1"/>
  <c r="AO141" i="19"/>
  <c r="AO149" i="19" s="1"/>
  <c r="AN141" i="19"/>
  <c r="AN149" i="19" s="1"/>
  <c r="AM141" i="19"/>
  <c r="AM149" i="19" s="1"/>
  <c r="AL141" i="19"/>
  <c r="AL149" i="19" s="1"/>
  <c r="AK141" i="19"/>
  <c r="AK149" i="19" s="1"/>
  <c r="AJ141" i="19"/>
  <c r="AJ149" i="19" s="1"/>
  <c r="AI141" i="19"/>
  <c r="AI149" i="19" s="1"/>
  <c r="AH141" i="19"/>
  <c r="AH149" i="19" s="1"/>
  <c r="AG141" i="19"/>
  <c r="AG149" i="19" s="1"/>
  <c r="AF141" i="19"/>
  <c r="AF149" i="19" s="1"/>
  <c r="AE141" i="19"/>
  <c r="AE149" i="19" s="1"/>
  <c r="AD141" i="19"/>
  <c r="AD149" i="19" s="1"/>
  <c r="AC141" i="19"/>
  <c r="AC149" i="19" s="1"/>
  <c r="AB141" i="19"/>
  <c r="AB149" i="19" s="1"/>
  <c r="AA141" i="19"/>
  <c r="AA149" i="19" s="1"/>
  <c r="Z141" i="19"/>
  <c r="Z149" i="19" s="1"/>
  <c r="Y141" i="19"/>
  <c r="Y149" i="19" s="1"/>
  <c r="X141" i="19"/>
  <c r="X149" i="19" s="1"/>
  <c r="W141" i="19"/>
  <c r="W149" i="19" s="1"/>
  <c r="V141" i="19"/>
  <c r="V149" i="19" s="1"/>
  <c r="U141" i="19"/>
  <c r="U149" i="19" s="1"/>
  <c r="T141" i="19"/>
  <c r="T149" i="19" s="1"/>
  <c r="S141" i="19"/>
  <c r="S149" i="19" s="1"/>
  <c r="R141" i="19"/>
  <c r="R149" i="19" s="1"/>
  <c r="Q141" i="19"/>
  <c r="Q149" i="19" s="1"/>
  <c r="P141" i="19"/>
  <c r="P149" i="19" s="1"/>
  <c r="O141" i="19"/>
  <c r="O149" i="19" s="1"/>
  <c r="N141" i="19"/>
  <c r="N149" i="19" s="1"/>
  <c r="M141" i="19"/>
  <c r="M149" i="19" s="1"/>
  <c r="L141" i="19"/>
  <c r="L149" i="19" s="1"/>
  <c r="K141" i="19"/>
  <c r="K149" i="19" s="1"/>
  <c r="J141" i="19"/>
  <c r="J149" i="19" s="1"/>
  <c r="I141" i="19"/>
  <c r="I149" i="19" s="1"/>
  <c r="H141" i="19"/>
  <c r="H149" i="19" s="1"/>
  <c r="G141" i="19"/>
  <c r="G149" i="19" s="1"/>
  <c r="F141" i="19"/>
  <c r="F149" i="19" s="1"/>
  <c r="E141" i="19"/>
  <c r="E149" i="19" s="1"/>
  <c r="C141" i="19"/>
  <c r="C149" i="19" s="1"/>
  <c r="B141" i="19"/>
  <c r="B149" i="19" s="1"/>
  <c r="AQ140" i="19"/>
  <c r="AQ148" i="19" s="1"/>
  <c r="AQ139" i="19"/>
  <c r="AQ147" i="19" s="1"/>
  <c r="AQ138" i="19"/>
  <c r="AQ146" i="19" s="1"/>
  <c r="P131" i="2" s="1"/>
  <c r="AQ137" i="19"/>
  <c r="AQ145" i="19" s="1"/>
  <c r="AQ136" i="19"/>
  <c r="AQ144" i="19" s="1"/>
  <c r="AQ135" i="19"/>
  <c r="AQ143" i="19" s="1"/>
  <c r="AQ134" i="19"/>
  <c r="AQ142" i="19" s="1"/>
  <c r="P137" i="24" l="1"/>
  <c r="R137" i="24" s="1"/>
  <c r="R137" i="13"/>
  <c r="P141" i="24"/>
  <c r="R141" i="24" s="1"/>
  <c r="R141" i="13"/>
  <c r="P121" i="24"/>
  <c r="R121" i="24" s="1"/>
  <c r="R121" i="13"/>
  <c r="P93" i="24"/>
  <c r="R93" i="24" s="1"/>
  <c r="R93" i="13"/>
  <c r="P97" i="24"/>
  <c r="R97" i="24" s="1"/>
  <c r="R97" i="13"/>
  <c r="P101" i="24"/>
  <c r="R101" i="24" s="1"/>
  <c r="R101" i="13"/>
  <c r="P73" i="24"/>
  <c r="R73" i="24" s="1"/>
  <c r="R73" i="13"/>
  <c r="P77" i="24"/>
  <c r="R77" i="24" s="1"/>
  <c r="R77" i="13"/>
  <c r="P81" i="24"/>
  <c r="R81" i="24" s="1"/>
  <c r="R81" i="13"/>
  <c r="P45" i="24"/>
  <c r="R45" i="24" s="1"/>
  <c r="R45" i="13"/>
  <c r="P33" i="24"/>
  <c r="R33" i="24" s="1"/>
  <c r="R33" i="13"/>
  <c r="P29" i="24"/>
  <c r="R29" i="24" s="1"/>
  <c r="R29" i="13"/>
  <c r="P211" i="8"/>
  <c r="K158" i="19"/>
  <c r="P41" i="24"/>
  <c r="R41" i="24" s="1"/>
  <c r="AG158" i="19"/>
  <c r="P37" i="24"/>
  <c r="R37" i="24" s="1"/>
  <c r="P267" i="8"/>
  <c r="P221" i="7"/>
  <c r="P177" i="7"/>
  <c r="P145" i="24"/>
  <c r="R145" i="24" s="1"/>
  <c r="P246" i="10"/>
  <c r="P244" i="5"/>
  <c r="P133" i="13"/>
  <c r="P194" i="5"/>
  <c r="P195" i="10"/>
  <c r="P127" i="2"/>
  <c r="P153" i="2" s="1"/>
  <c r="P65" i="24"/>
  <c r="R65" i="24" s="1"/>
  <c r="P113" i="24"/>
  <c r="R113" i="24" s="1"/>
  <c r="P129" i="24"/>
  <c r="R129" i="24" s="1"/>
  <c r="P105" i="24"/>
  <c r="R105" i="24" s="1"/>
  <c r="P128" i="2"/>
  <c r="P13" i="24"/>
  <c r="R13" i="24" s="1"/>
  <c r="P89" i="24"/>
  <c r="R89" i="24" s="1"/>
  <c r="P49" i="24"/>
  <c r="R49" i="24" s="1"/>
  <c r="P117" i="24"/>
  <c r="R117" i="24" s="1"/>
  <c r="P229" i="6"/>
  <c r="P132" i="2"/>
  <c r="P158" i="2" s="1"/>
  <c r="P129" i="2"/>
  <c r="P155" i="2" s="1"/>
  <c r="P133" i="2"/>
  <c r="P159" i="2" s="1"/>
  <c r="P109" i="24"/>
  <c r="R109" i="24" s="1"/>
  <c r="P291" i="6"/>
  <c r="P130" i="2"/>
  <c r="P156" i="2" s="1"/>
  <c r="P153" i="24"/>
  <c r="R153" i="24" s="1"/>
  <c r="P25" i="24"/>
  <c r="R25" i="24" s="1"/>
  <c r="P125" i="24"/>
  <c r="R125" i="24" s="1"/>
  <c r="O82" i="7"/>
  <c r="O81" i="7" s="1"/>
  <c r="B158" i="19"/>
  <c r="P158" i="19"/>
  <c r="F158" i="19"/>
  <c r="AL158" i="19"/>
  <c r="Z158" i="19"/>
  <c r="AQ141" i="19"/>
  <c r="AQ149" i="19" s="1"/>
  <c r="C158" i="19"/>
  <c r="V158" i="19"/>
  <c r="AN158" i="19"/>
  <c r="P133" i="24" l="1"/>
  <c r="R133" i="24" s="1"/>
  <c r="R133" i="13"/>
  <c r="P154" i="2"/>
  <c r="P152" i="2" s="1"/>
  <c r="P169" i="13" s="1"/>
  <c r="R169" i="13" s="1"/>
  <c r="P151" i="2"/>
  <c r="P143" i="2"/>
  <c r="P142" i="2"/>
  <c r="P150" i="2"/>
  <c r="P146" i="2"/>
  <c r="P140" i="2"/>
  <c r="P148" i="2"/>
  <c r="P147" i="2"/>
  <c r="P139" i="2"/>
  <c r="P137" i="2"/>
  <c r="P145" i="2"/>
  <c r="AC45" i="14"/>
  <c r="AD45" i="14"/>
  <c r="AA5" i="14"/>
  <c r="AB5" i="14"/>
  <c r="AC5" i="14"/>
  <c r="AD5" i="14"/>
  <c r="AA6" i="14"/>
  <c r="AB6" i="14"/>
  <c r="AC6" i="14"/>
  <c r="AD6" i="14"/>
  <c r="AA7" i="14"/>
  <c r="AB7" i="14"/>
  <c r="AC7" i="14"/>
  <c r="AD7" i="14"/>
  <c r="AA8" i="14"/>
  <c r="AB8" i="14"/>
  <c r="AC8" i="14"/>
  <c r="AD8" i="14"/>
  <c r="AA9" i="14"/>
  <c r="AB9" i="14"/>
  <c r="AC9" i="14"/>
  <c r="AD9" i="14"/>
  <c r="AA10" i="14"/>
  <c r="AB10" i="14"/>
  <c r="AC10" i="14"/>
  <c r="AD10" i="14"/>
  <c r="AA11" i="14"/>
  <c r="AB11" i="14"/>
  <c r="AC11" i="14"/>
  <c r="AD11" i="14"/>
  <c r="AA12" i="14"/>
  <c r="AB12" i="14"/>
  <c r="AC12" i="14"/>
  <c r="AD12" i="14"/>
  <c r="AA13" i="14"/>
  <c r="AB13" i="14"/>
  <c r="AC13" i="14"/>
  <c r="AD13" i="14"/>
  <c r="AA14" i="14"/>
  <c r="AB14" i="14"/>
  <c r="AC14" i="14"/>
  <c r="AD14" i="14"/>
  <c r="AA15" i="14"/>
  <c r="AB15" i="14"/>
  <c r="AC15" i="14"/>
  <c r="AD15" i="14"/>
  <c r="AA16" i="14"/>
  <c r="AB16" i="14"/>
  <c r="AC16" i="14"/>
  <c r="AD16" i="14"/>
  <c r="AA17" i="14"/>
  <c r="AB17" i="14"/>
  <c r="AC17" i="14"/>
  <c r="AD17" i="14"/>
  <c r="AA18" i="14"/>
  <c r="AB18" i="14"/>
  <c r="AC18" i="14"/>
  <c r="AD18" i="14"/>
  <c r="AA19" i="14"/>
  <c r="AB19" i="14"/>
  <c r="AC19" i="14"/>
  <c r="AD19" i="14"/>
  <c r="AA20" i="14"/>
  <c r="AB20" i="14"/>
  <c r="AC20" i="14"/>
  <c r="AD20" i="14"/>
  <c r="AA21" i="14"/>
  <c r="AB21" i="14"/>
  <c r="AC21" i="14"/>
  <c r="AD21" i="14"/>
  <c r="AA22" i="14"/>
  <c r="AB22" i="14"/>
  <c r="AC22" i="14"/>
  <c r="AD22" i="14"/>
  <c r="AA23" i="14"/>
  <c r="AB23" i="14"/>
  <c r="AC23" i="14"/>
  <c r="AD23" i="14"/>
  <c r="AA24" i="14"/>
  <c r="AB24" i="14"/>
  <c r="AC24" i="14"/>
  <c r="AD24" i="14"/>
  <c r="AA25" i="14"/>
  <c r="AB25" i="14"/>
  <c r="AC25" i="14"/>
  <c r="AD25" i="14"/>
  <c r="AA26" i="14"/>
  <c r="AB26" i="14"/>
  <c r="AC26" i="14"/>
  <c r="AD26" i="14"/>
  <c r="AA27" i="14"/>
  <c r="AB27" i="14"/>
  <c r="AC27" i="14"/>
  <c r="AD27" i="14"/>
  <c r="AA28" i="14"/>
  <c r="AB28" i="14"/>
  <c r="AC28" i="14"/>
  <c r="AD28" i="14"/>
  <c r="AA29" i="14"/>
  <c r="AB29" i="14"/>
  <c r="AC29" i="14"/>
  <c r="AD29" i="14"/>
  <c r="AA30" i="14"/>
  <c r="AB30" i="14"/>
  <c r="AC30" i="14"/>
  <c r="AD30" i="14"/>
  <c r="AA31" i="14"/>
  <c r="AB31" i="14"/>
  <c r="AC31" i="14"/>
  <c r="AD31" i="14"/>
  <c r="AA32" i="14"/>
  <c r="AB32" i="14"/>
  <c r="AC32" i="14"/>
  <c r="AD32" i="14"/>
  <c r="AA33" i="14"/>
  <c r="AB33" i="14"/>
  <c r="AC33" i="14"/>
  <c r="AD33" i="14"/>
  <c r="AA34" i="14"/>
  <c r="AB34" i="14"/>
  <c r="AC34" i="14"/>
  <c r="AD34" i="14"/>
  <c r="AA35" i="14"/>
  <c r="AB35" i="14"/>
  <c r="AC35" i="14"/>
  <c r="AD35" i="14"/>
  <c r="AA36" i="14"/>
  <c r="AB36" i="14"/>
  <c r="AC36" i="14"/>
  <c r="AD36" i="14"/>
  <c r="AA37" i="14"/>
  <c r="AB37" i="14"/>
  <c r="AC37" i="14"/>
  <c r="AD37" i="14"/>
  <c r="AA38" i="14"/>
  <c r="AB38" i="14"/>
  <c r="AC38" i="14"/>
  <c r="AD38" i="14"/>
  <c r="AA39" i="14"/>
  <c r="AB39" i="14"/>
  <c r="AC39" i="14"/>
  <c r="AD39" i="14"/>
  <c r="AA40" i="14"/>
  <c r="AB40" i="14"/>
  <c r="AC40" i="14"/>
  <c r="AD40" i="14"/>
  <c r="AA41" i="14"/>
  <c r="AB41" i="14"/>
  <c r="AC41" i="14"/>
  <c r="AD41" i="14"/>
  <c r="AA42" i="14"/>
  <c r="AB42" i="14"/>
  <c r="AC42" i="14"/>
  <c r="AD42" i="14"/>
  <c r="AA43" i="14"/>
  <c r="AB43" i="14"/>
  <c r="AC43" i="14"/>
  <c r="AD43" i="14"/>
  <c r="AA44" i="14"/>
  <c r="AB44" i="14"/>
  <c r="AC44" i="14"/>
  <c r="AD44" i="14"/>
  <c r="AD4" i="14"/>
  <c r="AC4" i="14"/>
  <c r="AB4" i="14"/>
  <c r="AA4" i="14"/>
  <c r="M5" i="14"/>
  <c r="N5" i="14"/>
  <c r="O5" i="14"/>
  <c r="M6" i="14"/>
  <c r="N6" i="14"/>
  <c r="O6" i="14"/>
  <c r="M7" i="14"/>
  <c r="N7" i="14"/>
  <c r="O7" i="14"/>
  <c r="M8" i="14"/>
  <c r="N8" i="14"/>
  <c r="O8" i="14"/>
  <c r="M9" i="14"/>
  <c r="N9" i="14"/>
  <c r="O9" i="14"/>
  <c r="M10" i="14"/>
  <c r="N10" i="14"/>
  <c r="O10" i="14"/>
  <c r="M11" i="14"/>
  <c r="N11" i="14"/>
  <c r="O11" i="14"/>
  <c r="M12" i="14"/>
  <c r="N12" i="14"/>
  <c r="O12" i="14"/>
  <c r="M13" i="14"/>
  <c r="N13" i="14"/>
  <c r="O13" i="14"/>
  <c r="M14" i="14"/>
  <c r="N14" i="14"/>
  <c r="O14" i="14"/>
  <c r="M15" i="14"/>
  <c r="N15" i="14"/>
  <c r="O15" i="14"/>
  <c r="M16" i="14"/>
  <c r="N16" i="14"/>
  <c r="O16" i="14"/>
  <c r="M17" i="14"/>
  <c r="N17" i="14"/>
  <c r="O17" i="14"/>
  <c r="M18" i="14"/>
  <c r="N18" i="14"/>
  <c r="O18" i="14"/>
  <c r="M19" i="14"/>
  <c r="N19" i="14"/>
  <c r="O19" i="14"/>
  <c r="M20" i="14"/>
  <c r="N20" i="14"/>
  <c r="O20" i="14"/>
  <c r="M21" i="14"/>
  <c r="N21" i="14"/>
  <c r="O21" i="14"/>
  <c r="M22" i="14"/>
  <c r="N22" i="14"/>
  <c r="O22" i="14"/>
  <c r="M23" i="14"/>
  <c r="N23" i="14"/>
  <c r="O23" i="14"/>
  <c r="M24" i="14"/>
  <c r="N24" i="14"/>
  <c r="O24" i="14"/>
  <c r="M25" i="14"/>
  <c r="N25" i="14"/>
  <c r="O25" i="14"/>
  <c r="M26" i="14"/>
  <c r="N26" i="14"/>
  <c r="O26" i="14"/>
  <c r="M27" i="14"/>
  <c r="N27" i="14"/>
  <c r="O27" i="14"/>
  <c r="M28" i="14"/>
  <c r="N28" i="14"/>
  <c r="O28" i="14"/>
  <c r="M29" i="14"/>
  <c r="N29" i="14"/>
  <c r="O29" i="14"/>
  <c r="M30" i="14"/>
  <c r="N30" i="14"/>
  <c r="O30" i="14"/>
  <c r="M31" i="14"/>
  <c r="N31" i="14"/>
  <c r="O31" i="14"/>
  <c r="M32" i="14"/>
  <c r="N32" i="14"/>
  <c r="O32" i="14"/>
  <c r="M33" i="14"/>
  <c r="N33" i="14"/>
  <c r="O33" i="14"/>
  <c r="M34" i="14"/>
  <c r="N34" i="14"/>
  <c r="O34" i="14"/>
  <c r="M35" i="14"/>
  <c r="N35" i="14"/>
  <c r="O35" i="14"/>
  <c r="M36" i="14"/>
  <c r="N36" i="14"/>
  <c r="O36" i="14"/>
  <c r="M37" i="14"/>
  <c r="N37" i="14"/>
  <c r="O37" i="14"/>
  <c r="M38" i="14"/>
  <c r="N38" i="14"/>
  <c r="O38" i="14"/>
  <c r="M39" i="14"/>
  <c r="N39" i="14"/>
  <c r="O39" i="14"/>
  <c r="M40" i="14"/>
  <c r="N40" i="14"/>
  <c r="O40" i="14"/>
  <c r="M41" i="14"/>
  <c r="N41" i="14"/>
  <c r="O41" i="14"/>
  <c r="M42" i="14"/>
  <c r="N42" i="14"/>
  <c r="O42" i="14"/>
  <c r="M43" i="14"/>
  <c r="N43" i="14"/>
  <c r="O43" i="14"/>
  <c r="M44" i="14"/>
  <c r="N44" i="14"/>
  <c r="O44" i="14"/>
  <c r="O4" i="14"/>
  <c r="N4" i="14"/>
  <c r="M4" i="14"/>
  <c r="P144" i="2" l="1"/>
  <c r="P165" i="13" s="1"/>
  <c r="P169" i="24"/>
  <c r="R169" i="24" s="1"/>
  <c r="P136" i="2"/>
  <c r="N146" i="1"/>
  <c r="B120" i="19"/>
  <c r="C120" i="19"/>
  <c r="N99" i="11" s="1"/>
  <c r="D120" i="19"/>
  <c r="N108" i="11" s="1"/>
  <c r="E120" i="19"/>
  <c r="N117" i="11" s="1"/>
  <c r="F120" i="19"/>
  <c r="N99" i="10" s="1"/>
  <c r="G120" i="19"/>
  <c r="N108" i="10" s="1"/>
  <c r="H120" i="19"/>
  <c r="N117" i="10" s="1"/>
  <c r="I120" i="19"/>
  <c r="J120" i="19"/>
  <c r="N135" i="10" s="1"/>
  <c r="K120" i="19"/>
  <c r="N99" i="9" s="1"/>
  <c r="L120" i="19"/>
  <c r="N108" i="9" s="1"/>
  <c r="M120" i="19"/>
  <c r="N117" i="9" s="1"/>
  <c r="N120" i="19"/>
  <c r="N126" i="9" s="1"/>
  <c r="O120" i="19"/>
  <c r="N135" i="9" s="1"/>
  <c r="P120" i="19"/>
  <c r="N99" i="8" s="1"/>
  <c r="Q120" i="19"/>
  <c r="N108" i="8" s="1"/>
  <c r="R120" i="19"/>
  <c r="N117" i="8" s="1"/>
  <c r="S120" i="19"/>
  <c r="N126" i="8" s="1"/>
  <c r="T120" i="19"/>
  <c r="N135" i="8" s="1"/>
  <c r="U120" i="19"/>
  <c r="N144" i="8" s="1"/>
  <c r="V120" i="19"/>
  <c r="W120" i="19"/>
  <c r="N108" i="7" s="1"/>
  <c r="X120" i="19"/>
  <c r="N117" i="7" s="1"/>
  <c r="Y120" i="19"/>
  <c r="N126" i="7" s="1"/>
  <c r="Z120" i="19"/>
  <c r="N99" i="6" s="1"/>
  <c r="AA120" i="19"/>
  <c r="N108" i="6" s="1"/>
  <c r="AB120" i="19"/>
  <c r="AC120" i="19"/>
  <c r="N126" i="6" s="1"/>
  <c r="AD120" i="19"/>
  <c r="N135" i="6" s="1"/>
  <c r="AE120" i="19"/>
  <c r="N144" i="6" s="1"/>
  <c r="AF120" i="19"/>
  <c r="N153" i="6" s="1"/>
  <c r="AG120" i="19"/>
  <c r="N99" i="5" s="1"/>
  <c r="AH120" i="19"/>
  <c r="N108" i="5" s="1"/>
  <c r="AI120" i="19"/>
  <c r="N117" i="5" s="1"/>
  <c r="AJ120" i="19"/>
  <c r="N126" i="5" s="1"/>
  <c r="AK120" i="19"/>
  <c r="N135" i="5" s="1"/>
  <c r="AL120" i="19"/>
  <c r="N100" i="1" s="1"/>
  <c r="AM120" i="19"/>
  <c r="N109" i="1" s="1"/>
  <c r="AN120" i="19"/>
  <c r="N99" i="2" s="1"/>
  <c r="B121" i="19"/>
  <c r="C121" i="19"/>
  <c r="N100" i="11" s="1"/>
  <c r="D121" i="19"/>
  <c r="N109" i="11" s="1"/>
  <c r="E121" i="19"/>
  <c r="N118" i="11" s="1"/>
  <c r="F121" i="19"/>
  <c r="N100" i="10" s="1"/>
  <c r="G121" i="19"/>
  <c r="N109" i="10" s="1"/>
  <c r="H121" i="19"/>
  <c r="N118" i="10" s="1"/>
  <c r="I121" i="19"/>
  <c r="N127" i="10" s="1"/>
  <c r="J121" i="19"/>
  <c r="N136" i="10" s="1"/>
  <c r="K121" i="19"/>
  <c r="N100" i="9" s="1"/>
  <c r="L121" i="19"/>
  <c r="N109" i="9" s="1"/>
  <c r="M121" i="19"/>
  <c r="N118" i="9" s="1"/>
  <c r="N121" i="19"/>
  <c r="N127" i="9" s="1"/>
  <c r="O121" i="19"/>
  <c r="P121" i="19"/>
  <c r="N100" i="8" s="1"/>
  <c r="Q121" i="19"/>
  <c r="N109" i="8" s="1"/>
  <c r="R121" i="19"/>
  <c r="S121" i="19"/>
  <c r="N127" i="8" s="1"/>
  <c r="T121" i="19"/>
  <c r="N136" i="8" s="1"/>
  <c r="U121" i="19"/>
  <c r="N145" i="8" s="1"/>
  <c r="V121" i="19"/>
  <c r="N100" i="7" s="1"/>
  <c r="W121" i="19"/>
  <c r="N109" i="7" s="1"/>
  <c r="X121" i="19"/>
  <c r="N118" i="7" s="1"/>
  <c r="Y121" i="19"/>
  <c r="N127" i="7" s="1"/>
  <c r="Z121" i="19"/>
  <c r="AA121" i="19"/>
  <c r="N109" i="6" s="1"/>
  <c r="AB121" i="19"/>
  <c r="N118" i="6" s="1"/>
  <c r="AC121" i="19"/>
  <c r="N127" i="6" s="1"/>
  <c r="AD121" i="19"/>
  <c r="N136" i="6" s="1"/>
  <c r="AE121" i="19"/>
  <c r="N145" i="6" s="1"/>
  <c r="AF121" i="19"/>
  <c r="N154" i="6" s="1"/>
  <c r="AG121" i="19"/>
  <c r="N100" i="5" s="1"/>
  <c r="AH121" i="19"/>
  <c r="N109" i="5" s="1"/>
  <c r="AI121" i="19"/>
  <c r="N118" i="5" s="1"/>
  <c r="AJ121" i="19"/>
  <c r="N127" i="5" s="1"/>
  <c r="AK121" i="19"/>
  <c r="N136" i="5" s="1"/>
  <c r="AL121" i="19"/>
  <c r="N101" i="1" s="1"/>
  <c r="AM121" i="19"/>
  <c r="N110" i="1" s="1"/>
  <c r="AN121" i="19"/>
  <c r="N100" i="2" s="1"/>
  <c r="B122" i="19"/>
  <c r="C122" i="19"/>
  <c r="N101" i="11" s="1"/>
  <c r="D122" i="19"/>
  <c r="N110" i="11" s="1"/>
  <c r="E122" i="19"/>
  <c r="N119" i="11" s="1"/>
  <c r="F122" i="19"/>
  <c r="N101" i="10" s="1"/>
  <c r="G122" i="19"/>
  <c r="N110" i="10" s="1"/>
  <c r="H122" i="19"/>
  <c r="N119" i="10" s="1"/>
  <c r="I122" i="19"/>
  <c r="N128" i="10" s="1"/>
  <c r="J122" i="19"/>
  <c r="N137" i="10" s="1"/>
  <c r="K122" i="19"/>
  <c r="N101" i="9" s="1"/>
  <c r="L122" i="19"/>
  <c r="N110" i="9" s="1"/>
  <c r="M122" i="19"/>
  <c r="N119" i="9" s="1"/>
  <c r="N122" i="19"/>
  <c r="N128" i="9" s="1"/>
  <c r="O122" i="19"/>
  <c r="N137" i="9" s="1"/>
  <c r="P122" i="19"/>
  <c r="N101" i="8" s="1"/>
  <c r="Q122" i="19"/>
  <c r="N110" i="8" s="1"/>
  <c r="R122" i="19"/>
  <c r="N119" i="8" s="1"/>
  <c r="S122" i="19"/>
  <c r="N128" i="8" s="1"/>
  <c r="T122" i="19"/>
  <c r="N137" i="8" s="1"/>
  <c r="U122" i="19"/>
  <c r="N146" i="8" s="1"/>
  <c r="V122" i="19"/>
  <c r="N101" i="7" s="1"/>
  <c r="W122" i="19"/>
  <c r="N110" i="7" s="1"/>
  <c r="X122" i="19"/>
  <c r="N119" i="7" s="1"/>
  <c r="Y122" i="19"/>
  <c r="N128" i="7" s="1"/>
  <c r="Z122" i="19"/>
  <c r="N101" i="6" s="1"/>
  <c r="AA122" i="19"/>
  <c r="N110" i="6" s="1"/>
  <c r="AB122" i="19"/>
  <c r="N119" i="6" s="1"/>
  <c r="AC122" i="19"/>
  <c r="N128" i="6" s="1"/>
  <c r="AD122" i="19"/>
  <c r="N137" i="6" s="1"/>
  <c r="AE122" i="19"/>
  <c r="N146" i="6" s="1"/>
  <c r="AF122" i="19"/>
  <c r="N155" i="6" s="1"/>
  <c r="AG122" i="19"/>
  <c r="N101" i="5" s="1"/>
  <c r="AH122" i="19"/>
  <c r="N110" i="5" s="1"/>
  <c r="AI122" i="19"/>
  <c r="N119" i="5" s="1"/>
  <c r="AJ122" i="19"/>
  <c r="N128" i="5" s="1"/>
  <c r="AK122" i="19"/>
  <c r="N137" i="5" s="1"/>
  <c r="AL122" i="19"/>
  <c r="N102" i="1" s="1"/>
  <c r="AM122" i="19"/>
  <c r="N111" i="1" s="1"/>
  <c r="AN122" i="19"/>
  <c r="N101" i="2" s="1"/>
  <c r="B123" i="19"/>
  <c r="C123" i="19"/>
  <c r="N102" i="11" s="1"/>
  <c r="D123" i="19"/>
  <c r="E123" i="19"/>
  <c r="N120" i="11" s="1"/>
  <c r="F123" i="19"/>
  <c r="N102" i="10" s="1"/>
  <c r="G123" i="19"/>
  <c r="N111" i="10" s="1"/>
  <c r="H123" i="19"/>
  <c r="N120" i="10" s="1"/>
  <c r="I123" i="19"/>
  <c r="N129" i="10" s="1"/>
  <c r="J123" i="19"/>
  <c r="N138" i="10" s="1"/>
  <c r="K123" i="19"/>
  <c r="N102" i="9" s="1"/>
  <c r="L123" i="19"/>
  <c r="N111" i="9" s="1"/>
  <c r="M123" i="19"/>
  <c r="N120" i="9" s="1"/>
  <c r="N123" i="19"/>
  <c r="N129" i="9" s="1"/>
  <c r="O123" i="19"/>
  <c r="N138" i="9" s="1"/>
  <c r="P123" i="19"/>
  <c r="N102" i="8" s="1"/>
  <c r="Q123" i="19"/>
  <c r="N111" i="8" s="1"/>
  <c r="R123" i="19"/>
  <c r="N120" i="8" s="1"/>
  <c r="S123" i="19"/>
  <c r="N129" i="8" s="1"/>
  <c r="T123" i="19"/>
  <c r="N138" i="8" s="1"/>
  <c r="U123" i="19"/>
  <c r="N147" i="8" s="1"/>
  <c r="V123" i="19"/>
  <c r="N102" i="7" s="1"/>
  <c r="W123" i="19"/>
  <c r="N111" i="7" s="1"/>
  <c r="X123" i="19"/>
  <c r="N120" i="7" s="1"/>
  <c r="Y123" i="19"/>
  <c r="N129" i="7" s="1"/>
  <c r="Z123" i="19"/>
  <c r="N102" i="6" s="1"/>
  <c r="AA123" i="19"/>
  <c r="N111" i="6" s="1"/>
  <c r="AB123" i="19"/>
  <c r="N120" i="6" s="1"/>
  <c r="AC123" i="19"/>
  <c r="N129" i="6" s="1"/>
  <c r="AD123" i="19"/>
  <c r="N138" i="6" s="1"/>
  <c r="AE123" i="19"/>
  <c r="N147" i="6" s="1"/>
  <c r="AF123" i="19"/>
  <c r="N156" i="6" s="1"/>
  <c r="AG123" i="19"/>
  <c r="N102" i="5" s="1"/>
  <c r="AH123" i="19"/>
  <c r="N111" i="5" s="1"/>
  <c r="AI123" i="19"/>
  <c r="N120" i="5" s="1"/>
  <c r="AJ123" i="19"/>
  <c r="AK123" i="19"/>
  <c r="N138" i="5" s="1"/>
  <c r="AL123" i="19"/>
  <c r="N103" i="1" s="1"/>
  <c r="AM123" i="19"/>
  <c r="N112" i="1" s="1"/>
  <c r="AN123" i="19"/>
  <c r="N102" i="2" s="1"/>
  <c r="B124" i="19"/>
  <c r="D124" i="19"/>
  <c r="N112" i="11" s="1"/>
  <c r="E124" i="19"/>
  <c r="N121" i="11" s="1"/>
  <c r="F124" i="19"/>
  <c r="N103" i="10" s="1"/>
  <c r="G124" i="19"/>
  <c r="N112" i="10" s="1"/>
  <c r="H124" i="19"/>
  <c r="N121" i="10" s="1"/>
  <c r="I124" i="19"/>
  <c r="N130" i="10" s="1"/>
  <c r="J124" i="19"/>
  <c r="N139" i="10" s="1"/>
  <c r="K124" i="19"/>
  <c r="N103" i="9" s="1"/>
  <c r="L124" i="19"/>
  <c r="N112" i="9" s="1"/>
  <c r="M124" i="19"/>
  <c r="N124" i="19"/>
  <c r="N130" i="9" s="1"/>
  <c r="O124" i="19"/>
  <c r="N139" i="9" s="1"/>
  <c r="P124" i="19"/>
  <c r="N103" i="8" s="1"/>
  <c r="Q124" i="19"/>
  <c r="N112" i="8" s="1"/>
  <c r="R124" i="19"/>
  <c r="N121" i="8" s="1"/>
  <c r="S124" i="19"/>
  <c r="T124" i="19"/>
  <c r="N139" i="8" s="1"/>
  <c r="U124" i="19"/>
  <c r="N148" i="8" s="1"/>
  <c r="V124" i="19"/>
  <c r="N103" i="7" s="1"/>
  <c r="W124" i="19"/>
  <c r="N112" i="7" s="1"/>
  <c r="X124" i="19"/>
  <c r="N121" i="7" s="1"/>
  <c r="Y124" i="19"/>
  <c r="N130" i="7" s="1"/>
  <c r="Z124" i="19"/>
  <c r="N103" i="6" s="1"/>
  <c r="AA124" i="19"/>
  <c r="N112" i="6" s="1"/>
  <c r="AB124" i="19"/>
  <c r="N121" i="6" s="1"/>
  <c r="AC124" i="19"/>
  <c r="N130" i="6" s="1"/>
  <c r="AD124" i="19"/>
  <c r="N139" i="6" s="1"/>
  <c r="AE124" i="19"/>
  <c r="N148" i="6" s="1"/>
  <c r="AF124" i="19"/>
  <c r="N157" i="6" s="1"/>
  <c r="AG124" i="19"/>
  <c r="N103" i="5" s="1"/>
  <c r="AH124" i="19"/>
  <c r="N112" i="5" s="1"/>
  <c r="AI124" i="19"/>
  <c r="N121" i="5" s="1"/>
  <c r="AJ124" i="19"/>
  <c r="N130" i="5" s="1"/>
  <c r="AK124" i="19"/>
  <c r="N139" i="5" s="1"/>
  <c r="AL124" i="19"/>
  <c r="N104" i="1" s="1"/>
  <c r="AM124" i="19"/>
  <c r="N113" i="1" s="1"/>
  <c r="AN124" i="19"/>
  <c r="N103" i="2" s="1"/>
  <c r="B125" i="19"/>
  <c r="C125" i="19"/>
  <c r="N104" i="11" s="1"/>
  <c r="D125" i="19"/>
  <c r="N113" i="11" s="1"/>
  <c r="E125" i="19"/>
  <c r="N122" i="11" s="1"/>
  <c r="F125" i="19"/>
  <c r="N104" i="10" s="1"/>
  <c r="G125" i="19"/>
  <c r="N113" i="10" s="1"/>
  <c r="H125" i="19"/>
  <c r="N122" i="10" s="1"/>
  <c r="I125" i="19"/>
  <c r="N131" i="10" s="1"/>
  <c r="J125" i="19"/>
  <c r="N140" i="10" s="1"/>
  <c r="K125" i="19"/>
  <c r="N104" i="9" s="1"/>
  <c r="L125" i="19"/>
  <c r="N113" i="9" s="1"/>
  <c r="M125" i="19"/>
  <c r="N122" i="9" s="1"/>
  <c r="N125" i="19"/>
  <c r="N131" i="9" s="1"/>
  <c r="O125" i="19"/>
  <c r="N140" i="9" s="1"/>
  <c r="P125" i="19"/>
  <c r="N104" i="8" s="1"/>
  <c r="Q125" i="19"/>
  <c r="N113" i="8" s="1"/>
  <c r="R125" i="19"/>
  <c r="N122" i="8" s="1"/>
  <c r="S125" i="19"/>
  <c r="N131" i="8" s="1"/>
  <c r="T125" i="19"/>
  <c r="N140" i="8" s="1"/>
  <c r="U125" i="19"/>
  <c r="N149" i="8" s="1"/>
  <c r="V125" i="19"/>
  <c r="N104" i="7" s="1"/>
  <c r="W125" i="19"/>
  <c r="N113" i="7" s="1"/>
  <c r="X125" i="19"/>
  <c r="N122" i="7" s="1"/>
  <c r="Y125" i="19"/>
  <c r="N131" i="7" s="1"/>
  <c r="Z125" i="19"/>
  <c r="N104" i="6" s="1"/>
  <c r="AA125" i="19"/>
  <c r="N113" i="6" s="1"/>
  <c r="AB125" i="19"/>
  <c r="N122" i="6" s="1"/>
  <c r="AC125" i="19"/>
  <c r="N131" i="6" s="1"/>
  <c r="AD125" i="19"/>
  <c r="N140" i="6" s="1"/>
  <c r="AE125" i="19"/>
  <c r="N149" i="6" s="1"/>
  <c r="AF125" i="19"/>
  <c r="N158" i="6" s="1"/>
  <c r="AG125" i="19"/>
  <c r="N104" i="5" s="1"/>
  <c r="AH125" i="19"/>
  <c r="N113" i="5" s="1"/>
  <c r="AI125" i="19"/>
  <c r="N122" i="5" s="1"/>
  <c r="AJ125" i="19"/>
  <c r="N131" i="5" s="1"/>
  <c r="AK125" i="19"/>
  <c r="N140" i="5" s="1"/>
  <c r="AL125" i="19"/>
  <c r="N105" i="1" s="1"/>
  <c r="AM125" i="19"/>
  <c r="N114" i="1" s="1"/>
  <c r="AN125" i="19"/>
  <c r="N104" i="2" s="1"/>
  <c r="B126" i="19"/>
  <c r="C126" i="19"/>
  <c r="N105" i="11" s="1"/>
  <c r="D126" i="19"/>
  <c r="N114" i="11" s="1"/>
  <c r="E126" i="19"/>
  <c r="N123" i="11" s="1"/>
  <c r="F126" i="19"/>
  <c r="N105" i="10" s="1"/>
  <c r="G126" i="19"/>
  <c r="N114" i="10" s="1"/>
  <c r="H126" i="19"/>
  <c r="N123" i="10" s="1"/>
  <c r="I126" i="19"/>
  <c r="N132" i="10" s="1"/>
  <c r="J126" i="19"/>
  <c r="N141" i="10" s="1"/>
  <c r="K126" i="19"/>
  <c r="N105" i="9" s="1"/>
  <c r="L126" i="19"/>
  <c r="N114" i="9" s="1"/>
  <c r="M126" i="19"/>
  <c r="N123" i="9" s="1"/>
  <c r="N126" i="19"/>
  <c r="N132" i="9" s="1"/>
  <c r="O126" i="19"/>
  <c r="N141" i="9" s="1"/>
  <c r="P126" i="19"/>
  <c r="N105" i="8" s="1"/>
  <c r="Q126" i="19"/>
  <c r="N114" i="8" s="1"/>
  <c r="R126" i="19"/>
  <c r="N123" i="8" s="1"/>
  <c r="S126" i="19"/>
  <c r="N132" i="8" s="1"/>
  <c r="T126" i="19"/>
  <c r="N141" i="8" s="1"/>
  <c r="U126" i="19"/>
  <c r="N150" i="8" s="1"/>
  <c r="V126" i="19"/>
  <c r="N105" i="7" s="1"/>
  <c r="W126" i="19"/>
  <c r="N114" i="7" s="1"/>
  <c r="X126" i="19"/>
  <c r="N123" i="7" s="1"/>
  <c r="Y126" i="19"/>
  <c r="N132" i="7" s="1"/>
  <c r="Z126" i="19"/>
  <c r="N105" i="6" s="1"/>
  <c r="AA126" i="19"/>
  <c r="N114" i="6" s="1"/>
  <c r="AB126" i="19"/>
  <c r="N123" i="6" s="1"/>
  <c r="AC126" i="19"/>
  <c r="N132" i="6" s="1"/>
  <c r="AD126" i="19"/>
  <c r="N141" i="6" s="1"/>
  <c r="AE126" i="19"/>
  <c r="N150" i="6" s="1"/>
  <c r="AF126" i="19"/>
  <c r="N159" i="6" s="1"/>
  <c r="AG126" i="19"/>
  <c r="N105" i="5" s="1"/>
  <c r="AH126" i="19"/>
  <c r="N114" i="5" s="1"/>
  <c r="AI126" i="19"/>
  <c r="N123" i="5" s="1"/>
  <c r="AJ126" i="19"/>
  <c r="N132" i="5" s="1"/>
  <c r="AK126" i="19"/>
  <c r="N141" i="5" s="1"/>
  <c r="AL126" i="19"/>
  <c r="N106" i="1" s="1"/>
  <c r="AM126" i="19"/>
  <c r="N115" i="1" s="1"/>
  <c r="AN126" i="19"/>
  <c r="N105" i="2" s="1"/>
  <c r="AO120" i="19"/>
  <c r="N108" i="2" s="1"/>
  <c r="AO121" i="19"/>
  <c r="N109" i="2" s="1"/>
  <c r="AO122" i="19"/>
  <c r="N110" i="2" s="1"/>
  <c r="AO123" i="19"/>
  <c r="N111" i="2" s="1"/>
  <c r="AO124" i="19"/>
  <c r="N112" i="2" s="1"/>
  <c r="AO125" i="19"/>
  <c r="N113" i="2" s="1"/>
  <c r="AO126" i="19"/>
  <c r="N114" i="2" s="1"/>
  <c r="AP121" i="19"/>
  <c r="N118" i="2" s="1"/>
  <c r="AP122" i="19"/>
  <c r="N119" i="2" s="1"/>
  <c r="AP123" i="19"/>
  <c r="N120" i="2" s="1"/>
  <c r="AP124" i="19"/>
  <c r="N121" i="2" s="1"/>
  <c r="AP125" i="19"/>
  <c r="N122" i="2" s="1"/>
  <c r="AP126" i="19"/>
  <c r="N123" i="2" s="1"/>
  <c r="AP120" i="19"/>
  <c r="N117" i="2" s="1"/>
  <c r="P165" i="24" l="1"/>
  <c r="R165" i="24" s="1"/>
  <c r="R165" i="13"/>
  <c r="P161" i="13"/>
  <c r="R161" i="13" s="1"/>
  <c r="P160" i="2"/>
  <c r="P198" i="2"/>
  <c r="E127" i="19"/>
  <c r="AB127" i="19"/>
  <c r="S127" i="19"/>
  <c r="Y127" i="19"/>
  <c r="AK127" i="19"/>
  <c r="T127" i="19"/>
  <c r="X127" i="19"/>
  <c r="N130" i="8"/>
  <c r="C127" i="19"/>
  <c r="AC127" i="19"/>
  <c r="U127" i="19"/>
  <c r="M127" i="19"/>
  <c r="AJ127" i="19"/>
  <c r="L127" i="19"/>
  <c r="D127" i="19"/>
  <c r="AI127" i="19"/>
  <c r="AA127" i="19"/>
  <c r="K127" i="19"/>
  <c r="AH127" i="19"/>
  <c r="Z127" i="19"/>
  <c r="R127" i="19"/>
  <c r="J127" i="19"/>
  <c r="B127" i="19"/>
  <c r="AG127" i="19"/>
  <c r="Q127" i="19"/>
  <c r="I127" i="19"/>
  <c r="N129" i="5"/>
  <c r="N100" i="6"/>
  <c r="N117" i="6"/>
  <c r="F127" i="19"/>
  <c r="AE127" i="19"/>
  <c r="N126" i="10"/>
  <c r="AO127" i="19"/>
  <c r="N121" i="9"/>
  <c r="N111" i="11"/>
  <c r="AF127" i="19"/>
  <c r="P127" i="19"/>
  <c r="H127" i="19"/>
  <c r="AM127" i="19"/>
  <c r="W127" i="19"/>
  <c r="O127" i="19"/>
  <c r="G127" i="19"/>
  <c r="AL127" i="19"/>
  <c r="AD127" i="19"/>
  <c r="V127" i="19"/>
  <c r="N127" i="19"/>
  <c r="N99" i="7"/>
  <c r="N118" i="8"/>
  <c r="N136" i="9"/>
  <c r="AP127" i="19"/>
  <c r="N162" i="2"/>
  <c r="N196" i="5"/>
  <c r="N231" i="6"/>
  <c r="N179" i="7"/>
  <c r="N213" i="8"/>
  <c r="N196" i="9"/>
  <c r="N197" i="10"/>
  <c r="N162" i="11"/>
  <c r="P74" i="16" l="1"/>
  <c r="P161" i="24"/>
  <c r="R161" i="24" s="1"/>
  <c r="O34" i="22"/>
  <c r="O46" i="22"/>
  <c r="P5" i="24" l="1"/>
  <c r="R5" i="24" s="1"/>
  <c r="N92" i="2"/>
  <c r="N83" i="2" s="1"/>
  <c r="N97" i="2"/>
  <c r="N98" i="2"/>
  <c r="N106" i="2"/>
  <c r="N107" i="2"/>
  <c r="N115" i="2"/>
  <c r="N116" i="2"/>
  <c r="N164" i="2"/>
  <c r="N98" i="1"/>
  <c r="N99" i="1"/>
  <c r="N107" i="1"/>
  <c r="N108" i="1"/>
  <c r="N148" i="1"/>
  <c r="N97" i="5"/>
  <c r="N98" i="5"/>
  <c r="N106" i="5"/>
  <c r="N107" i="5"/>
  <c r="N115" i="5"/>
  <c r="N116" i="5"/>
  <c r="N124" i="5"/>
  <c r="N125" i="5"/>
  <c r="N133" i="5"/>
  <c r="N134" i="5"/>
  <c r="N198" i="5"/>
  <c r="N92" i="6"/>
  <c r="N83" i="6" s="1"/>
  <c r="N97" i="6"/>
  <c r="N98" i="6"/>
  <c r="N106" i="6"/>
  <c r="N107" i="6"/>
  <c r="N115" i="6"/>
  <c r="N116" i="6"/>
  <c r="N124" i="6"/>
  <c r="N125" i="6"/>
  <c r="N133" i="6"/>
  <c r="N134" i="6"/>
  <c r="N142" i="6"/>
  <c r="N143" i="6"/>
  <c r="N151" i="6"/>
  <c r="N152" i="6"/>
  <c r="N233" i="6"/>
  <c r="N97" i="7"/>
  <c r="N98" i="7"/>
  <c r="N106" i="7"/>
  <c r="N107" i="7"/>
  <c r="N115" i="7"/>
  <c r="N116" i="7"/>
  <c r="N124" i="7"/>
  <c r="N125" i="7"/>
  <c r="N181" i="7"/>
  <c r="N97" i="8"/>
  <c r="N98" i="8"/>
  <c r="N106" i="8"/>
  <c r="N107" i="8"/>
  <c r="N115" i="8"/>
  <c r="N116" i="8"/>
  <c r="N124" i="8"/>
  <c r="N125" i="8"/>
  <c r="N133" i="8"/>
  <c r="N134" i="8"/>
  <c r="N142" i="8"/>
  <c r="N143" i="8"/>
  <c r="N215" i="8"/>
  <c r="N97" i="9"/>
  <c r="N98" i="9"/>
  <c r="N106" i="9"/>
  <c r="N107" i="9"/>
  <c r="N115" i="9"/>
  <c r="N116" i="9"/>
  <c r="N124" i="9"/>
  <c r="N125" i="9"/>
  <c r="N133" i="9"/>
  <c r="N134" i="9"/>
  <c r="N198" i="9"/>
  <c r="N97" i="10"/>
  <c r="N98" i="10"/>
  <c r="N106" i="10"/>
  <c r="N107" i="10"/>
  <c r="N115" i="10"/>
  <c r="N116" i="10"/>
  <c r="N124" i="10"/>
  <c r="N125" i="10"/>
  <c r="N133" i="10"/>
  <c r="N134" i="10"/>
  <c r="N199" i="10"/>
  <c r="N97" i="11"/>
  <c r="N98" i="11"/>
  <c r="N106" i="11"/>
  <c r="N107" i="11"/>
  <c r="N115" i="11"/>
  <c r="N116" i="11"/>
  <c r="N164" i="11"/>
  <c r="N82" i="2" l="1"/>
  <c r="N81" i="2" s="1"/>
  <c r="N123" i="1"/>
  <c r="N122" i="1"/>
  <c r="N125" i="1"/>
  <c r="N116" i="1"/>
  <c r="N117" i="1"/>
  <c r="N124" i="2"/>
  <c r="N124" i="1"/>
  <c r="N121" i="1"/>
  <c r="N119" i="1"/>
  <c r="N148" i="9"/>
  <c r="N128" i="11"/>
  <c r="N132" i="11"/>
  <c r="N136" i="7"/>
  <c r="N120" i="1"/>
  <c r="N148" i="5"/>
  <c r="N164" i="6"/>
  <c r="N160" i="6"/>
  <c r="N168" i="6"/>
  <c r="N140" i="7"/>
  <c r="N152" i="8"/>
  <c r="N160" i="8"/>
  <c r="N156" i="8"/>
  <c r="N148" i="10"/>
  <c r="N133" i="11"/>
  <c r="N129" i="11"/>
  <c r="N124" i="11"/>
  <c r="N130" i="11"/>
  <c r="N125" i="11"/>
  <c r="N125" i="2"/>
  <c r="N131" i="11"/>
  <c r="N127" i="11"/>
  <c r="N151" i="10"/>
  <c r="N147" i="10"/>
  <c r="N142" i="10"/>
  <c r="N143" i="10"/>
  <c r="N149" i="10"/>
  <c r="N145" i="10"/>
  <c r="N150" i="10"/>
  <c r="N146" i="10"/>
  <c r="N151" i="9"/>
  <c r="N147" i="9"/>
  <c r="N142" i="9"/>
  <c r="N143" i="9"/>
  <c r="N149" i="9"/>
  <c r="N145" i="9"/>
  <c r="N150" i="9"/>
  <c r="N146" i="9"/>
  <c r="N151" i="8"/>
  <c r="N157" i="8"/>
  <c r="N158" i="8"/>
  <c r="N154" i="8"/>
  <c r="N159" i="8"/>
  <c r="N155" i="8"/>
  <c r="N142" i="7"/>
  <c r="N138" i="7"/>
  <c r="N133" i="7"/>
  <c r="N139" i="7"/>
  <c r="N134" i="7"/>
  <c r="N141" i="7"/>
  <c r="N137" i="7"/>
  <c r="N169" i="6"/>
  <c r="N165" i="6"/>
  <c r="N166" i="6"/>
  <c r="N161" i="6"/>
  <c r="N167" i="6"/>
  <c r="N163" i="6"/>
  <c r="N151" i="5"/>
  <c r="N147" i="5"/>
  <c r="N142" i="5"/>
  <c r="N143" i="5"/>
  <c r="N149" i="5"/>
  <c r="N145" i="5"/>
  <c r="N150" i="5"/>
  <c r="N146" i="5"/>
  <c r="N168" i="2"/>
  <c r="N82" i="6"/>
  <c r="N237" i="6"/>
  <c r="AU20" i="15"/>
  <c r="AX11" i="15"/>
  <c r="AX10" i="15"/>
  <c r="AX9" i="15"/>
  <c r="AX8" i="15"/>
  <c r="AX6" i="15"/>
  <c r="AX5" i="15"/>
  <c r="AX4" i="15"/>
  <c r="N162" i="6" l="1"/>
  <c r="N118" i="1"/>
  <c r="N153" i="8"/>
  <c r="N126" i="11"/>
  <c r="N126" i="2"/>
  <c r="N135" i="7"/>
  <c r="N144" i="10"/>
  <c r="N144" i="9"/>
  <c r="N144" i="5"/>
  <c r="N81" i="6"/>
  <c r="AP118" i="19"/>
  <c r="AO118" i="19"/>
  <c r="AN118" i="19"/>
  <c r="AM118" i="19"/>
  <c r="AL118" i="19"/>
  <c r="AK118" i="19"/>
  <c r="AJ118" i="19"/>
  <c r="AI118" i="19"/>
  <c r="AH118" i="19"/>
  <c r="AG118" i="19"/>
  <c r="AF118" i="19"/>
  <c r="AE118" i="19"/>
  <c r="AD118" i="19"/>
  <c r="AC118" i="19"/>
  <c r="AB118" i="19"/>
  <c r="AA118" i="19"/>
  <c r="Z118" i="19"/>
  <c r="Y118" i="19"/>
  <c r="X118" i="19"/>
  <c r="W118" i="19"/>
  <c r="V118" i="19"/>
  <c r="U118" i="19"/>
  <c r="T118" i="19"/>
  <c r="S118" i="19"/>
  <c r="R118" i="19"/>
  <c r="Q118" i="19"/>
  <c r="P118" i="19"/>
  <c r="O118" i="19"/>
  <c r="N118" i="19"/>
  <c r="M118" i="19"/>
  <c r="L118" i="19"/>
  <c r="K118" i="19"/>
  <c r="J118" i="19"/>
  <c r="I118" i="19"/>
  <c r="H118" i="19"/>
  <c r="G118" i="19"/>
  <c r="F118" i="19"/>
  <c r="E118" i="19"/>
  <c r="D118" i="19"/>
  <c r="C118" i="19"/>
  <c r="B118" i="19"/>
  <c r="AQ117" i="19"/>
  <c r="AQ116" i="19"/>
  <c r="AQ115" i="19"/>
  <c r="AQ114" i="19"/>
  <c r="AQ113" i="19"/>
  <c r="AQ112" i="19"/>
  <c r="AQ111" i="19"/>
  <c r="AQ118" i="19" l="1"/>
  <c r="AN127" i="19"/>
  <c r="M109" i="2" l="1"/>
  <c r="M110" i="2"/>
  <c r="M111" i="2"/>
  <c r="M112" i="2"/>
  <c r="M113" i="2"/>
  <c r="M114" i="2"/>
  <c r="M108" i="2"/>
  <c r="M100" i="2"/>
  <c r="M101" i="2"/>
  <c r="M102" i="2"/>
  <c r="M103" i="2"/>
  <c r="M104" i="2"/>
  <c r="M105" i="2"/>
  <c r="M99" i="2"/>
  <c r="M110" i="1"/>
  <c r="M111" i="1"/>
  <c r="M112" i="1"/>
  <c r="M113" i="1"/>
  <c r="M114" i="1"/>
  <c r="M115" i="1"/>
  <c r="M109" i="1"/>
  <c r="M101" i="1"/>
  <c r="M102" i="1"/>
  <c r="M103" i="1"/>
  <c r="M104" i="1"/>
  <c r="M105" i="1"/>
  <c r="M106" i="1"/>
  <c r="M100" i="1"/>
  <c r="M136" i="5"/>
  <c r="M137" i="5"/>
  <c r="M138" i="5"/>
  <c r="M139" i="5"/>
  <c r="M140" i="5"/>
  <c r="M141" i="5"/>
  <c r="M135" i="5"/>
  <c r="M127" i="5"/>
  <c r="M128" i="5"/>
  <c r="M129" i="5"/>
  <c r="M130" i="5"/>
  <c r="M131" i="5"/>
  <c r="M132" i="5"/>
  <c r="M126" i="5"/>
  <c r="M118" i="5"/>
  <c r="M119" i="5"/>
  <c r="M120" i="5"/>
  <c r="M121" i="5"/>
  <c r="M122" i="5"/>
  <c r="M123" i="5"/>
  <c r="M117" i="5"/>
  <c r="M109" i="5"/>
  <c r="M110" i="5"/>
  <c r="M111" i="5"/>
  <c r="M112" i="5"/>
  <c r="M113" i="5"/>
  <c r="M114" i="5"/>
  <c r="M108" i="5"/>
  <c r="M100" i="5"/>
  <c r="M101" i="5"/>
  <c r="M102" i="5"/>
  <c r="M103" i="5"/>
  <c r="M104" i="5"/>
  <c r="M105" i="5"/>
  <c r="M99" i="5"/>
  <c r="M154" i="6"/>
  <c r="M155" i="6"/>
  <c r="M156" i="6"/>
  <c r="M157" i="6"/>
  <c r="M158" i="6"/>
  <c r="M159" i="6"/>
  <c r="M153" i="6"/>
  <c r="M145" i="6"/>
  <c r="M146" i="6"/>
  <c r="M147" i="6"/>
  <c r="M148" i="6"/>
  <c r="M149" i="6"/>
  <c r="M150" i="6"/>
  <c r="M144" i="6"/>
  <c r="M136" i="6"/>
  <c r="M137" i="6"/>
  <c r="M138" i="6"/>
  <c r="M139" i="6"/>
  <c r="M140" i="6"/>
  <c r="M141" i="6"/>
  <c r="M135" i="6"/>
  <c r="M127" i="6"/>
  <c r="M128" i="6"/>
  <c r="M129" i="6"/>
  <c r="M130" i="6"/>
  <c r="M131" i="6"/>
  <c r="M132" i="6"/>
  <c r="M126" i="6"/>
  <c r="M118" i="6"/>
  <c r="M119" i="6"/>
  <c r="M120" i="6"/>
  <c r="M121" i="6"/>
  <c r="M122" i="6"/>
  <c r="M123" i="6"/>
  <c r="M117" i="6"/>
  <c r="M109" i="6"/>
  <c r="M110" i="6"/>
  <c r="M111" i="6"/>
  <c r="M112" i="6"/>
  <c r="M113" i="6"/>
  <c r="M114" i="6"/>
  <c r="M108" i="6"/>
  <c r="M100" i="6"/>
  <c r="M101" i="6"/>
  <c r="M102" i="6"/>
  <c r="M103" i="6"/>
  <c r="M104" i="6"/>
  <c r="M105" i="6"/>
  <c r="M99" i="6"/>
  <c r="M127" i="7"/>
  <c r="M128" i="7"/>
  <c r="M129" i="7"/>
  <c r="M130" i="7"/>
  <c r="M131" i="7"/>
  <c r="M132" i="7"/>
  <c r="M126" i="7"/>
  <c r="M118" i="7"/>
  <c r="M119" i="7"/>
  <c r="M120" i="7"/>
  <c r="M121" i="7"/>
  <c r="M122" i="7"/>
  <c r="M123" i="7"/>
  <c r="M117" i="7"/>
  <c r="M109" i="7"/>
  <c r="M110" i="7"/>
  <c r="M111" i="7"/>
  <c r="M112" i="7"/>
  <c r="M113" i="7"/>
  <c r="M114" i="7"/>
  <c r="M108" i="7"/>
  <c r="M100" i="7"/>
  <c r="M101" i="7"/>
  <c r="M102" i="7"/>
  <c r="M103" i="7"/>
  <c r="M104" i="7"/>
  <c r="M105" i="7"/>
  <c r="M99" i="7"/>
  <c r="M145" i="8"/>
  <c r="M146" i="8"/>
  <c r="M147" i="8"/>
  <c r="M148" i="8"/>
  <c r="M149" i="8"/>
  <c r="M150" i="8"/>
  <c r="M144" i="8"/>
  <c r="M136" i="8"/>
  <c r="M137" i="8"/>
  <c r="M138" i="8"/>
  <c r="M139" i="8"/>
  <c r="M140" i="8"/>
  <c r="M141" i="8"/>
  <c r="M135" i="8"/>
  <c r="M127" i="8"/>
  <c r="M128" i="8"/>
  <c r="M129" i="8"/>
  <c r="M130" i="8"/>
  <c r="M131" i="8"/>
  <c r="M132" i="8"/>
  <c r="M126" i="8"/>
  <c r="M118" i="8"/>
  <c r="M119" i="8"/>
  <c r="M120" i="8"/>
  <c r="M121" i="8"/>
  <c r="M122" i="8"/>
  <c r="M123" i="8"/>
  <c r="M117" i="8"/>
  <c r="M109" i="8"/>
  <c r="M110" i="8"/>
  <c r="M111" i="8"/>
  <c r="M112" i="8"/>
  <c r="M113" i="8"/>
  <c r="M114" i="8"/>
  <c r="M108" i="8"/>
  <c r="M100" i="8"/>
  <c r="M101" i="8"/>
  <c r="M102" i="8"/>
  <c r="M103" i="8"/>
  <c r="M104" i="8"/>
  <c r="M105" i="8"/>
  <c r="M99" i="8"/>
  <c r="M136" i="9"/>
  <c r="M137" i="9"/>
  <c r="M138" i="9"/>
  <c r="M139" i="9"/>
  <c r="M140" i="9"/>
  <c r="M141" i="9"/>
  <c r="M135" i="9"/>
  <c r="M127" i="9"/>
  <c r="M128" i="9"/>
  <c r="M129" i="9"/>
  <c r="M130" i="9"/>
  <c r="M131" i="9"/>
  <c r="M132" i="9"/>
  <c r="M126" i="9"/>
  <c r="M118" i="9"/>
  <c r="M119" i="9"/>
  <c r="M120" i="9"/>
  <c r="M121" i="9"/>
  <c r="M122" i="9"/>
  <c r="M123" i="9"/>
  <c r="M117" i="9"/>
  <c r="M109" i="9"/>
  <c r="M110" i="9"/>
  <c r="M111" i="9"/>
  <c r="M112" i="9"/>
  <c r="M113" i="9"/>
  <c r="M114" i="9"/>
  <c r="M108" i="9"/>
  <c r="M100" i="9"/>
  <c r="M101" i="9"/>
  <c r="M102" i="9"/>
  <c r="M103" i="9"/>
  <c r="M104" i="9"/>
  <c r="M105" i="9"/>
  <c r="M99" i="9"/>
  <c r="M136" i="10"/>
  <c r="M137" i="10"/>
  <c r="M138" i="10"/>
  <c r="M139" i="10"/>
  <c r="M140" i="10"/>
  <c r="M141" i="10"/>
  <c r="M135" i="10"/>
  <c r="M127" i="10"/>
  <c r="M128" i="10"/>
  <c r="M129" i="10"/>
  <c r="M130" i="10"/>
  <c r="M131" i="10"/>
  <c r="M132" i="10"/>
  <c r="M126" i="10"/>
  <c r="M118" i="10"/>
  <c r="M119" i="10"/>
  <c r="M120" i="10"/>
  <c r="M121" i="10"/>
  <c r="M122" i="10"/>
  <c r="M123" i="10"/>
  <c r="M117" i="10"/>
  <c r="M109" i="10"/>
  <c r="M110" i="10"/>
  <c r="M111" i="10"/>
  <c r="M112" i="10"/>
  <c r="M113" i="10"/>
  <c r="M114" i="10"/>
  <c r="M108" i="10"/>
  <c r="M100" i="10"/>
  <c r="M101" i="10"/>
  <c r="M102" i="10"/>
  <c r="M103" i="10"/>
  <c r="M104" i="10"/>
  <c r="M105" i="10"/>
  <c r="M99" i="10"/>
  <c r="M118" i="11"/>
  <c r="M119" i="11"/>
  <c r="M120" i="11"/>
  <c r="M121" i="11"/>
  <c r="M122" i="11"/>
  <c r="M123" i="11"/>
  <c r="M117" i="11"/>
  <c r="M109" i="11"/>
  <c r="M110" i="11"/>
  <c r="M111" i="11"/>
  <c r="M112" i="11"/>
  <c r="M113" i="11"/>
  <c r="M114" i="11"/>
  <c r="M108" i="11"/>
  <c r="M100" i="11"/>
  <c r="M101" i="11"/>
  <c r="M102" i="11"/>
  <c r="M103" i="11"/>
  <c r="M104" i="11"/>
  <c r="M105" i="11"/>
  <c r="M99" i="11"/>
  <c r="AS33" i="15"/>
  <c r="AO33" i="15"/>
  <c r="AK33" i="15"/>
  <c r="AG33" i="15"/>
  <c r="AC33" i="15"/>
  <c r="Y33" i="15"/>
  <c r="U33" i="15"/>
  <c r="Q33" i="15"/>
  <c r="M33" i="15"/>
  <c r="J33" i="15"/>
  <c r="G33" i="15"/>
  <c r="AS32" i="15"/>
  <c r="AO32" i="15"/>
  <c r="AK32" i="15"/>
  <c r="AG32" i="15"/>
  <c r="AC32" i="15"/>
  <c r="Y32" i="15"/>
  <c r="U32" i="15"/>
  <c r="Q32" i="15"/>
  <c r="M32" i="15"/>
  <c r="J32" i="15"/>
  <c r="G32" i="15"/>
  <c r="AS31" i="15"/>
  <c r="AO31" i="15"/>
  <c r="AK31" i="15"/>
  <c r="AG31" i="15"/>
  <c r="AC31" i="15"/>
  <c r="Y31" i="15"/>
  <c r="U31" i="15"/>
  <c r="Q31" i="15"/>
  <c r="M31" i="15"/>
  <c r="J31" i="15"/>
  <c r="G31" i="15"/>
  <c r="AS30" i="15"/>
  <c r="AO30" i="15"/>
  <c r="AK30" i="15"/>
  <c r="AG30" i="15"/>
  <c r="AC30" i="15"/>
  <c r="Y30" i="15"/>
  <c r="U30" i="15"/>
  <c r="Q30" i="15"/>
  <c r="M30" i="15"/>
  <c r="J30" i="15"/>
  <c r="G30" i="15"/>
  <c r="AS29" i="15"/>
  <c r="AO29" i="15"/>
  <c r="AK29" i="15"/>
  <c r="AG29" i="15"/>
  <c r="AC29" i="15"/>
  <c r="Y29" i="15"/>
  <c r="U29" i="15"/>
  <c r="Q29" i="15"/>
  <c r="M29" i="15"/>
  <c r="J29" i="15"/>
  <c r="G29" i="15"/>
  <c r="AS28" i="15"/>
  <c r="AO28" i="15"/>
  <c r="AK28" i="15"/>
  <c r="AG28" i="15"/>
  <c r="AC28" i="15"/>
  <c r="Y28" i="15"/>
  <c r="U28" i="15"/>
  <c r="Q28" i="15"/>
  <c r="M28" i="15"/>
  <c r="J28" i="15"/>
  <c r="G28" i="15"/>
  <c r="AS27" i="15"/>
  <c r="AO27" i="15"/>
  <c r="AK27" i="15"/>
  <c r="AG27" i="15"/>
  <c r="AC27" i="15"/>
  <c r="Y27" i="15"/>
  <c r="U27" i="15"/>
  <c r="Q27" i="15"/>
  <c r="M27" i="15"/>
  <c r="J27" i="15"/>
  <c r="G27" i="15"/>
  <c r="W24" i="15"/>
  <c r="AA22" i="15" s="1"/>
  <c r="S24" i="15"/>
  <c r="O24" i="15"/>
  <c r="K24" i="15"/>
  <c r="H23" i="15"/>
  <c r="E23" i="15"/>
  <c r="H22" i="15"/>
  <c r="H24" i="15" s="1"/>
  <c r="E22" i="15"/>
  <c r="E24" i="15" s="1"/>
  <c r="AQ20" i="15"/>
  <c r="AM20" i="15"/>
  <c r="AI20" i="15"/>
  <c r="AE20" i="15"/>
  <c r="AA20" i="15"/>
  <c r="W20" i="15"/>
  <c r="S20" i="15"/>
  <c r="O20" i="15"/>
  <c r="K20" i="15"/>
  <c r="C20" i="15"/>
  <c r="E19" i="15"/>
  <c r="H20" i="15"/>
  <c r="O15" i="15"/>
  <c r="K15" i="15"/>
  <c r="O14" i="15"/>
  <c r="K14" i="15"/>
  <c r="O13" i="15"/>
  <c r="K13" i="15"/>
  <c r="O12" i="15"/>
  <c r="R11" i="15" s="1"/>
  <c r="K12" i="15"/>
  <c r="AT11" i="15"/>
  <c r="AP11" i="15"/>
  <c r="AL11" i="15"/>
  <c r="AH11" i="15"/>
  <c r="AD11" i="15"/>
  <c r="Z11" i="15"/>
  <c r="V11" i="15"/>
  <c r="O11" i="15"/>
  <c r="K11" i="15"/>
  <c r="AT10" i="15"/>
  <c r="AP10" i="15"/>
  <c r="AL10" i="15"/>
  <c r="AH10" i="15"/>
  <c r="AD10" i="15"/>
  <c r="Z10" i="15"/>
  <c r="V10" i="15"/>
  <c r="O10" i="15"/>
  <c r="R10" i="15" s="1"/>
  <c r="K10" i="15"/>
  <c r="AT9" i="15"/>
  <c r="AP9" i="15"/>
  <c r="AL9" i="15"/>
  <c r="AH9" i="15"/>
  <c r="AD9" i="15"/>
  <c r="Z9" i="15"/>
  <c r="V9" i="15"/>
  <c r="O9" i="15"/>
  <c r="R9" i="15" s="1"/>
  <c r="K9" i="15"/>
  <c r="AT8" i="15"/>
  <c r="AP8" i="15"/>
  <c r="AL8" i="15"/>
  <c r="AH8" i="15"/>
  <c r="AD8" i="15"/>
  <c r="Z8" i="15"/>
  <c r="V8" i="15"/>
  <c r="O8" i="15"/>
  <c r="R8" i="15" s="1"/>
  <c r="K8" i="15"/>
  <c r="O7" i="15"/>
  <c r="K7" i="15"/>
  <c r="AT6" i="15"/>
  <c r="AP6" i="15"/>
  <c r="AL6" i="15"/>
  <c r="AH6" i="15"/>
  <c r="AD6" i="15"/>
  <c r="Z6" i="15"/>
  <c r="V6" i="15"/>
  <c r="O6" i="15"/>
  <c r="K6" i="15"/>
  <c r="AT5" i="15"/>
  <c r="AP5" i="15"/>
  <c r="AL5" i="15"/>
  <c r="AH5" i="15"/>
  <c r="AD5" i="15"/>
  <c r="Z5" i="15"/>
  <c r="V5" i="15"/>
  <c r="O5" i="15"/>
  <c r="R5" i="15" s="1"/>
  <c r="K5" i="15"/>
  <c r="AT4" i="15"/>
  <c r="AP4" i="15"/>
  <c r="AL4" i="15"/>
  <c r="AH4" i="15"/>
  <c r="AD4" i="15"/>
  <c r="Z4" i="15"/>
  <c r="V4" i="15"/>
  <c r="O4" i="15"/>
  <c r="R4" i="15" s="1"/>
  <c r="K4" i="15"/>
  <c r="AN103" i="19"/>
  <c r="AL103" i="19"/>
  <c r="AG103" i="19"/>
  <c r="Z103" i="19"/>
  <c r="V103" i="19"/>
  <c r="P103" i="19"/>
  <c r="K103" i="19"/>
  <c r="F103" i="19"/>
  <c r="C103" i="19"/>
  <c r="AN102" i="19"/>
  <c r="AL102" i="19"/>
  <c r="AG102" i="19"/>
  <c r="Z102" i="19"/>
  <c r="V102" i="19"/>
  <c r="P102" i="19"/>
  <c r="K102" i="19"/>
  <c r="F102" i="19"/>
  <c r="C102" i="19"/>
  <c r="AN101" i="19"/>
  <c r="AL101" i="19"/>
  <c r="AG101" i="19"/>
  <c r="Z101" i="19"/>
  <c r="V101" i="19"/>
  <c r="P101" i="19"/>
  <c r="K101" i="19"/>
  <c r="F101" i="19"/>
  <c r="C101" i="19"/>
  <c r="AN100" i="19"/>
  <c r="AL100" i="19"/>
  <c r="AG100" i="19"/>
  <c r="Z100" i="19"/>
  <c r="V100" i="19"/>
  <c r="P100" i="19"/>
  <c r="K100" i="19"/>
  <c r="F100" i="19"/>
  <c r="C100" i="19"/>
  <c r="AN99" i="19"/>
  <c r="AL99" i="19"/>
  <c r="AG99" i="19"/>
  <c r="Z99" i="19"/>
  <c r="V99" i="19"/>
  <c r="P99" i="19"/>
  <c r="K99" i="19"/>
  <c r="F99" i="19"/>
  <c r="C99" i="19"/>
  <c r="AN98" i="19"/>
  <c r="AL98" i="19"/>
  <c r="AG98" i="19"/>
  <c r="Z98" i="19"/>
  <c r="V98" i="19"/>
  <c r="P98" i="19"/>
  <c r="K98" i="19"/>
  <c r="F98" i="19"/>
  <c r="C98" i="19"/>
  <c r="AN97" i="19"/>
  <c r="AL97" i="19"/>
  <c r="AG97" i="19"/>
  <c r="Z97" i="19"/>
  <c r="V97" i="19"/>
  <c r="P97" i="19"/>
  <c r="K97" i="19"/>
  <c r="F97" i="19"/>
  <c r="C97" i="19"/>
  <c r="AN75" i="19"/>
  <c r="AN76" i="19"/>
  <c r="AN77" i="19"/>
  <c r="AN78" i="19"/>
  <c r="AN79" i="19"/>
  <c r="AN80" i="19"/>
  <c r="AN74" i="19"/>
  <c r="AL75" i="19"/>
  <c r="AL76" i="19"/>
  <c r="AL77" i="19"/>
  <c r="AL78" i="19"/>
  <c r="AL79" i="19"/>
  <c r="AL80" i="19"/>
  <c r="AL74" i="19"/>
  <c r="AG75" i="19"/>
  <c r="AG76" i="19"/>
  <c r="AG77" i="19"/>
  <c r="AG78" i="19"/>
  <c r="AG79" i="19"/>
  <c r="AG80" i="19"/>
  <c r="AG74" i="19"/>
  <c r="Z75" i="19"/>
  <c r="Z76" i="19"/>
  <c r="Z77" i="19"/>
  <c r="Z78" i="19"/>
  <c r="Z79" i="19"/>
  <c r="Z80" i="19"/>
  <c r="Z74" i="19"/>
  <c r="V75" i="19"/>
  <c r="V76" i="19"/>
  <c r="V77" i="19"/>
  <c r="V78" i="19"/>
  <c r="V79" i="19"/>
  <c r="V80" i="19"/>
  <c r="V74" i="19"/>
  <c r="P75" i="19"/>
  <c r="P76" i="19"/>
  <c r="P77" i="19"/>
  <c r="P78" i="19"/>
  <c r="P79" i="19"/>
  <c r="P80" i="19"/>
  <c r="P74" i="19"/>
  <c r="K75" i="19"/>
  <c r="K76" i="19"/>
  <c r="K77" i="19"/>
  <c r="K78" i="19"/>
  <c r="K79" i="19"/>
  <c r="K80" i="19"/>
  <c r="K74" i="19"/>
  <c r="F75" i="19"/>
  <c r="F76" i="19"/>
  <c r="F77" i="19"/>
  <c r="F78" i="19"/>
  <c r="F79" i="19"/>
  <c r="F80" i="19"/>
  <c r="F74" i="19"/>
  <c r="C75" i="19"/>
  <c r="C76" i="19"/>
  <c r="C77" i="19"/>
  <c r="C78" i="19"/>
  <c r="C79" i="19"/>
  <c r="C80" i="19"/>
  <c r="C74" i="19"/>
  <c r="M97" i="11"/>
  <c r="M98" i="11"/>
  <c r="M106" i="11"/>
  <c r="M107" i="11"/>
  <c r="M115" i="11"/>
  <c r="M116" i="11"/>
  <c r="N34" i="22"/>
  <c r="M92" i="6" s="1"/>
  <c r="M83" i="6" s="1"/>
  <c r="M237" i="6" s="1"/>
  <c r="N46" i="22"/>
  <c r="M92" i="2" s="1"/>
  <c r="M83" i="2" s="1"/>
  <c r="M97" i="2"/>
  <c r="M98" i="2"/>
  <c r="M106" i="2"/>
  <c r="M107" i="2"/>
  <c r="M115" i="2"/>
  <c r="M116" i="2"/>
  <c r="M98" i="1"/>
  <c r="M99" i="1"/>
  <c r="M107" i="1"/>
  <c r="M108" i="1"/>
  <c r="M97" i="5"/>
  <c r="M98" i="5"/>
  <c r="M106" i="5"/>
  <c r="M107" i="5"/>
  <c r="M115" i="5"/>
  <c r="M116" i="5"/>
  <c r="M124" i="5"/>
  <c r="M125" i="5"/>
  <c r="M133" i="5"/>
  <c r="M134" i="5"/>
  <c r="M97" i="6"/>
  <c r="M98" i="6"/>
  <c r="M106" i="6"/>
  <c r="M107" i="6"/>
  <c r="M115" i="6"/>
  <c r="M116" i="6"/>
  <c r="M124" i="6"/>
  <c r="M125" i="6"/>
  <c r="M133" i="6"/>
  <c r="M134" i="6"/>
  <c r="M142" i="6"/>
  <c r="M143" i="6"/>
  <c r="M151" i="6"/>
  <c r="M152" i="6"/>
  <c r="M97" i="7"/>
  <c r="M98" i="7"/>
  <c r="M106" i="7"/>
  <c r="M107" i="7"/>
  <c r="M115" i="7"/>
  <c r="M116" i="7"/>
  <c r="M124" i="7"/>
  <c r="M125" i="7"/>
  <c r="M97" i="8"/>
  <c r="M98" i="8"/>
  <c r="M106" i="8"/>
  <c r="M107" i="8"/>
  <c r="M115" i="8"/>
  <c r="M116" i="8"/>
  <c r="M124" i="8"/>
  <c r="M125" i="8"/>
  <c r="M133" i="8"/>
  <c r="M134" i="8"/>
  <c r="M142" i="8"/>
  <c r="M143" i="8"/>
  <c r="M97" i="9"/>
  <c r="M98" i="9"/>
  <c r="M106" i="9"/>
  <c r="M107" i="9"/>
  <c r="M115" i="9"/>
  <c r="M116" i="9"/>
  <c r="M124" i="9"/>
  <c r="M125" i="9"/>
  <c r="M133" i="9"/>
  <c r="M134" i="9"/>
  <c r="M97" i="10"/>
  <c r="M98" i="10"/>
  <c r="M106" i="10"/>
  <c r="M107" i="10"/>
  <c r="M115" i="10"/>
  <c r="M116" i="10"/>
  <c r="M124" i="10"/>
  <c r="M125" i="10"/>
  <c r="M133" i="10"/>
  <c r="M134" i="10"/>
  <c r="M125" i="1" l="1"/>
  <c r="M121" i="1"/>
  <c r="R6" i="15"/>
  <c r="M131" i="11"/>
  <c r="M129" i="11"/>
  <c r="M136" i="7"/>
  <c r="AL104" i="19"/>
  <c r="AG104" i="19"/>
  <c r="M127" i="11"/>
  <c r="M133" i="11"/>
  <c r="M132" i="11"/>
  <c r="M148" i="10"/>
  <c r="M156" i="8"/>
  <c r="M140" i="7"/>
  <c r="M168" i="6"/>
  <c r="M145" i="5"/>
  <c r="M122" i="1"/>
  <c r="C104" i="19"/>
  <c r="AN104" i="19"/>
  <c r="Z104" i="19"/>
  <c r="J34" i="15"/>
  <c r="J35" i="15" s="1"/>
  <c r="AS34" i="15"/>
  <c r="AS35" i="15" s="1"/>
  <c r="K104" i="19"/>
  <c r="M148" i="9"/>
  <c r="M164" i="6"/>
  <c r="M149" i="5"/>
  <c r="M148" i="5"/>
  <c r="P104" i="19"/>
  <c r="U34" i="15"/>
  <c r="U35" i="15" s="1"/>
  <c r="V104" i="19"/>
  <c r="F104" i="19"/>
  <c r="M117" i="1"/>
  <c r="M152" i="8"/>
  <c r="M116" i="1"/>
  <c r="M160" i="6"/>
  <c r="M160" i="8"/>
  <c r="M143" i="5"/>
  <c r="M125" i="2"/>
  <c r="M125" i="11"/>
  <c r="M134" i="7"/>
  <c r="M124" i="2"/>
  <c r="AK34" i="15"/>
  <c r="AK35" i="15" s="1"/>
  <c r="Y34" i="15"/>
  <c r="Y35" i="15" s="1"/>
  <c r="AE22" i="15"/>
  <c r="AA23" i="15"/>
  <c r="M34" i="15"/>
  <c r="M35" i="15" s="1"/>
  <c r="AO34" i="15"/>
  <c r="AO35" i="15" s="1"/>
  <c r="G34" i="15"/>
  <c r="G35" i="15" s="1"/>
  <c r="Q34" i="15"/>
  <c r="Q35" i="15" s="1"/>
  <c r="AC34" i="15"/>
  <c r="AC35" i="15" s="1"/>
  <c r="AG34" i="15"/>
  <c r="AG35" i="15" s="1"/>
  <c r="M151" i="10"/>
  <c r="M147" i="10"/>
  <c r="M142" i="10"/>
  <c r="M143" i="10"/>
  <c r="M149" i="10"/>
  <c r="M145" i="10"/>
  <c r="M150" i="10"/>
  <c r="M146" i="10"/>
  <c r="M128" i="11"/>
  <c r="M146" i="5"/>
  <c r="M151" i="9"/>
  <c r="M147" i="9"/>
  <c r="M143" i="9"/>
  <c r="M145" i="9"/>
  <c r="M150" i="9"/>
  <c r="M146" i="9"/>
  <c r="M142" i="7"/>
  <c r="M138" i="7"/>
  <c r="M133" i="7"/>
  <c r="M139" i="7"/>
  <c r="M141" i="7"/>
  <c r="M137" i="7"/>
  <c r="M169" i="6"/>
  <c r="M165" i="6"/>
  <c r="M166" i="6"/>
  <c r="M161" i="6"/>
  <c r="M167" i="6"/>
  <c r="M163" i="6"/>
  <c r="M124" i="11"/>
  <c r="M130" i="11"/>
  <c r="M150" i="5"/>
  <c r="M142" i="9"/>
  <c r="M149" i="9"/>
  <c r="M151" i="8"/>
  <c r="M157" i="8"/>
  <c r="M158" i="8"/>
  <c r="M154" i="8"/>
  <c r="M159" i="8"/>
  <c r="M155" i="8"/>
  <c r="M151" i="5"/>
  <c r="M147" i="5"/>
  <c r="M142" i="5"/>
  <c r="M123" i="1"/>
  <c r="M119" i="1"/>
  <c r="M124" i="1"/>
  <c r="M120" i="1"/>
  <c r="M82" i="6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AB95" i="19"/>
  <c r="AA95" i="19"/>
  <c r="Z95" i="19"/>
  <c r="Y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D95" i="19"/>
  <c r="C95" i="19"/>
  <c r="B95" i="19"/>
  <c r="AQ94" i="19"/>
  <c r="AQ93" i="19"/>
  <c r="AQ92" i="19"/>
  <c r="N131" i="2" s="1"/>
  <c r="AQ91" i="19"/>
  <c r="N130" i="2" s="1"/>
  <c r="AQ90" i="19"/>
  <c r="AQ89" i="19"/>
  <c r="AQ88" i="19"/>
  <c r="AA45" i="14"/>
  <c r="L44" i="14"/>
  <c r="L43" i="14"/>
  <c r="L42" i="14"/>
  <c r="L41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M153" i="8" l="1"/>
  <c r="L40" i="14"/>
  <c r="AB45" i="14"/>
  <c r="N127" i="2"/>
  <c r="N128" i="2"/>
  <c r="N129" i="2"/>
  <c r="N132" i="2"/>
  <c r="N133" i="2"/>
  <c r="M81" i="6"/>
  <c r="M118" i="1"/>
  <c r="M126" i="2"/>
  <c r="M135" i="7"/>
  <c r="M162" i="6"/>
  <c r="M144" i="5"/>
  <c r="M144" i="9"/>
  <c r="M144" i="10"/>
  <c r="M126" i="11"/>
  <c r="AE23" i="15"/>
  <c r="AI22" i="15"/>
  <c r="AQ95" i="19"/>
  <c r="M82" i="2" l="1"/>
  <c r="M81" i="2" s="1"/>
  <c r="M168" i="2"/>
  <c r="AI23" i="15"/>
  <c r="AM22" i="15"/>
  <c r="AQ22" i="15" l="1"/>
  <c r="AU22" i="15" s="1"/>
  <c r="AY22" i="15" s="1"/>
  <c r="AM23" i="15"/>
  <c r="BC22" i="15" l="1"/>
  <c r="O195" i="9"/>
  <c r="O197" i="9" s="1"/>
  <c r="O178" i="7"/>
  <c r="O180" i="7" s="1"/>
  <c r="O196" i="10"/>
  <c r="O198" i="10" s="1"/>
  <c r="O200" i="10" s="1"/>
  <c r="O201" i="10" s="1"/>
  <c r="O202" i="10" s="1"/>
  <c r="O195" i="5"/>
  <c r="O197" i="5" s="1"/>
  <c r="O230" i="6"/>
  <c r="O232" i="6" s="1"/>
  <c r="O212" i="8"/>
  <c r="O214" i="8" s="1"/>
  <c r="O161" i="2"/>
  <c r="O163" i="2" s="1"/>
  <c r="O165" i="2" s="1"/>
  <c r="O166" i="2" s="1"/>
  <c r="O167" i="2" s="1"/>
  <c r="O161" i="11"/>
  <c r="O163" i="11" s="1"/>
  <c r="O165" i="11" s="1"/>
  <c r="O166" i="11" s="1"/>
  <c r="O167" i="11" s="1"/>
  <c r="O145" i="1"/>
  <c r="O147" i="1" s="1"/>
  <c r="O149" i="1" s="1"/>
  <c r="O150" i="1" s="1"/>
  <c r="O151" i="1" s="1"/>
  <c r="N178" i="7"/>
  <c r="N180" i="7" s="1"/>
  <c r="N195" i="9"/>
  <c r="N197" i="9" s="1"/>
  <c r="N161" i="2"/>
  <c r="N163" i="2" s="1"/>
  <c r="N161" i="11"/>
  <c r="N145" i="1"/>
  <c r="N147" i="1" s="1"/>
  <c r="N149" i="1" s="1"/>
  <c r="N212" i="8"/>
  <c r="N214" i="8" s="1"/>
  <c r="N195" i="5"/>
  <c r="N197" i="5" s="1"/>
  <c r="N230" i="6"/>
  <c r="N232" i="6" s="1"/>
  <c r="N196" i="10"/>
  <c r="N198" i="10" s="1"/>
  <c r="AQ23" i="15"/>
  <c r="M161" i="2"/>
  <c r="M163" i="2" s="1"/>
  <c r="M178" i="7"/>
  <c r="M180" i="7" s="1"/>
  <c r="M161" i="11"/>
  <c r="M145" i="1"/>
  <c r="M147" i="1" s="1"/>
  <c r="M212" i="8"/>
  <c r="M214" i="8" s="1"/>
  <c r="M195" i="5"/>
  <c r="M197" i="5" s="1"/>
  <c r="M195" i="9"/>
  <c r="M197" i="9" s="1"/>
  <c r="M230" i="6"/>
  <c r="M232" i="6" s="1"/>
  <c r="M196" i="10"/>
  <c r="M198" i="10" s="1"/>
  <c r="J118" i="11"/>
  <c r="K118" i="11"/>
  <c r="L118" i="11"/>
  <c r="J119" i="11"/>
  <c r="K119" i="11"/>
  <c r="L119" i="11"/>
  <c r="J120" i="11"/>
  <c r="K120" i="11"/>
  <c r="L120" i="11"/>
  <c r="J121" i="11"/>
  <c r="K121" i="11"/>
  <c r="L121" i="11"/>
  <c r="J122" i="11"/>
  <c r="K122" i="11"/>
  <c r="L122" i="11"/>
  <c r="J123" i="11"/>
  <c r="K123" i="11"/>
  <c r="L123" i="11"/>
  <c r="L117" i="11"/>
  <c r="K117" i="11"/>
  <c r="J109" i="11"/>
  <c r="K109" i="11"/>
  <c r="L109" i="11"/>
  <c r="J110" i="11"/>
  <c r="K110" i="11"/>
  <c r="L110" i="11"/>
  <c r="J111" i="11"/>
  <c r="K111" i="11"/>
  <c r="L111" i="11"/>
  <c r="J112" i="11"/>
  <c r="K112" i="11"/>
  <c r="L112" i="11"/>
  <c r="J113" i="11"/>
  <c r="K113" i="11"/>
  <c r="L113" i="11"/>
  <c r="J114" i="11"/>
  <c r="K114" i="11"/>
  <c r="L114" i="11"/>
  <c r="L108" i="11"/>
  <c r="K108" i="11"/>
  <c r="J100" i="11"/>
  <c r="K100" i="11"/>
  <c r="L100" i="11"/>
  <c r="J101" i="11"/>
  <c r="K101" i="11"/>
  <c r="L101" i="11"/>
  <c r="J102" i="11"/>
  <c r="K102" i="11"/>
  <c r="L102" i="11"/>
  <c r="J103" i="11"/>
  <c r="K103" i="11"/>
  <c r="L103" i="11"/>
  <c r="J104" i="11"/>
  <c r="K104" i="11"/>
  <c r="L104" i="11"/>
  <c r="J105" i="11"/>
  <c r="K105" i="11"/>
  <c r="L105" i="11"/>
  <c r="L99" i="11"/>
  <c r="K99" i="11"/>
  <c r="O176" i="2" l="1"/>
  <c r="O179" i="2"/>
  <c r="O173" i="2"/>
  <c r="O234" i="6"/>
  <c r="O235" i="6" s="1"/>
  <c r="O236" i="6" s="1"/>
  <c r="O160" i="1"/>
  <c r="O157" i="1"/>
  <c r="O199" i="5"/>
  <c r="O200" i="5" s="1"/>
  <c r="O201" i="5" s="1"/>
  <c r="O221" i="10"/>
  <c r="O215" i="10"/>
  <c r="O212" i="10"/>
  <c r="O218" i="10"/>
  <c r="O209" i="10"/>
  <c r="O182" i="7"/>
  <c r="O183" i="7"/>
  <c r="O184" i="7" s="1"/>
  <c r="O216" i="8"/>
  <c r="O217" i="8" s="1"/>
  <c r="O218" i="8" s="1"/>
  <c r="O199" i="9"/>
  <c r="O200" i="9" s="1"/>
  <c r="O201" i="9" s="1"/>
  <c r="O176" i="11"/>
  <c r="O179" i="11"/>
  <c r="O173" i="11"/>
  <c r="P230" i="6"/>
  <c r="P232" i="6" s="1"/>
  <c r="P196" i="10"/>
  <c r="P198" i="10" s="1"/>
  <c r="P195" i="9"/>
  <c r="P197" i="9" s="1"/>
  <c r="P199" i="9" s="1"/>
  <c r="P200" i="9" s="1"/>
  <c r="P161" i="2"/>
  <c r="P163" i="2" s="1"/>
  <c r="P161" i="11"/>
  <c r="P163" i="11" s="1"/>
  <c r="P145" i="1"/>
  <c r="P147" i="1" s="1"/>
  <c r="P178" i="7"/>
  <c r="P180" i="7" s="1"/>
  <c r="P212" i="8"/>
  <c r="P214" i="8" s="1"/>
  <c r="P195" i="5"/>
  <c r="P197" i="5" s="1"/>
  <c r="N199" i="5"/>
  <c r="N216" i="8"/>
  <c r="N165" i="2"/>
  <c r="N166" i="2" s="1"/>
  <c r="N178" i="2" s="1"/>
  <c r="N199" i="9"/>
  <c r="N163" i="11"/>
  <c r="N200" i="10"/>
  <c r="N182" i="7"/>
  <c r="N234" i="6"/>
  <c r="N235" i="6" s="1"/>
  <c r="N244" i="6" s="1"/>
  <c r="M163" i="11"/>
  <c r="M162" i="2"/>
  <c r="M164" i="2" s="1"/>
  <c r="M165" i="2" s="1"/>
  <c r="M166" i="2" s="1"/>
  <c r="M178" i="2" s="1"/>
  <c r="M179" i="7"/>
  <c r="M181" i="7" s="1"/>
  <c r="M182" i="7" s="1"/>
  <c r="M162" i="11"/>
  <c r="M197" i="10"/>
  <c r="M199" i="10" s="1"/>
  <c r="M200" i="10" s="1"/>
  <c r="M146" i="1"/>
  <c r="M148" i="1" s="1"/>
  <c r="M149" i="1" s="1"/>
  <c r="M213" i="8"/>
  <c r="M215" i="8" s="1"/>
  <c r="M216" i="8" s="1"/>
  <c r="M196" i="5"/>
  <c r="M198" i="5" s="1"/>
  <c r="M199" i="5" s="1"/>
  <c r="M196" i="9"/>
  <c r="M198" i="9" s="1"/>
  <c r="M199" i="9" s="1"/>
  <c r="M231" i="6"/>
  <c r="M233" i="6" s="1"/>
  <c r="M234" i="6" s="1"/>
  <c r="M235" i="6" s="1"/>
  <c r="M244" i="6" s="1"/>
  <c r="D154" i="8"/>
  <c r="D155" i="8"/>
  <c r="D156" i="8"/>
  <c r="D157" i="8"/>
  <c r="D158" i="8"/>
  <c r="D159" i="8"/>
  <c r="D160" i="8"/>
  <c r="K127" i="11"/>
  <c r="L127" i="11"/>
  <c r="J128" i="11"/>
  <c r="K128" i="11"/>
  <c r="L128" i="11"/>
  <c r="J129" i="11"/>
  <c r="K129" i="11"/>
  <c r="L129" i="11"/>
  <c r="J130" i="11"/>
  <c r="K130" i="11"/>
  <c r="L130" i="11"/>
  <c r="J131" i="11"/>
  <c r="K131" i="11"/>
  <c r="L131" i="11"/>
  <c r="J132" i="11"/>
  <c r="K132" i="11"/>
  <c r="L132" i="11"/>
  <c r="J133" i="11"/>
  <c r="K133" i="11"/>
  <c r="L133" i="11"/>
  <c r="O199" i="2" l="1"/>
  <c r="O178" i="1"/>
  <c r="O199" i="11"/>
  <c r="O247" i="10"/>
  <c r="O245" i="6"/>
  <c r="O257" i="6"/>
  <c r="O248" i="6"/>
  <c r="O242" i="6"/>
  <c r="O260" i="6"/>
  <c r="O251" i="6"/>
  <c r="O254" i="6"/>
  <c r="P200" i="10"/>
  <c r="P201" i="10" s="1"/>
  <c r="P234" i="6"/>
  <c r="P235" i="6"/>
  <c r="P182" i="7"/>
  <c r="P183" i="7" s="1"/>
  <c r="O210" i="9"/>
  <c r="O207" i="9"/>
  <c r="O216" i="9"/>
  <c r="O213" i="9"/>
  <c r="O219" i="9"/>
  <c r="P199" i="5"/>
  <c r="P200" i="5" s="1"/>
  <c r="P206" i="9"/>
  <c r="P212" i="9"/>
  <c r="P218" i="9"/>
  <c r="P215" i="9"/>
  <c r="P209" i="9"/>
  <c r="P201" i="9"/>
  <c r="P216" i="8"/>
  <c r="P217" i="8" s="1"/>
  <c r="P149" i="1"/>
  <c r="P150" i="1" s="1"/>
  <c r="P165" i="11"/>
  <c r="P166" i="11" s="1"/>
  <c r="P165" i="2"/>
  <c r="P166" i="2" s="1"/>
  <c r="O207" i="5"/>
  <c r="O219" i="5"/>
  <c r="O210" i="5"/>
  <c r="O216" i="5"/>
  <c r="O213" i="5"/>
  <c r="O239" i="8"/>
  <c r="O230" i="8"/>
  <c r="O233" i="8"/>
  <c r="O227" i="8"/>
  <c r="O224" i="8"/>
  <c r="O236" i="8"/>
  <c r="O193" i="7"/>
  <c r="O199" i="7"/>
  <c r="O190" i="7"/>
  <c r="O196" i="7"/>
  <c r="N167" i="2"/>
  <c r="N175" i="2"/>
  <c r="N172" i="2"/>
  <c r="N250" i="6"/>
  <c r="N256" i="6"/>
  <c r="N247" i="6"/>
  <c r="N259" i="6"/>
  <c r="N236" i="6"/>
  <c r="N253" i="6"/>
  <c r="N241" i="6"/>
  <c r="N165" i="11"/>
  <c r="M253" i="6"/>
  <c r="M259" i="6"/>
  <c r="M236" i="6"/>
  <c r="M256" i="6"/>
  <c r="M250" i="6"/>
  <c r="M247" i="6"/>
  <c r="M241" i="6"/>
  <c r="M175" i="2"/>
  <c r="M167" i="2"/>
  <c r="M172" i="2"/>
  <c r="M164" i="11"/>
  <c r="M165" i="11" s="1"/>
  <c r="D161" i="8"/>
  <c r="L134" i="11"/>
  <c r="K134" i="11"/>
  <c r="O268" i="8" l="1"/>
  <c r="O245" i="9"/>
  <c r="O222" i="7"/>
  <c r="P184" i="7"/>
  <c r="P195" i="7"/>
  <c r="P192" i="7"/>
  <c r="P189" i="7"/>
  <c r="P198" i="7"/>
  <c r="P219" i="9"/>
  <c r="P217" i="9" s="1"/>
  <c r="P62" i="13" s="1"/>
  <c r="R62" i="13" s="1"/>
  <c r="P210" i="9"/>
  <c r="P208" i="9" s="1"/>
  <c r="P50" i="13" s="1"/>
  <c r="R50" i="13" s="1"/>
  <c r="P207" i="9"/>
  <c r="P213" i="9"/>
  <c r="P211" i="9" s="1"/>
  <c r="P54" i="13" s="1"/>
  <c r="R54" i="13" s="1"/>
  <c r="P216" i="9"/>
  <c r="P214" i="9" s="1"/>
  <c r="P58" i="13" s="1"/>
  <c r="R58" i="13" s="1"/>
  <c r="P218" i="8"/>
  <c r="P238" i="8"/>
  <c r="P226" i="8"/>
  <c r="P229" i="8"/>
  <c r="P235" i="8"/>
  <c r="P232" i="8"/>
  <c r="P223" i="8"/>
  <c r="P250" i="6"/>
  <c r="P259" i="6"/>
  <c r="P241" i="6"/>
  <c r="P247" i="6"/>
  <c r="P256" i="6"/>
  <c r="P253" i="6"/>
  <c r="P236" i="6"/>
  <c r="P244" i="6"/>
  <c r="P202" i="10"/>
  <c r="P211" i="10"/>
  <c r="P214" i="10"/>
  <c r="P208" i="10"/>
  <c r="P220" i="10"/>
  <c r="P217" i="10"/>
  <c r="P241" i="9"/>
  <c r="O292" i="6"/>
  <c r="P167" i="11"/>
  <c r="P172" i="11"/>
  <c r="P178" i="11"/>
  <c r="P175" i="11"/>
  <c r="P156" i="1"/>
  <c r="P159" i="1"/>
  <c r="P151" i="1"/>
  <c r="P218" i="5"/>
  <c r="P215" i="5"/>
  <c r="P209" i="5"/>
  <c r="P206" i="5"/>
  <c r="P201" i="5"/>
  <c r="P212" i="5"/>
  <c r="O245" i="5"/>
  <c r="P178" i="2"/>
  <c r="P175" i="2"/>
  <c r="P167" i="2"/>
  <c r="P172" i="2"/>
  <c r="N248" i="6"/>
  <c r="N246" i="6" s="1"/>
  <c r="N114" i="13" s="1"/>
  <c r="N251" i="6"/>
  <c r="N249" i="6" s="1"/>
  <c r="N118" i="13" s="1"/>
  <c r="N260" i="6"/>
  <c r="N258" i="6" s="1"/>
  <c r="N130" i="13" s="1"/>
  <c r="N254" i="6"/>
  <c r="N252" i="6" s="1"/>
  <c r="N122" i="13" s="1"/>
  <c r="N245" i="6"/>
  <c r="N243" i="6" s="1"/>
  <c r="N110" i="13" s="1"/>
  <c r="N257" i="6"/>
  <c r="N255" i="6" s="1"/>
  <c r="N126" i="13" s="1"/>
  <c r="N242" i="6"/>
  <c r="N240" i="6" s="1"/>
  <c r="N195" i="2"/>
  <c r="N173" i="2"/>
  <c r="N179" i="2"/>
  <c r="N177" i="2" s="1"/>
  <c r="N170" i="13" s="1"/>
  <c r="N176" i="2"/>
  <c r="N174" i="2" s="1"/>
  <c r="N166" i="13" s="1"/>
  <c r="N288" i="6"/>
  <c r="M195" i="2"/>
  <c r="M173" i="2"/>
  <c r="M176" i="2"/>
  <c r="M174" i="2" s="1"/>
  <c r="M166" i="13" s="1"/>
  <c r="M179" i="2"/>
  <c r="M177" i="2" s="1"/>
  <c r="M170" i="13" s="1"/>
  <c r="M260" i="6"/>
  <c r="M258" i="6" s="1"/>
  <c r="M130" i="13" s="1"/>
  <c r="M245" i="6"/>
  <c r="M243" i="6" s="1"/>
  <c r="M110" i="13" s="1"/>
  <c r="M251" i="6"/>
  <c r="M249" i="6" s="1"/>
  <c r="M118" i="13" s="1"/>
  <c r="M242" i="6"/>
  <c r="M240" i="6" s="1"/>
  <c r="M257" i="6"/>
  <c r="M255" i="6" s="1"/>
  <c r="M126" i="13" s="1"/>
  <c r="M254" i="6"/>
  <c r="M252" i="6" s="1"/>
  <c r="M122" i="13" s="1"/>
  <c r="M248" i="6"/>
  <c r="M246" i="6" s="1"/>
  <c r="M114" i="13" s="1"/>
  <c r="M288" i="6"/>
  <c r="K161" i="11"/>
  <c r="K163" i="11" s="1"/>
  <c r="L161" i="11"/>
  <c r="L163" i="11" s="1"/>
  <c r="K162" i="11"/>
  <c r="K164" i="11" s="1"/>
  <c r="L162" i="11"/>
  <c r="L164" i="11" s="1"/>
  <c r="K97" i="11"/>
  <c r="L97" i="11"/>
  <c r="K98" i="11"/>
  <c r="L98" i="11"/>
  <c r="K106" i="11"/>
  <c r="L106" i="11"/>
  <c r="K107" i="11"/>
  <c r="L107" i="11"/>
  <c r="K115" i="11"/>
  <c r="L115" i="11"/>
  <c r="K116" i="11"/>
  <c r="L116" i="11"/>
  <c r="P174" i="1" l="1"/>
  <c r="P58" i="24"/>
  <c r="R58" i="24" s="1"/>
  <c r="P50" i="24"/>
  <c r="R50" i="24" s="1"/>
  <c r="P233" i="8"/>
  <c r="P231" i="8" s="1"/>
  <c r="P78" i="13" s="1"/>
  <c r="R78" i="13" s="1"/>
  <c r="P230" i="8"/>
  <c r="P228" i="8" s="1"/>
  <c r="P74" i="13" s="1"/>
  <c r="R74" i="13" s="1"/>
  <c r="P224" i="8"/>
  <c r="P227" i="8"/>
  <c r="P225" i="8" s="1"/>
  <c r="P70" i="13" s="1"/>
  <c r="R70" i="13" s="1"/>
  <c r="P236" i="8"/>
  <c r="P234" i="8" s="1"/>
  <c r="P82" i="13" s="1"/>
  <c r="R82" i="13" s="1"/>
  <c r="P239" i="8"/>
  <c r="P237" i="8" s="1"/>
  <c r="P86" i="13" s="1"/>
  <c r="R86" i="13" s="1"/>
  <c r="P218" i="10"/>
  <c r="P216" i="10" s="1"/>
  <c r="P38" i="13" s="1"/>
  <c r="R38" i="13" s="1"/>
  <c r="P215" i="10"/>
  <c r="P213" i="10" s="1"/>
  <c r="P34" i="13" s="1"/>
  <c r="R34" i="13" s="1"/>
  <c r="P221" i="10"/>
  <c r="P219" i="10" s="1"/>
  <c r="P42" i="13" s="1"/>
  <c r="R42" i="13" s="1"/>
  <c r="P212" i="10"/>
  <c r="P210" i="10" s="1"/>
  <c r="P30" i="13" s="1"/>
  <c r="R30" i="13" s="1"/>
  <c r="P209" i="10"/>
  <c r="P205" i="9"/>
  <c r="P245" i="9"/>
  <c r="P62" i="24"/>
  <c r="R62" i="24" s="1"/>
  <c r="P207" i="5"/>
  <c r="P205" i="5" s="1"/>
  <c r="P210" i="5"/>
  <c r="P208" i="5" s="1"/>
  <c r="P138" i="13" s="1"/>
  <c r="R138" i="13" s="1"/>
  <c r="P213" i="5"/>
  <c r="P211" i="5" s="1"/>
  <c r="P142" i="13" s="1"/>
  <c r="R142" i="13" s="1"/>
  <c r="P219" i="5"/>
  <c r="P217" i="5" s="1"/>
  <c r="P150" i="13" s="1"/>
  <c r="R150" i="13" s="1"/>
  <c r="P216" i="5"/>
  <c r="P214" i="5" s="1"/>
  <c r="P146" i="13" s="1"/>
  <c r="R146" i="13" s="1"/>
  <c r="P242" i="6"/>
  <c r="P251" i="6"/>
  <c r="P249" i="6" s="1"/>
  <c r="P118" i="13" s="1"/>
  <c r="R118" i="13" s="1"/>
  <c r="P260" i="6"/>
  <c r="P258" i="6" s="1"/>
  <c r="P130" i="13" s="1"/>
  <c r="R130" i="13" s="1"/>
  <c r="P257" i="6"/>
  <c r="P255" i="6" s="1"/>
  <c r="P126" i="13" s="1"/>
  <c r="R126" i="13" s="1"/>
  <c r="P245" i="6"/>
  <c r="P243" i="6" s="1"/>
  <c r="P110" i="13" s="1"/>
  <c r="R110" i="13" s="1"/>
  <c r="P254" i="6"/>
  <c r="P252" i="6" s="1"/>
  <c r="P122" i="13" s="1"/>
  <c r="R122" i="13" s="1"/>
  <c r="P248" i="6"/>
  <c r="P246" i="6" s="1"/>
  <c r="P114" i="13" s="1"/>
  <c r="R114" i="13" s="1"/>
  <c r="P241" i="5"/>
  <c r="P157" i="1"/>
  <c r="P160" i="1"/>
  <c r="P158" i="1" s="1"/>
  <c r="P158" i="13" s="1"/>
  <c r="R158" i="13" s="1"/>
  <c r="P288" i="6"/>
  <c r="P195" i="2"/>
  <c r="P195" i="11"/>
  <c r="P243" i="10"/>
  <c r="P173" i="2"/>
  <c r="P171" i="2" s="1"/>
  <c r="P179" i="2"/>
  <c r="P177" i="2" s="1"/>
  <c r="P170" i="13" s="1"/>
  <c r="R170" i="13" s="1"/>
  <c r="P176" i="2"/>
  <c r="P174" i="2" s="1"/>
  <c r="P166" i="13" s="1"/>
  <c r="R166" i="13" s="1"/>
  <c r="P173" i="11"/>
  <c r="P179" i="11"/>
  <c r="P177" i="11" s="1"/>
  <c r="P22" i="13" s="1"/>
  <c r="R22" i="13" s="1"/>
  <c r="P176" i="11"/>
  <c r="P174" i="11" s="1"/>
  <c r="P18" i="13" s="1"/>
  <c r="R18" i="13" s="1"/>
  <c r="P54" i="24"/>
  <c r="R54" i="24" s="1"/>
  <c r="P218" i="7"/>
  <c r="P264" i="8"/>
  <c r="P193" i="7"/>
  <c r="P191" i="7" s="1"/>
  <c r="P94" i="13" s="1"/>
  <c r="R94" i="13" s="1"/>
  <c r="P199" i="7"/>
  <c r="P197" i="7" s="1"/>
  <c r="P102" i="13" s="1"/>
  <c r="R102" i="13" s="1"/>
  <c r="P196" i="7"/>
  <c r="P194" i="7" s="1"/>
  <c r="P98" i="13" s="1"/>
  <c r="R98" i="13" s="1"/>
  <c r="P190" i="7"/>
  <c r="P188" i="7" s="1"/>
  <c r="N114" i="24"/>
  <c r="N110" i="24"/>
  <c r="N122" i="24"/>
  <c r="N126" i="24"/>
  <c r="N292" i="6"/>
  <c r="N118" i="24"/>
  <c r="N166" i="24"/>
  <c r="N261" i="6"/>
  <c r="N106" i="13"/>
  <c r="N170" i="24"/>
  <c r="N171" i="2"/>
  <c r="N199" i="2"/>
  <c r="N130" i="24"/>
  <c r="M199" i="2"/>
  <c r="M106" i="13"/>
  <c r="M261" i="6"/>
  <c r="M126" i="24"/>
  <c r="M114" i="24"/>
  <c r="M122" i="24"/>
  <c r="M292" i="6"/>
  <c r="M171" i="2"/>
  <c r="M166" i="24"/>
  <c r="M110" i="24"/>
  <c r="M118" i="24"/>
  <c r="M130" i="24"/>
  <c r="M170" i="24"/>
  <c r="L124" i="11"/>
  <c r="K124" i="11"/>
  <c r="L125" i="11"/>
  <c r="K125" i="11"/>
  <c r="K165" i="11"/>
  <c r="L165" i="11"/>
  <c r="P114" i="24" l="1"/>
  <c r="R114" i="24" s="1"/>
  <c r="P34" i="24"/>
  <c r="R34" i="24" s="1"/>
  <c r="P122" i="24"/>
  <c r="R122" i="24" s="1"/>
  <c r="P86" i="24"/>
  <c r="R86" i="24" s="1"/>
  <c r="P70" i="24"/>
  <c r="R70" i="24" s="1"/>
  <c r="P118" i="24"/>
  <c r="R118" i="24" s="1"/>
  <c r="P134" i="13"/>
  <c r="R134" i="13" s="1"/>
  <c r="P220" i="5"/>
  <c r="P78" i="24"/>
  <c r="R78" i="24" s="1"/>
  <c r="P82" i="24"/>
  <c r="R82" i="24" s="1"/>
  <c r="P74" i="24"/>
  <c r="R74" i="24" s="1"/>
  <c r="P150" i="24"/>
  <c r="R150" i="24" s="1"/>
  <c r="P158" i="24"/>
  <c r="R158" i="24" s="1"/>
  <c r="P155" i="1"/>
  <c r="P178" i="1"/>
  <c r="P222" i="7"/>
  <c r="P166" i="24"/>
  <c r="R166" i="24" s="1"/>
  <c r="P292" i="6"/>
  <c r="P142" i="24"/>
  <c r="R142" i="24" s="1"/>
  <c r="P18" i="24"/>
  <c r="R18" i="24" s="1"/>
  <c r="P98" i="24"/>
  <c r="R98" i="24" s="1"/>
  <c r="P170" i="24"/>
  <c r="R170" i="24" s="1"/>
  <c r="P220" i="9"/>
  <c r="P46" i="13"/>
  <c r="R46" i="13" s="1"/>
  <c r="P180" i="2"/>
  <c r="P162" i="13"/>
  <c r="R162" i="13" s="1"/>
  <c r="P146" i="24"/>
  <c r="R146" i="24" s="1"/>
  <c r="P138" i="24"/>
  <c r="R138" i="24" s="1"/>
  <c r="P245" i="5"/>
  <c r="P102" i="24"/>
  <c r="R102" i="24" s="1"/>
  <c r="P199" i="2"/>
  <c r="P207" i="10"/>
  <c r="P247" i="10"/>
  <c r="P200" i="7"/>
  <c r="P90" i="13"/>
  <c r="R90" i="13" s="1"/>
  <c r="P240" i="6"/>
  <c r="P171" i="11"/>
  <c r="P199" i="11"/>
  <c r="P30" i="24"/>
  <c r="R30" i="24" s="1"/>
  <c r="P22" i="24"/>
  <c r="R22" i="24" s="1"/>
  <c r="P126" i="24"/>
  <c r="R126" i="24" s="1"/>
  <c r="P94" i="24"/>
  <c r="R94" i="24" s="1"/>
  <c r="P268" i="8"/>
  <c r="P110" i="24"/>
  <c r="R110" i="24" s="1"/>
  <c r="P42" i="24"/>
  <c r="R42" i="24" s="1"/>
  <c r="P38" i="24"/>
  <c r="R38" i="24" s="1"/>
  <c r="P222" i="8"/>
  <c r="P130" i="24"/>
  <c r="R130" i="24" s="1"/>
  <c r="N162" i="13"/>
  <c r="N180" i="2"/>
  <c r="N106" i="24"/>
  <c r="L126" i="11"/>
  <c r="M162" i="13"/>
  <c r="M180" i="2"/>
  <c r="M106" i="24"/>
  <c r="K126" i="11"/>
  <c r="P162" i="24" l="1"/>
  <c r="R162" i="24" s="1"/>
  <c r="P222" i="10"/>
  <c r="P26" i="13"/>
  <c r="R26" i="13" s="1"/>
  <c r="P106" i="13"/>
  <c r="R106" i="13" s="1"/>
  <c r="P261" i="6"/>
  <c r="P134" i="24"/>
  <c r="R134" i="24" s="1"/>
  <c r="P90" i="24"/>
  <c r="R90" i="24" s="1"/>
  <c r="P46" i="24"/>
  <c r="R46" i="24" s="1"/>
  <c r="P161" i="1"/>
  <c r="P154" i="13"/>
  <c r="R154" i="13" s="1"/>
  <c r="P66" i="13"/>
  <c r="R66" i="13" s="1"/>
  <c r="P240" i="8"/>
  <c r="P180" i="11"/>
  <c r="P14" i="13"/>
  <c r="R14" i="13" s="1"/>
  <c r="N162" i="24"/>
  <c r="M162" i="24"/>
  <c r="L124" i="9"/>
  <c r="L125" i="9"/>
  <c r="L115" i="9"/>
  <c r="L116" i="9"/>
  <c r="L106" i="9"/>
  <c r="L107" i="9"/>
  <c r="L97" i="9"/>
  <c r="L98" i="9"/>
  <c r="P154" i="24" l="1"/>
  <c r="R154" i="24" s="1"/>
  <c r="P106" i="24"/>
  <c r="R106" i="24" s="1"/>
  <c r="P14" i="24"/>
  <c r="R14" i="24" s="1"/>
  <c r="P66" i="24"/>
  <c r="R66" i="24" s="1"/>
  <c r="P26" i="24"/>
  <c r="R26" i="24" s="1"/>
  <c r="G1" i="22"/>
  <c r="L115" i="2" l="1"/>
  <c r="L116" i="2"/>
  <c r="L106" i="2"/>
  <c r="L107" i="2"/>
  <c r="L97" i="2"/>
  <c r="L98" i="2"/>
  <c r="L107" i="1"/>
  <c r="L108" i="1"/>
  <c r="L98" i="1"/>
  <c r="L99" i="1"/>
  <c r="L133" i="5"/>
  <c r="L134" i="5"/>
  <c r="L124" i="5"/>
  <c r="L125" i="5"/>
  <c r="L115" i="5"/>
  <c r="L116" i="5"/>
  <c r="L106" i="5"/>
  <c r="L107" i="5"/>
  <c r="L97" i="5"/>
  <c r="L98" i="5"/>
  <c r="L151" i="6"/>
  <c r="L152" i="6"/>
  <c r="L142" i="6"/>
  <c r="L143" i="6"/>
  <c r="L133" i="6"/>
  <c r="L134" i="6"/>
  <c r="L124" i="6"/>
  <c r="L125" i="6"/>
  <c r="L115" i="6"/>
  <c r="L116" i="6"/>
  <c r="L106" i="6"/>
  <c r="L107" i="6"/>
  <c r="L97" i="6"/>
  <c r="L98" i="6"/>
  <c r="L124" i="7"/>
  <c r="L125" i="7"/>
  <c r="L115" i="7"/>
  <c r="L116" i="7"/>
  <c r="L106" i="7"/>
  <c r="L107" i="7"/>
  <c r="L97" i="7"/>
  <c r="L98" i="7"/>
  <c r="L142" i="8"/>
  <c r="L143" i="8"/>
  <c r="L133" i="8"/>
  <c r="L134" i="8"/>
  <c r="L124" i="8"/>
  <c r="L125" i="8"/>
  <c r="L115" i="8"/>
  <c r="L116" i="8"/>
  <c r="L106" i="8"/>
  <c r="L107" i="8"/>
  <c r="L97" i="8"/>
  <c r="L98" i="8"/>
  <c r="L133" i="9"/>
  <c r="L134" i="9"/>
  <c r="L133" i="10"/>
  <c r="L134" i="10"/>
  <c r="L124" i="10"/>
  <c r="L125" i="10"/>
  <c r="L115" i="10"/>
  <c r="L116" i="10"/>
  <c r="L106" i="10"/>
  <c r="L107" i="10"/>
  <c r="L97" i="10"/>
  <c r="L98" i="10"/>
  <c r="M45" i="14"/>
  <c r="L45" i="14"/>
  <c r="L162" i="2" l="1"/>
  <c r="L161" i="2"/>
  <c r="L146" i="1"/>
  <c r="L145" i="1"/>
  <c r="L196" i="5"/>
  <c r="L195" i="5"/>
  <c r="L231" i="6"/>
  <c r="L230" i="6"/>
  <c r="L179" i="7"/>
  <c r="L178" i="7"/>
  <c r="L213" i="8"/>
  <c r="L212" i="8"/>
  <c r="L196" i="9"/>
  <c r="L195" i="9"/>
  <c r="L197" i="10"/>
  <c r="L196" i="10"/>
  <c r="L163" i="2" l="1"/>
  <c r="L164" i="2"/>
  <c r="L109" i="2"/>
  <c r="L110" i="2"/>
  <c r="L111" i="2"/>
  <c r="L112" i="2"/>
  <c r="L113" i="2"/>
  <c r="L114" i="2"/>
  <c r="L108" i="2"/>
  <c r="L100" i="2"/>
  <c r="L101" i="2"/>
  <c r="L102" i="2"/>
  <c r="L103" i="2"/>
  <c r="L104" i="2"/>
  <c r="L105" i="2"/>
  <c r="L99" i="2"/>
  <c r="L125" i="2"/>
  <c r="L148" i="1"/>
  <c r="L147" i="1"/>
  <c r="L110" i="1"/>
  <c r="L111" i="1"/>
  <c r="L112" i="1"/>
  <c r="L113" i="1"/>
  <c r="L114" i="1"/>
  <c r="L115" i="1"/>
  <c r="L109" i="1"/>
  <c r="L101" i="1"/>
  <c r="L102" i="1"/>
  <c r="L103" i="1"/>
  <c r="L104" i="1"/>
  <c r="L105" i="1"/>
  <c r="L106" i="1"/>
  <c r="L100" i="1"/>
  <c r="L117" i="1"/>
  <c r="L136" i="5"/>
  <c r="L137" i="5"/>
  <c r="L138" i="5"/>
  <c r="L139" i="5"/>
  <c r="L140" i="5"/>
  <c r="L141" i="5"/>
  <c r="K100" i="1"/>
  <c r="K101" i="1"/>
  <c r="K102" i="1"/>
  <c r="K103" i="1"/>
  <c r="K104" i="1"/>
  <c r="K105" i="1"/>
  <c r="K106" i="1"/>
  <c r="L135" i="5"/>
  <c r="L127" i="5"/>
  <c r="L128" i="5"/>
  <c r="L129" i="5"/>
  <c r="L130" i="5"/>
  <c r="L131" i="5"/>
  <c r="L132" i="5"/>
  <c r="L126" i="5"/>
  <c r="L118" i="5"/>
  <c r="L119" i="5"/>
  <c r="L120" i="5"/>
  <c r="L121" i="5"/>
  <c r="L122" i="5"/>
  <c r="L123" i="5"/>
  <c r="L117" i="5"/>
  <c r="L109" i="5"/>
  <c r="L110" i="5"/>
  <c r="L111" i="5"/>
  <c r="L112" i="5"/>
  <c r="L113" i="5"/>
  <c r="L114" i="5"/>
  <c r="L108" i="5"/>
  <c r="L100" i="5"/>
  <c r="L101" i="5"/>
  <c r="L102" i="5"/>
  <c r="L103" i="5"/>
  <c r="L104" i="5"/>
  <c r="L105" i="5"/>
  <c r="L99" i="5"/>
  <c r="L154" i="6"/>
  <c r="L155" i="6"/>
  <c r="L156" i="6"/>
  <c r="L157" i="6"/>
  <c r="L158" i="6"/>
  <c r="L159" i="6"/>
  <c r="L153" i="6"/>
  <c r="L145" i="6"/>
  <c r="L146" i="6"/>
  <c r="L147" i="6"/>
  <c r="L148" i="6"/>
  <c r="L149" i="6"/>
  <c r="L150" i="6"/>
  <c r="L144" i="6"/>
  <c r="L136" i="6"/>
  <c r="L137" i="6"/>
  <c r="L138" i="6"/>
  <c r="L139" i="6"/>
  <c r="L140" i="6"/>
  <c r="L141" i="6"/>
  <c r="L135" i="6"/>
  <c r="L127" i="6"/>
  <c r="L128" i="6"/>
  <c r="L129" i="6"/>
  <c r="L130" i="6"/>
  <c r="L131" i="6"/>
  <c r="L132" i="6"/>
  <c r="L126" i="6"/>
  <c r="L118" i="6"/>
  <c r="L119" i="6"/>
  <c r="L120" i="6"/>
  <c r="L121" i="6"/>
  <c r="L122" i="6"/>
  <c r="L123" i="6"/>
  <c r="L117" i="6"/>
  <c r="L109" i="6"/>
  <c r="L110" i="6"/>
  <c r="L111" i="6"/>
  <c r="L112" i="6"/>
  <c r="L113" i="6"/>
  <c r="L114" i="6"/>
  <c r="L108" i="6"/>
  <c r="L100" i="6"/>
  <c r="L101" i="6"/>
  <c r="L102" i="6"/>
  <c r="L103" i="6"/>
  <c r="L104" i="6"/>
  <c r="L105" i="6"/>
  <c r="L99" i="6"/>
  <c r="L127" i="7"/>
  <c r="L128" i="7"/>
  <c r="L129" i="7"/>
  <c r="L130" i="7"/>
  <c r="L131" i="7"/>
  <c r="L132" i="7"/>
  <c r="L126" i="7"/>
  <c r="L118" i="7"/>
  <c r="L119" i="7"/>
  <c r="L120" i="7"/>
  <c r="L121" i="7"/>
  <c r="L122" i="7"/>
  <c r="L123" i="7"/>
  <c r="L117" i="7"/>
  <c r="L109" i="7"/>
  <c r="L110" i="7"/>
  <c r="L111" i="7"/>
  <c r="L112" i="7"/>
  <c r="L113" i="7"/>
  <c r="L114" i="7"/>
  <c r="L108" i="7"/>
  <c r="L100" i="7"/>
  <c r="L101" i="7"/>
  <c r="L102" i="7"/>
  <c r="L103" i="7"/>
  <c r="L104" i="7"/>
  <c r="L105" i="7"/>
  <c r="L99" i="7"/>
  <c r="L122" i="1" l="1"/>
  <c r="L130" i="2"/>
  <c r="L133" i="2"/>
  <c r="L128" i="2"/>
  <c r="L125" i="1"/>
  <c r="L121" i="1"/>
  <c r="L124" i="1"/>
  <c r="L120" i="1"/>
  <c r="L132" i="2"/>
  <c r="L129" i="2"/>
  <c r="L123" i="1"/>
  <c r="L165" i="2"/>
  <c r="L131" i="2"/>
  <c r="L127" i="2"/>
  <c r="L149" i="1"/>
  <c r="L119" i="1"/>
  <c r="L145" i="8"/>
  <c r="L146" i="8"/>
  <c r="L147" i="8"/>
  <c r="L148" i="8"/>
  <c r="L149" i="8"/>
  <c r="L150" i="8"/>
  <c r="L144" i="8"/>
  <c r="L136" i="8"/>
  <c r="L137" i="8"/>
  <c r="L138" i="8"/>
  <c r="L139" i="8"/>
  <c r="L140" i="8"/>
  <c r="L141" i="8"/>
  <c r="L135" i="8"/>
  <c r="L127" i="8"/>
  <c r="L128" i="8"/>
  <c r="L129" i="8"/>
  <c r="L130" i="8"/>
  <c r="L131" i="8"/>
  <c r="L132" i="8"/>
  <c r="L126" i="8"/>
  <c r="L118" i="8"/>
  <c r="L119" i="8"/>
  <c r="L120" i="8"/>
  <c r="L121" i="8"/>
  <c r="L122" i="8"/>
  <c r="L123" i="8"/>
  <c r="L117" i="8"/>
  <c r="L109" i="8"/>
  <c r="L110" i="8"/>
  <c r="L111" i="8"/>
  <c r="L112" i="8"/>
  <c r="L113" i="8"/>
  <c r="L114" i="8"/>
  <c r="L108" i="8"/>
  <c r="L100" i="8"/>
  <c r="L101" i="8"/>
  <c r="L102" i="8"/>
  <c r="L103" i="8"/>
  <c r="L104" i="8"/>
  <c r="L105" i="8"/>
  <c r="L99" i="8"/>
  <c r="L136" i="9"/>
  <c r="L137" i="9"/>
  <c r="L138" i="9"/>
  <c r="L139" i="9"/>
  <c r="L140" i="9"/>
  <c r="L141" i="9"/>
  <c r="L135" i="9"/>
  <c r="L127" i="9"/>
  <c r="L128" i="9"/>
  <c r="L129" i="9"/>
  <c r="L130" i="9"/>
  <c r="L131" i="9"/>
  <c r="L132" i="9"/>
  <c r="L126" i="9"/>
  <c r="L118" i="9"/>
  <c r="L119" i="9"/>
  <c r="L120" i="9"/>
  <c r="L121" i="9"/>
  <c r="L122" i="9"/>
  <c r="L123" i="9"/>
  <c r="L117" i="9"/>
  <c r="L109" i="9"/>
  <c r="L110" i="9"/>
  <c r="L111" i="9"/>
  <c r="L112" i="9"/>
  <c r="L113" i="9"/>
  <c r="L114" i="9"/>
  <c r="L108" i="9"/>
  <c r="L100" i="9"/>
  <c r="L101" i="9"/>
  <c r="L102" i="9"/>
  <c r="L103" i="9"/>
  <c r="L104" i="9"/>
  <c r="L105" i="9"/>
  <c r="L99" i="9"/>
  <c r="L136" i="10"/>
  <c r="L137" i="10"/>
  <c r="L138" i="10"/>
  <c r="L139" i="10"/>
  <c r="L140" i="10"/>
  <c r="L141" i="10"/>
  <c r="L135" i="10"/>
  <c r="L127" i="10"/>
  <c r="L128" i="10"/>
  <c r="L129" i="10"/>
  <c r="L130" i="10"/>
  <c r="L131" i="10"/>
  <c r="L132" i="10"/>
  <c r="L126" i="10"/>
  <c r="L118" i="10"/>
  <c r="L119" i="10"/>
  <c r="L120" i="10"/>
  <c r="L121" i="10"/>
  <c r="L122" i="10"/>
  <c r="L123" i="10"/>
  <c r="L117" i="10"/>
  <c r="L109" i="10"/>
  <c r="L110" i="10"/>
  <c r="L111" i="10"/>
  <c r="L112" i="10"/>
  <c r="L113" i="10"/>
  <c r="L114" i="10"/>
  <c r="L108" i="10"/>
  <c r="L100" i="10"/>
  <c r="L101" i="10"/>
  <c r="L102" i="10"/>
  <c r="L103" i="10"/>
  <c r="L104" i="10"/>
  <c r="L105" i="10"/>
  <c r="L99" i="10"/>
  <c r="L197" i="5" l="1"/>
  <c r="L198" i="5"/>
  <c r="L148" i="5"/>
  <c r="L232" i="6"/>
  <c r="L233" i="6"/>
  <c r="L168" i="6"/>
  <c r="L180" i="7"/>
  <c r="L181" i="7"/>
  <c r="L140" i="7"/>
  <c r="L136" i="7"/>
  <c r="L214" i="8"/>
  <c r="L215" i="8"/>
  <c r="L154" i="8"/>
  <c r="L158" i="8"/>
  <c r="L197" i="9"/>
  <c r="L198" i="9"/>
  <c r="L198" i="10"/>
  <c r="L199" i="10"/>
  <c r="M34" i="22"/>
  <c r="L92" i="6" s="1"/>
  <c r="L83" i="6" s="1"/>
  <c r="L237" i="6" s="1"/>
  <c r="M46" i="22"/>
  <c r="L92" i="2" s="1"/>
  <c r="L83" i="2" s="1"/>
  <c r="L234" i="6" l="1"/>
  <c r="L235" i="6" s="1"/>
  <c r="L199" i="9"/>
  <c r="L182" i="7"/>
  <c r="L148" i="10"/>
  <c r="L151" i="10"/>
  <c r="L147" i="10"/>
  <c r="L143" i="10"/>
  <c r="L149" i="10"/>
  <c r="L145" i="10"/>
  <c r="L150" i="10"/>
  <c r="L146" i="10"/>
  <c r="L157" i="8"/>
  <c r="L152" i="8"/>
  <c r="L159" i="8"/>
  <c r="L155" i="8"/>
  <c r="L160" i="8"/>
  <c r="L156" i="8"/>
  <c r="L164" i="6"/>
  <c r="L148" i="9"/>
  <c r="L151" i="9"/>
  <c r="L147" i="9"/>
  <c r="L143" i="9"/>
  <c r="L150" i="9"/>
  <c r="L146" i="9"/>
  <c r="L142" i="7"/>
  <c r="L138" i="7"/>
  <c r="L139" i="7"/>
  <c r="L134" i="7"/>
  <c r="L141" i="7"/>
  <c r="L137" i="7"/>
  <c r="L149" i="9"/>
  <c r="L145" i="9"/>
  <c r="L169" i="6"/>
  <c r="L165" i="6"/>
  <c r="L166" i="6"/>
  <c r="L161" i="6"/>
  <c r="L167" i="6"/>
  <c r="L163" i="6"/>
  <c r="L151" i="5"/>
  <c r="L147" i="5"/>
  <c r="L143" i="5"/>
  <c r="L149" i="5"/>
  <c r="L145" i="5"/>
  <c r="L150" i="5"/>
  <c r="L146" i="5"/>
  <c r="L199" i="5"/>
  <c r="L82" i="6"/>
  <c r="L216" i="8"/>
  <c r="L200" i="10"/>
  <c r="L236" i="6" l="1"/>
  <c r="L242" i="6" s="1"/>
  <c r="L82" i="2"/>
  <c r="L81" i="2" s="1"/>
  <c r="L168" i="2"/>
  <c r="L166" i="2" s="1"/>
  <c r="L81" i="6"/>
  <c r="AP72" i="19"/>
  <c r="AO72" i="19"/>
  <c r="AN72" i="19"/>
  <c r="AM72" i="19"/>
  <c r="AL72" i="19"/>
  <c r="AK72" i="19"/>
  <c r="AJ72" i="19"/>
  <c r="AI72" i="19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C72" i="19"/>
  <c r="AQ71" i="19"/>
  <c r="AQ70" i="19"/>
  <c r="AQ69" i="19"/>
  <c r="M131" i="2" s="1"/>
  <c r="AQ68" i="19"/>
  <c r="AQ67" i="19"/>
  <c r="AQ66" i="19"/>
  <c r="AQ65" i="19"/>
  <c r="L245" i="6" l="1"/>
  <c r="L167" i="2"/>
  <c r="L173" i="2" s="1"/>
  <c r="L254" i="6"/>
  <c r="L260" i="6"/>
  <c r="L248" i="6"/>
  <c r="L251" i="6"/>
  <c r="L257" i="6"/>
  <c r="M129" i="2"/>
  <c r="M133" i="2"/>
  <c r="M130" i="2"/>
  <c r="M127" i="2"/>
  <c r="M128" i="2"/>
  <c r="M132" i="2"/>
  <c r="P81" i="19"/>
  <c r="AL81" i="19"/>
  <c r="C81" i="19"/>
  <c r="V81" i="19"/>
  <c r="AN81" i="19"/>
  <c r="K81" i="19"/>
  <c r="AG81" i="19"/>
  <c r="F81" i="19"/>
  <c r="Z81" i="19"/>
  <c r="AQ72" i="19"/>
  <c r="L176" i="2" l="1"/>
  <c r="L179" i="2"/>
  <c r="L292" i="6"/>
  <c r="L199" i="2" l="1"/>
  <c r="K115" i="2"/>
  <c r="K116" i="2"/>
  <c r="K106" i="2"/>
  <c r="K107" i="2"/>
  <c r="K97" i="2"/>
  <c r="K98" i="2"/>
  <c r="K107" i="1"/>
  <c r="K108" i="1"/>
  <c r="K98" i="1"/>
  <c r="K99" i="1"/>
  <c r="K133" i="5"/>
  <c r="K134" i="5"/>
  <c r="K124" i="5"/>
  <c r="K125" i="5"/>
  <c r="K115" i="5"/>
  <c r="K116" i="5"/>
  <c r="K106" i="5"/>
  <c r="K107" i="5"/>
  <c r="K97" i="5"/>
  <c r="K98" i="5"/>
  <c r="K151" i="6"/>
  <c r="K152" i="6"/>
  <c r="K142" i="6"/>
  <c r="K143" i="6"/>
  <c r="K133" i="6"/>
  <c r="K134" i="6"/>
  <c r="K124" i="6"/>
  <c r="K125" i="6"/>
  <c r="K115" i="6"/>
  <c r="K116" i="6"/>
  <c r="K106" i="6"/>
  <c r="K107" i="6"/>
  <c r="K97" i="6"/>
  <c r="K98" i="6"/>
  <c r="K124" i="7"/>
  <c r="K125" i="7"/>
  <c r="K115" i="7"/>
  <c r="K116" i="7"/>
  <c r="K106" i="7"/>
  <c r="K107" i="7"/>
  <c r="K97" i="7"/>
  <c r="K98" i="7"/>
  <c r="K142" i="8"/>
  <c r="K143" i="8"/>
  <c r="K133" i="8"/>
  <c r="K134" i="8"/>
  <c r="K124" i="8"/>
  <c r="K125" i="8"/>
  <c r="K115" i="8"/>
  <c r="K116" i="8"/>
  <c r="K106" i="8"/>
  <c r="K107" i="8"/>
  <c r="K97" i="8"/>
  <c r="K98" i="8"/>
  <c r="K133" i="9"/>
  <c r="K134" i="9"/>
  <c r="K124" i="9"/>
  <c r="K125" i="9"/>
  <c r="K115" i="9"/>
  <c r="K116" i="9"/>
  <c r="K106" i="9"/>
  <c r="K107" i="9"/>
  <c r="K97" i="9"/>
  <c r="K98" i="9"/>
  <c r="K133" i="10"/>
  <c r="K134" i="10"/>
  <c r="K124" i="10"/>
  <c r="K125" i="10"/>
  <c r="K115" i="10"/>
  <c r="K116" i="10"/>
  <c r="K106" i="10"/>
  <c r="K107" i="10"/>
  <c r="K97" i="10"/>
  <c r="K98" i="10"/>
  <c r="K109" i="2" l="1"/>
  <c r="K110" i="2"/>
  <c r="K111" i="2"/>
  <c r="K112" i="2"/>
  <c r="K113" i="2"/>
  <c r="K114" i="2"/>
  <c r="K108" i="2"/>
  <c r="K100" i="2"/>
  <c r="K101" i="2"/>
  <c r="K102" i="2"/>
  <c r="K103" i="2"/>
  <c r="K104" i="2"/>
  <c r="K105" i="2"/>
  <c r="K99" i="2"/>
  <c r="K110" i="1"/>
  <c r="K111" i="1"/>
  <c r="K112" i="1"/>
  <c r="K113" i="1"/>
  <c r="K114" i="1"/>
  <c r="K115" i="1"/>
  <c r="K109" i="1"/>
  <c r="K136" i="5"/>
  <c r="K137" i="5"/>
  <c r="K138" i="5"/>
  <c r="K139" i="5"/>
  <c r="K140" i="5"/>
  <c r="K141" i="5"/>
  <c r="K135" i="5"/>
  <c r="K127" i="5"/>
  <c r="K128" i="5"/>
  <c r="K129" i="5"/>
  <c r="K130" i="5"/>
  <c r="K131" i="5"/>
  <c r="K132" i="5"/>
  <c r="K126" i="5"/>
  <c r="K118" i="5"/>
  <c r="K119" i="5"/>
  <c r="K120" i="5"/>
  <c r="K121" i="5"/>
  <c r="K122" i="5"/>
  <c r="K123" i="5"/>
  <c r="K117" i="5"/>
  <c r="K109" i="5"/>
  <c r="K110" i="5"/>
  <c r="K111" i="5"/>
  <c r="K112" i="5"/>
  <c r="K113" i="5"/>
  <c r="K114" i="5"/>
  <c r="K108" i="5"/>
  <c r="K100" i="5"/>
  <c r="K101" i="5"/>
  <c r="K102" i="5"/>
  <c r="K103" i="5"/>
  <c r="K104" i="5"/>
  <c r="K105" i="5"/>
  <c r="K99" i="5"/>
  <c r="K154" i="6"/>
  <c r="K155" i="6"/>
  <c r="K156" i="6"/>
  <c r="K157" i="6"/>
  <c r="K158" i="6"/>
  <c r="K159" i="6"/>
  <c r="K153" i="6"/>
  <c r="K145" i="6"/>
  <c r="K146" i="6"/>
  <c r="K147" i="6"/>
  <c r="K148" i="6"/>
  <c r="K149" i="6"/>
  <c r="K150" i="6"/>
  <c r="K144" i="6"/>
  <c r="K136" i="6"/>
  <c r="K137" i="6"/>
  <c r="K138" i="6"/>
  <c r="K139" i="6"/>
  <c r="K140" i="6"/>
  <c r="K141" i="6"/>
  <c r="K135" i="6"/>
  <c r="K127" i="6"/>
  <c r="K128" i="6"/>
  <c r="K129" i="6"/>
  <c r="K130" i="6"/>
  <c r="K131" i="6"/>
  <c r="K132" i="6"/>
  <c r="K126" i="6"/>
  <c r="K118" i="6"/>
  <c r="K119" i="6"/>
  <c r="K120" i="6"/>
  <c r="K121" i="6"/>
  <c r="K122" i="6"/>
  <c r="K123" i="6"/>
  <c r="K117" i="6"/>
  <c r="K109" i="6"/>
  <c r="K110" i="6"/>
  <c r="K111" i="6"/>
  <c r="K112" i="6"/>
  <c r="K113" i="6"/>
  <c r="K114" i="6"/>
  <c r="K108" i="6"/>
  <c r="K100" i="6"/>
  <c r="K101" i="6"/>
  <c r="K102" i="6"/>
  <c r="K103" i="6"/>
  <c r="K104" i="6"/>
  <c r="K105" i="6"/>
  <c r="K99" i="6"/>
  <c r="K127" i="7"/>
  <c r="K128" i="7"/>
  <c r="K129" i="7"/>
  <c r="K130" i="7"/>
  <c r="K131" i="7"/>
  <c r="K132" i="7"/>
  <c r="K126" i="7"/>
  <c r="K118" i="7"/>
  <c r="K119" i="7"/>
  <c r="K120" i="7"/>
  <c r="K121" i="7"/>
  <c r="K122" i="7"/>
  <c r="K123" i="7"/>
  <c r="K117" i="7"/>
  <c r="K109" i="7"/>
  <c r="K110" i="7"/>
  <c r="K111" i="7"/>
  <c r="K112" i="7"/>
  <c r="K113" i="7"/>
  <c r="K114" i="7"/>
  <c r="K108" i="7"/>
  <c r="K100" i="7"/>
  <c r="K101" i="7"/>
  <c r="K102" i="7"/>
  <c r="K103" i="7"/>
  <c r="K104" i="7"/>
  <c r="K105" i="7"/>
  <c r="K99" i="7"/>
  <c r="K145" i="8"/>
  <c r="K146" i="8"/>
  <c r="K147" i="8"/>
  <c r="K148" i="8"/>
  <c r="K149" i="8"/>
  <c r="K150" i="8"/>
  <c r="K144" i="8"/>
  <c r="K136" i="8"/>
  <c r="K137" i="8"/>
  <c r="K138" i="8"/>
  <c r="K139" i="8"/>
  <c r="K140" i="8"/>
  <c r="K141" i="8"/>
  <c r="K135" i="8"/>
  <c r="K127" i="8"/>
  <c r="K128" i="8"/>
  <c r="K129" i="8"/>
  <c r="K130" i="8"/>
  <c r="K131" i="8"/>
  <c r="K132" i="8"/>
  <c r="K126" i="8"/>
  <c r="K118" i="8"/>
  <c r="K119" i="8"/>
  <c r="K120" i="8"/>
  <c r="K121" i="8"/>
  <c r="K122" i="8"/>
  <c r="K123" i="8"/>
  <c r="K117" i="8"/>
  <c r="K109" i="8"/>
  <c r="K110" i="8"/>
  <c r="K111" i="8"/>
  <c r="K112" i="8"/>
  <c r="K113" i="8"/>
  <c r="K114" i="8"/>
  <c r="K108" i="8"/>
  <c r="K100" i="8"/>
  <c r="K101" i="8"/>
  <c r="K102" i="8"/>
  <c r="K103" i="8"/>
  <c r="K104" i="8"/>
  <c r="K105" i="8"/>
  <c r="K99" i="8"/>
  <c r="K136" i="9"/>
  <c r="K137" i="9"/>
  <c r="K138" i="9"/>
  <c r="K139" i="9"/>
  <c r="K140" i="9"/>
  <c r="K141" i="9"/>
  <c r="K135" i="9"/>
  <c r="K127" i="9"/>
  <c r="K128" i="9"/>
  <c r="K129" i="9"/>
  <c r="K130" i="9"/>
  <c r="K131" i="9"/>
  <c r="K132" i="9"/>
  <c r="K126" i="9"/>
  <c r="K118" i="9"/>
  <c r="K119" i="9"/>
  <c r="K120" i="9"/>
  <c r="K121" i="9"/>
  <c r="K122" i="9"/>
  <c r="K123" i="9"/>
  <c r="K117" i="9"/>
  <c r="K109" i="9"/>
  <c r="K110" i="9"/>
  <c r="K111" i="9"/>
  <c r="K112" i="9"/>
  <c r="K113" i="9"/>
  <c r="K114" i="9"/>
  <c r="K108" i="9"/>
  <c r="K100" i="9"/>
  <c r="K101" i="9"/>
  <c r="K102" i="9"/>
  <c r="K103" i="9"/>
  <c r="K104" i="9"/>
  <c r="K105" i="9"/>
  <c r="K99" i="9"/>
  <c r="K136" i="10"/>
  <c r="K137" i="10"/>
  <c r="K138" i="10"/>
  <c r="K139" i="10"/>
  <c r="K140" i="10"/>
  <c r="K141" i="10"/>
  <c r="K135" i="10"/>
  <c r="K127" i="10"/>
  <c r="K128" i="10"/>
  <c r="K129" i="10"/>
  <c r="K130" i="10"/>
  <c r="K131" i="10"/>
  <c r="K132" i="10"/>
  <c r="K126" i="10"/>
  <c r="K118" i="10"/>
  <c r="K119" i="10"/>
  <c r="K120" i="10"/>
  <c r="K121" i="10"/>
  <c r="K122" i="10"/>
  <c r="K123" i="10"/>
  <c r="K117" i="10"/>
  <c r="K109" i="10"/>
  <c r="K110" i="10"/>
  <c r="K111" i="10"/>
  <c r="K112" i="10"/>
  <c r="K113" i="10"/>
  <c r="K114" i="10"/>
  <c r="K108" i="10"/>
  <c r="K100" i="10"/>
  <c r="K101" i="10"/>
  <c r="K102" i="10"/>
  <c r="K103" i="10"/>
  <c r="K104" i="10"/>
  <c r="K105" i="10"/>
  <c r="K99" i="10"/>
  <c r="K145" i="10" l="1"/>
  <c r="K148" i="10"/>
  <c r="K150" i="10"/>
  <c r="K146" i="10"/>
  <c r="K151" i="10"/>
  <c r="K147" i="10"/>
  <c r="K149" i="10"/>
  <c r="K121" i="1" l="1"/>
  <c r="K117" i="1"/>
  <c r="K123" i="1"/>
  <c r="K119" i="1"/>
  <c r="K125" i="1"/>
  <c r="K147" i="5"/>
  <c r="K136" i="7"/>
  <c r="K138" i="7"/>
  <c r="K140" i="7"/>
  <c r="K157" i="8"/>
  <c r="K151" i="9"/>
  <c r="K143" i="10" l="1"/>
  <c r="K151" i="5"/>
  <c r="K145" i="9"/>
  <c r="K122" i="1"/>
  <c r="K159" i="8"/>
  <c r="K155" i="8"/>
  <c r="K147" i="9"/>
  <c r="K154" i="8"/>
  <c r="K158" i="8"/>
  <c r="K163" i="6"/>
  <c r="K124" i="1"/>
  <c r="K120" i="1"/>
  <c r="K143" i="9"/>
  <c r="K143" i="5"/>
  <c r="K167" i="6"/>
  <c r="K152" i="8"/>
  <c r="K148" i="9"/>
  <c r="K149" i="9"/>
  <c r="K160" i="8"/>
  <c r="K156" i="8"/>
  <c r="K142" i="7"/>
  <c r="K139" i="7"/>
  <c r="K134" i="7"/>
  <c r="K169" i="6"/>
  <c r="K165" i="6"/>
  <c r="K150" i="9"/>
  <c r="K146" i="9"/>
  <c r="K141" i="7"/>
  <c r="K137" i="7"/>
  <c r="K168" i="6"/>
  <c r="K164" i="6"/>
  <c r="K133" i="2"/>
  <c r="K125" i="2"/>
  <c r="K166" i="6"/>
  <c r="K161" i="6"/>
  <c r="K149" i="5"/>
  <c r="K145" i="5"/>
  <c r="K131" i="2"/>
  <c r="K150" i="5"/>
  <c r="K146" i="5"/>
  <c r="K148" i="5"/>
  <c r="AQ19" i="19"/>
  <c r="K127" i="2" s="1"/>
  <c r="AQ20" i="19"/>
  <c r="K128" i="2" s="1"/>
  <c r="AQ21" i="19"/>
  <c r="K129" i="2" s="1"/>
  <c r="AQ22" i="19"/>
  <c r="K130" i="2" s="1"/>
  <c r="AQ23" i="19"/>
  <c r="AQ24" i="19"/>
  <c r="K132" i="2" s="1"/>
  <c r="AQ25" i="19"/>
  <c r="B26" i="19"/>
  <c r="B35" i="19" s="1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B28" i="19"/>
  <c r="C28" i="19"/>
  <c r="F28" i="19"/>
  <c r="K28" i="19"/>
  <c r="P28" i="19"/>
  <c r="V28" i="19"/>
  <c r="Z28" i="19"/>
  <c r="AG28" i="19"/>
  <c r="AL28" i="19"/>
  <c r="AN28" i="19"/>
  <c r="B29" i="19"/>
  <c r="C29" i="19"/>
  <c r="F29" i="19"/>
  <c r="K29" i="19"/>
  <c r="P29" i="19"/>
  <c r="V29" i="19"/>
  <c r="Z29" i="19"/>
  <c r="AG29" i="19"/>
  <c r="AL29" i="19"/>
  <c r="AN29" i="19"/>
  <c r="B30" i="19"/>
  <c r="C30" i="19"/>
  <c r="F30" i="19"/>
  <c r="K30" i="19"/>
  <c r="P30" i="19"/>
  <c r="V30" i="19"/>
  <c r="Z30" i="19"/>
  <c r="AG30" i="19"/>
  <c r="AL30" i="19"/>
  <c r="AN30" i="19"/>
  <c r="B31" i="19"/>
  <c r="C31" i="19"/>
  <c r="F31" i="19"/>
  <c r="K31" i="19"/>
  <c r="P31" i="19"/>
  <c r="V31" i="19"/>
  <c r="Z31" i="19"/>
  <c r="AG31" i="19"/>
  <c r="AL31" i="19"/>
  <c r="AN31" i="19"/>
  <c r="B32" i="19"/>
  <c r="C32" i="19"/>
  <c r="F32" i="19"/>
  <c r="K32" i="19"/>
  <c r="P32" i="19"/>
  <c r="V32" i="19"/>
  <c r="Z32" i="19"/>
  <c r="AG32" i="19"/>
  <c r="AL32" i="19"/>
  <c r="AN32" i="19"/>
  <c r="B33" i="19"/>
  <c r="C33" i="19"/>
  <c r="F33" i="19"/>
  <c r="K33" i="19"/>
  <c r="P33" i="19"/>
  <c r="V33" i="19"/>
  <c r="Z33" i="19"/>
  <c r="AG33" i="19"/>
  <c r="AL33" i="19"/>
  <c r="AN33" i="19"/>
  <c r="B34" i="19"/>
  <c r="C34" i="19"/>
  <c r="F34" i="19"/>
  <c r="K34" i="19"/>
  <c r="P34" i="19"/>
  <c r="V34" i="19"/>
  <c r="Z34" i="19"/>
  <c r="AG34" i="19"/>
  <c r="AL34" i="19"/>
  <c r="AN34" i="19"/>
  <c r="AG35" i="19" l="1"/>
  <c r="V35" i="19"/>
  <c r="K35" i="19"/>
  <c r="AN35" i="19"/>
  <c r="C35" i="19"/>
  <c r="AQ26" i="19"/>
  <c r="AL35" i="19"/>
  <c r="Z35" i="19"/>
  <c r="F35" i="19"/>
  <c r="P35" i="19"/>
  <c r="L34" i="22" l="1"/>
  <c r="K92" i="6" s="1"/>
  <c r="K83" i="6" s="1"/>
  <c r="L46" i="22"/>
  <c r="K92" i="2" s="1"/>
  <c r="K83" i="2" s="1"/>
  <c r="K82" i="6" l="1"/>
  <c r="K237" i="6"/>
  <c r="D12" i="25"/>
  <c r="D13" i="25"/>
  <c r="D14" i="25"/>
  <c r="D15" i="25"/>
  <c r="D16" i="25"/>
  <c r="D11" i="25"/>
  <c r="K81" i="6" l="1"/>
  <c r="K82" i="2" l="1"/>
  <c r="K81" i="2" s="1"/>
  <c r="K168" i="2"/>
  <c r="K34" i="22"/>
  <c r="K46" i="22"/>
  <c r="J92" i="6" l="1"/>
  <c r="J83" i="6" s="1"/>
  <c r="J237" i="6" s="1"/>
  <c r="J117" i="11"/>
  <c r="J108" i="11"/>
  <c r="J99" i="11"/>
  <c r="J136" i="10"/>
  <c r="J137" i="10"/>
  <c r="J138" i="10"/>
  <c r="J139" i="10"/>
  <c r="J140" i="10"/>
  <c r="J141" i="10"/>
  <c r="J135" i="10"/>
  <c r="J127" i="10"/>
  <c r="J128" i="10"/>
  <c r="J129" i="10"/>
  <c r="J130" i="10"/>
  <c r="J131" i="10"/>
  <c r="J132" i="10"/>
  <c r="J126" i="10"/>
  <c r="J118" i="10"/>
  <c r="J119" i="10"/>
  <c r="J120" i="10"/>
  <c r="J121" i="10"/>
  <c r="J122" i="10"/>
  <c r="J123" i="10"/>
  <c r="J117" i="10"/>
  <c r="J109" i="10"/>
  <c r="J110" i="10"/>
  <c r="J111" i="10"/>
  <c r="J112" i="10"/>
  <c r="J113" i="10"/>
  <c r="J114" i="10"/>
  <c r="J108" i="10"/>
  <c r="J100" i="10"/>
  <c r="J101" i="10"/>
  <c r="J102" i="10"/>
  <c r="J103" i="10"/>
  <c r="J104" i="10"/>
  <c r="J105" i="10"/>
  <c r="J99" i="10"/>
  <c r="J136" i="9"/>
  <c r="J137" i="9"/>
  <c r="J138" i="9"/>
  <c r="J139" i="9"/>
  <c r="J140" i="9"/>
  <c r="J141" i="9"/>
  <c r="J135" i="9"/>
  <c r="J127" i="9"/>
  <c r="J128" i="9"/>
  <c r="J129" i="9"/>
  <c r="J130" i="9"/>
  <c r="J131" i="9"/>
  <c r="J132" i="9"/>
  <c r="J126" i="9"/>
  <c r="J118" i="9"/>
  <c r="J119" i="9"/>
  <c r="J120" i="9"/>
  <c r="J121" i="9"/>
  <c r="J122" i="9"/>
  <c r="J123" i="9"/>
  <c r="J117" i="9"/>
  <c r="J109" i="9"/>
  <c r="J110" i="9"/>
  <c r="J111" i="9"/>
  <c r="J112" i="9"/>
  <c r="J113" i="9"/>
  <c r="J114" i="9"/>
  <c r="J108" i="9"/>
  <c r="J100" i="9"/>
  <c r="J101" i="9"/>
  <c r="J102" i="9"/>
  <c r="J103" i="9"/>
  <c r="J104" i="9"/>
  <c r="J105" i="9"/>
  <c r="J99" i="9"/>
  <c r="J145" i="8"/>
  <c r="J146" i="8"/>
  <c r="J147" i="8"/>
  <c r="J148" i="8"/>
  <c r="J149" i="8"/>
  <c r="J150" i="8"/>
  <c r="J144" i="8"/>
  <c r="J136" i="8"/>
  <c r="J137" i="8"/>
  <c r="J138" i="8"/>
  <c r="J139" i="8"/>
  <c r="J140" i="8"/>
  <c r="J141" i="8"/>
  <c r="J135" i="8"/>
  <c r="J127" i="8"/>
  <c r="J128" i="8"/>
  <c r="J129" i="8"/>
  <c r="J130" i="8"/>
  <c r="J131" i="8"/>
  <c r="J132" i="8"/>
  <c r="J126" i="8"/>
  <c r="J118" i="8"/>
  <c r="J119" i="8"/>
  <c r="J120" i="8"/>
  <c r="J121" i="8"/>
  <c r="J122" i="8"/>
  <c r="J123" i="8"/>
  <c r="J117" i="8"/>
  <c r="J109" i="8"/>
  <c r="J110" i="8"/>
  <c r="J111" i="8"/>
  <c r="J112" i="8"/>
  <c r="J113" i="8"/>
  <c r="J114" i="8"/>
  <c r="J108" i="8"/>
  <c r="J100" i="8"/>
  <c r="J101" i="8"/>
  <c r="J102" i="8"/>
  <c r="J103" i="8"/>
  <c r="J104" i="8"/>
  <c r="J105" i="8"/>
  <c r="J99" i="8"/>
  <c r="J127" i="11" l="1"/>
  <c r="J134" i="11" s="1"/>
  <c r="J160" i="8"/>
  <c r="J156" i="8"/>
  <c r="J158" i="8"/>
  <c r="J154" i="8"/>
  <c r="J157" i="8"/>
  <c r="J150" i="9"/>
  <c r="J146" i="9"/>
  <c r="J149" i="10"/>
  <c r="J159" i="8"/>
  <c r="J155" i="8"/>
  <c r="J145" i="9"/>
  <c r="J148" i="9"/>
  <c r="J151" i="10"/>
  <c r="J147" i="10"/>
  <c r="J151" i="9"/>
  <c r="J149" i="9"/>
  <c r="J147" i="9"/>
  <c r="J145" i="10"/>
  <c r="J150" i="10"/>
  <c r="J148" i="10"/>
  <c r="J146" i="10"/>
  <c r="J82" i="6"/>
  <c r="J127" i="7"/>
  <c r="J128" i="7"/>
  <c r="J129" i="7"/>
  <c r="J130" i="7"/>
  <c r="J131" i="7"/>
  <c r="J132" i="7"/>
  <c r="J126" i="7"/>
  <c r="J118" i="7"/>
  <c r="J119" i="7"/>
  <c r="J120" i="7"/>
  <c r="J121" i="7"/>
  <c r="J122" i="7"/>
  <c r="J123" i="7"/>
  <c r="J117" i="7"/>
  <c r="J109" i="7"/>
  <c r="J110" i="7"/>
  <c r="J111" i="7"/>
  <c r="J112" i="7"/>
  <c r="J113" i="7"/>
  <c r="J114" i="7"/>
  <c r="J108" i="7"/>
  <c r="J100" i="7"/>
  <c r="J101" i="7"/>
  <c r="J102" i="7"/>
  <c r="J103" i="7"/>
  <c r="J104" i="7"/>
  <c r="J105" i="7"/>
  <c r="J99" i="7"/>
  <c r="J154" i="6"/>
  <c r="J155" i="6"/>
  <c r="J156" i="6"/>
  <c r="J157" i="6"/>
  <c r="J158" i="6"/>
  <c r="J159" i="6"/>
  <c r="J153" i="6"/>
  <c r="J145" i="6"/>
  <c r="J146" i="6"/>
  <c r="J147" i="6"/>
  <c r="J148" i="6"/>
  <c r="J149" i="6"/>
  <c r="J150" i="6"/>
  <c r="J144" i="6"/>
  <c r="J136" i="6"/>
  <c r="J137" i="6"/>
  <c r="J138" i="6"/>
  <c r="J139" i="6"/>
  <c r="J140" i="6"/>
  <c r="J141" i="6"/>
  <c r="J135" i="6"/>
  <c r="J127" i="6"/>
  <c r="J128" i="6"/>
  <c r="J129" i="6"/>
  <c r="J130" i="6"/>
  <c r="J131" i="6"/>
  <c r="J132" i="6"/>
  <c r="J126" i="6"/>
  <c r="J118" i="6"/>
  <c r="J119" i="6"/>
  <c r="J120" i="6"/>
  <c r="J121" i="6"/>
  <c r="J122" i="6"/>
  <c r="J123" i="6"/>
  <c r="J117" i="6"/>
  <c r="J109" i="6"/>
  <c r="J110" i="6"/>
  <c r="J111" i="6"/>
  <c r="J112" i="6"/>
  <c r="J113" i="6"/>
  <c r="J114" i="6"/>
  <c r="J108" i="6"/>
  <c r="J100" i="6"/>
  <c r="J101" i="6"/>
  <c r="J102" i="6"/>
  <c r="J103" i="6"/>
  <c r="J104" i="6"/>
  <c r="J105" i="6"/>
  <c r="J99" i="6"/>
  <c r="J136" i="5"/>
  <c r="J137" i="5"/>
  <c r="J138" i="5"/>
  <c r="J139" i="5"/>
  <c r="J140" i="5"/>
  <c r="J141" i="5"/>
  <c r="J135" i="5"/>
  <c r="J127" i="5"/>
  <c r="J128" i="5"/>
  <c r="J129" i="5"/>
  <c r="J130" i="5"/>
  <c r="J131" i="5"/>
  <c r="J132" i="5"/>
  <c r="J126" i="5"/>
  <c r="J118" i="5"/>
  <c r="J119" i="5"/>
  <c r="J120" i="5"/>
  <c r="J121" i="5"/>
  <c r="J122" i="5"/>
  <c r="J123" i="5"/>
  <c r="J117" i="5"/>
  <c r="J109" i="5"/>
  <c r="J110" i="5"/>
  <c r="J111" i="5"/>
  <c r="J112" i="5"/>
  <c r="J113" i="5"/>
  <c r="J114" i="5"/>
  <c r="J108" i="5"/>
  <c r="J100" i="5"/>
  <c r="J101" i="5"/>
  <c r="J102" i="5"/>
  <c r="J103" i="5"/>
  <c r="J104" i="5"/>
  <c r="J105" i="5"/>
  <c r="J99" i="5"/>
  <c r="J110" i="1"/>
  <c r="J111" i="1"/>
  <c r="J112" i="1"/>
  <c r="J113" i="1"/>
  <c r="J114" i="1"/>
  <c r="J115" i="1"/>
  <c r="J109" i="1"/>
  <c r="J101" i="1"/>
  <c r="J102" i="1"/>
  <c r="J103" i="1"/>
  <c r="J104" i="1"/>
  <c r="J105" i="1"/>
  <c r="J106" i="1"/>
  <c r="J100" i="1"/>
  <c r="J109" i="2"/>
  <c r="J110" i="2"/>
  <c r="J111" i="2"/>
  <c r="J112" i="2"/>
  <c r="J113" i="2"/>
  <c r="J114" i="2"/>
  <c r="J108" i="2"/>
  <c r="J100" i="2"/>
  <c r="J101" i="2"/>
  <c r="J102" i="2"/>
  <c r="J103" i="2"/>
  <c r="J104" i="2"/>
  <c r="J105" i="2"/>
  <c r="J99" i="2"/>
  <c r="J92" i="2"/>
  <c r="J83" i="2" s="1"/>
  <c r="J82" i="2" l="1"/>
  <c r="J81" i="2" s="1"/>
  <c r="J129" i="2"/>
  <c r="J133" i="2"/>
  <c r="J127" i="2"/>
  <c r="J131" i="2"/>
  <c r="J130" i="2"/>
  <c r="J123" i="1"/>
  <c r="J151" i="5"/>
  <c r="J147" i="5"/>
  <c r="J168" i="6"/>
  <c r="J164" i="6"/>
  <c r="J142" i="7"/>
  <c r="J138" i="7"/>
  <c r="J132" i="2"/>
  <c r="J128" i="2"/>
  <c r="J125" i="1"/>
  <c r="J121" i="1"/>
  <c r="J149" i="5"/>
  <c r="J163" i="6"/>
  <c r="J166" i="6"/>
  <c r="J140" i="7"/>
  <c r="J119" i="1"/>
  <c r="J124" i="1"/>
  <c r="J122" i="1"/>
  <c r="J120" i="1"/>
  <c r="J145" i="5"/>
  <c r="J150" i="5"/>
  <c r="J148" i="5"/>
  <c r="J146" i="5"/>
  <c r="J169" i="6"/>
  <c r="J167" i="6"/>
  <c r="J165" i="6"/>
  <c r="J136" i="7"/>
  <c r="J141" i="7"/>
  <c r="J139" i="7"/>
  <c r="J137" i="7"/>
  <c r="J81" i="6"/>
  <c r="J168" i="2"/>
  <c r="Z5" i="14" l="1"/>
  <c r="J98" i="11" s="1"/>
  <c r="Z6" i="14"/>
  <c r="J107" i="11" s="1"/>
  <c r="Z7" i="14"/>
  <c r="J116" i="11" s="1"/>
  <c r="Z8" i="14"/>
  <c r="J98" i="10" s="1"/>
  <c r="Z9" i="14"/>
  <c r="J107" i="10" s="1"/>
  <c r="Z10" i="14"/>
  <c r="J116" i="10" s="1"/>
  <c r="Z11" i="14"/>
  <c r="J125" i="10" s="1"/>
  <c r="Z12" i="14"/>
  <c r="J134" i="10" s="1"/>
  <c r="Z13" i="14"/>
  <c r="J98" i="9" s="1"/>
  <c r="Z14" i="14"/>
  <c r="J107" i="9" s="1"/>
  <c r="Z15" i="14"/>
  <c r="J116" i="9" s="1"/>
  <c r="Z16" i="14"/>
  <c r="J125" i="9" s="1"/>
  <c r="Z17" i="14"/>
  <c r="J134" i="9" s="1"/>
  <c r="Z18" i="14"/>
  <c r="J98" i="8" s="1"/>
  <c r="Z19" i="14"/>
  <c r="J107" i="8" s="1"/>
  <c r="Z20" i="14"/>
  <c r="J116" i="8" s="1"/>
  <c r="Z21" i="14"/>
  <c r="J125" i="8" s="1"/>
  <c r="Z22" i="14"/>
  <c r="J134" i="8" s="1"/>
  <c r="Z23" i="14"/>
  <c r="J143" i="8" s="1"/>
  <c r="Z24" i="14"/>
  <c r="J98" i="7" s="1"/>
  <c r="Z25" i="14"/>
  <c r="J107" i="7" s="1"/>
  <c r="Z26" i="14"/>
  <c r="J116" i="7" s="1"/>
  <c r="Z27" i="14"/>
  <c r="J125" i="7" s="1"/>
  <c r="Z28" i="14"/>
  <c r="J98" i="6" s="1"/>
  <c r="Z29" i="14"/>
  <c r="Z30" i="14"/>
  <c r="J116" i="6" s="1"/>
  <c r="Z31" i="14"/>
  <c r="J125" i="6" s="1"/>
  <c r="Z32" i="14"/>
  <c r="J134" i="6" s="1"/>
  <c r="Z33" i="14"/>
  <c r="J143" i="6" s="1"/>
  <c r="Z34" i="14"/>
  <c r="J152" i="6" s="1"/>
  <c r="Z35" i="14"/>
  <c r="J98" i="5" s="1"/>
  <c r="Z36" i="14"/>
  <c r="J107" i="5" s="1"/>
  <c r="Z37" i="14"/>
  <c r="J116" i="5" s="1"/>
  <c r="Z38" i="14"/>
  <c r="J125" i="5" s="1"/>
  <c r="Z39" i="14"/>
  <c r="J134" i="5" s="1"/>
  <c r="Z40" i="14"/>
  <c r="J99" i="1" s="1"/>
  <c r="Z41" i="14"/>
  <c r="J108" i="1" s="1"/>
  <c r="Z42" i="14"/>
  <c r="J98" i="2" s="1"/>
  <c r="Z43" i="14"/>
  <c r="J107" i="2" s="1"/>
  <c r="Z44" i="14"/>
  <c r="J116" i="2" s="1"/>
  <c r="Z4" i="14"/>
  <c r="J125" i="11" l="1"/>
  <c r="J125" i="2"/>
  <c r="J117" i="1"/>
  <c r="J134" i="7"/>
  <c r="J152" i="8"/>
  <c r="J143" i="10"/>
  <c r="J143" i="5"/>
  <c r="J107" i="6"/>
  <c r="J143" i="9"/>
  <c r="K43" i="14"/>
  <c r="J106" i="2" s="1"/>
  <c r="K39" i="14"/>
  <c r="J133" i="5" s="1"/>
  <c r="K37" i="14"/>
  <c r="J115" i="5" s="1"/>
  <c r="K36" i="14"/>
  <c r="J106" i="5" s="1"/>
  <c r="K31" i="14"/>
  <c r="J124" i="6" s="1"/>
  <c r="K21" i="14"/>
  <c r="J124" i="8" s="1"/>
  <c r="K44" i="14"/>
  <c r="J115" i="2" s="1"/>
  <c r="K42" i="14"/>
  <c r="J97" i="2" s="1"/>
  <c r="K41" i="14"/>
  <c r="J107" i="1" s="1"/>
  <c r="K40" i="14"/>
  <c r="J98" i="1" s="1"/>
  <c r="K38" i="14"/>
  <c r="J124" i="5" s="1"/>
  <c r="K35" i="14"/>
  <c r="J97" i="5" s="1"/>
  <c r="K34" i="14"/>
  <c r="J151" i="6" s="1"/>
  <c r="K33" i="14"/>
  <c r="J142" i="6" s="1"/>
  <c r="K32" i="14"/>
  <c r="J133" i="6" s="1"/>
  <c r="K30" i="14"/>
  <c r="J115" i="6" s="1"/>
  <c r="K29" i="14"/>
  <c r="J106" i="6" s="1"/>
  <c r="K28" i="14"/>
  <c r="J97" i="6" s="1"/>
  <c r="K27" i="14"/>
  <c r="J124" i="7" s="1"/>
  <c r="K26" i="14"/>
  <c r="J115" i="7" s="1"/>
  <c r="K25" i="14"/>
  <c r="J106" i="7" s="1"/>
  <c r="K24" i="14"/>
  <c r="J97" i="7" s="1"/>
  <c r="K23" i="14"/>
  <c r="J142" i="8" s="1"/>
  <c r="K22" i="14"/>
  <c r="J133" i="8" s="1"/>
  <c r="K20" i="14"/>
  <c r="J115" i="8" s="1"/>
  <c r="K19" i="14"/>
  <c r="J106" i="8" s="1"/>
  <c r="K18" i="14"/>
  <c r="J97" i="8" s="1"/>
  <c r="K17" i="14"/>
  <c r="J133" i="9" s="1"/>
  <c r="K16" i="14"/>
  <c r="J124" i="9" s="1"/>
  <c r="K15" i="14"/>
  <c r="J115" i="9" s="1"/>
  <c r="K14" i="14"/>
  <c r="J106" i="9" s="1"/>
  <c r="K13" i="14"/>
  <c r="J97" i="9" s="1"/>
  <c r="K12" i="14"/>
  <c r="J133" i="10" s="1"/>
  <c r="K11" i="14"/>
  <c r="J124" i="10" s="1"/>
  <c r="K10" i="14"/>
  <c r="J115" i="10" s="1"/>
  <c r="K9" i="14"/>
  <c r="J106" i="10" s="1"/>
  <c r="K8" i="14"/>
  <c r="J97" i="10" s="1"/>
  <c r="K7" i="14"/>
  <c r="J115" i="11" s="1"/>
  <c r="K6" i="14"/>
  <c r="J106" i="11" s="1"/>
  <c r="K5" i="14"/>
  <c r="J97" i="11" s="1"/>
  <c r="K4" i="14"/>
  <c r="J124" i="11" l="1"/>
  <c r="J126" i="11" s="1"/>
  <c r="J142" i="10"/>
  <c r="J144" i="10" s="1"/>
  <c r="J124" i="2"/>
  <c r="J126" i="2" s="1"/>
  <c r="J151" i="8"/>
  <c r="J153" i="8" s="1"/>
  <c r="J133" i="7"/>
  <c r="J135" i="7" s="1"/>
  <c r="J116" i="1"/>
  <c r="J118" i="1" s="1"/>
  <c r="J160" i="6"/>
  <c r="J142" i="9"/>
  <c r="J144" i="9" s="1"/>
  <c r="J142" i="5"/>
  <c r="J161" i="6"/>
  <c r="K45" i="14"/>
  <c r="Z45" i="14"/>
  <c r="J144" i="5" l="1"/>
  <c r="J162" i="6"/>
  <c r="K196" i="10" l="1"/>
  <c r="K198" i="10" s="1"/>
  <c r="K212" i="8"/>
  <c r="K214" i="8" s="1"/>
  <c r="K230" i="6"/>
  <c r="K232" i="6" s="1"/>
  <c r="K195" i="9"/>
  <c r="K197" i="9" s="1"/>
  <c r="K178" i="7"/>
  <c r="K180" i="7" s="1"/>
  <c r="K161" i="2"/>
  <c r="K163" i="2" s="1"/>
  <c r="K195" i="5"/>
  <c r="K197" i="5" s="1"/>
  <c r="K145" i="1"/>
  <c r="K147" i="1" s="1"/>
  <c r="J230" i="6"/>
  <c r="J232" i="6" s="1"/>
  <c r="J196" i="10"/>
  <c r="J198" i="10" s="1"/>
  <c r="J161" i="2"/>
  <c r="J163" i="2" s="1"/>
  <c r="J178" i="7"/>
  <c r="J180" i="7" s="1"/>
  <c r="J145" i="1"/>
  <c r="J147" i="1" s="1"/>
  <c r="J212" i="8"/>
  <c r="J214" i="8" s="1"/>
  <c r="J195" i="5"/>
  <c r="J197" i="5" s="1"/>
  <c r="J195" i="9"/>
  <c r="J197" i="9" s="1"/>
  <c r="J161" i="11"/>
  <c r="K146" i="1" l="1"/>
  <c r="K148" i="1" s="1"/>
  <c r="K149" i="1" s="1"/>
  <c r="K196" i="9"/>
  <c r="K198" i="9" s="1"/>
  <c r="K199" i="9" s="1"/>
  <c r="K179" i="7"/>
  <c r="K181" i="7" s="1"/>
  <c r="K182" i="7" s="1"/>
  <c r="K162" i="2"/>
  <c r="K164" i="2" s="1"/>
  <c r="K165" i="2" s="1"/>
  <c r="K166" i="2" s="1"/>
  <c r="K196" i="5"/>
  <c r="K198" i="5" s="1"/>
  <c r="K199" i="5" s="1"/>
  <c r="K197" i="10"/>
  <c r="K199" i="10" s="1"/>
  <c r="K200" i="10" s="1"/>
  <c r="K213" i="8"/>
  <c r="K215" i="8" s="1"/>
  <c r="K216" i="8" s="1"/>
  <c r="K231" i="6"/>
  <c r="K233" i="6" s="1"/>
  <c r="K234" i="6" s="1"/>
  <c r="K235" i="6" s="1"/>
  <c r="J163" i="11"/>
  <c r="J213" i="8"/>
  <c r="J215" i="8" s="1"/>
  <c r="J216" i="8" s="1"/>
  <c r="J162" i="2"/>
  <c r="J164" i="2" s="1"/>
  <c r="J165" i="2" s="1"/>
  <c r="J166" i="2" s="1"/>
  <c r="J178" i="2" s="1"/>
  <c r="J162" i="11"/>
  <c r="J179" i="7"/>
  <c r="J181" i="7" s="1"/>
  <c r="J182" i="7" s="1"/>
  <c r="J197" i="10"/>
  <c r="J199" i="10" s="1"/>
  <c r="J200" i="10" s="1"/>
  <c r="J231" i="6"/>
  <c r="J233" i="6" s="1"/>
  <c r="J234" i="6" s="1"/>
  <c r="J235" i="6" s="1"/>
  <c r="J244" i="6" s="1"/>
  <c r="J146" i="1"/>
  <c r="J148" i="1" s="1"/>
  <c r="J149" i="1" s="1"/>
  <c r="J196" i="9"/>
  <c r="J198" i="9" s="1"/>
  <c r="J199" i="9" s="1"/>
  <c r="J196" i="5"/>
  <c r="J198" i="5" s="1"/>
  <c r="J199" i="5" s="1"/>
  <c r="E46" i="22"/>
  <c r="D92" i="2" s="1"/>
  <c r="D83" i="2" s="1"/>
  <c r="F46" i="22"/>
  <c r="E92" i="2" s="1"/>
  <c r="E83" i="2" s="1"/>
  <c r="G46" i="22"/>
  <c r="F92" i="2" s="1"/>
  <c r="F83" i="2" s="1"/>
  <c r="H46" i="22"/>
  <c r="G92" i="2" s="1"/>
  <c r="G83" i="2" s="1"/>
  <c r="I46" i="22"/>
  <c r="H92" i="2" s="1"/>
  <c r="H83" i="2" s="1"/>
  <c r="J46" i="22"/>
  <c r="I92" i="2" s="1"/>
  <c r="I83" i="2" s="1"/>
  <c r="D46" i="22"/>
  <c r="C92" i="2" s="1"/>
  <c r="C83" i="2" s="1"/>
  <c r="E34" i="22"/>
  <c r="D92" i="6" s="1"/>
  <c r="D83" i="6" s="1"/>
  <c r="D237" i="6" s="1"/>
  <c r="F34" i="22"/>
  <c r="G34" i="22"/>
  <c r="H34" i="22"/>
  <c r="G92" i="6" s="1"/>
  <c r="G83" i="6" s="1"/>
  <c r="G237" i="6" s="1"/>
  <c r="I34" i="22"/>
  <c r="H92" i="6" s="1"/>
  <c r="H83" i="6" s="1"/>
  <c r="H237" i="6" s="1"/>
  <c r="J34" i="22"/>
  <c r="D34" i="22"/>
  <c r="C92" i="6" s="1"/>
  <c r="C83" i="6" s="1"/>
  <c r="C237" i="6" s="1"/>
  <c r="K167" i="2" l="1"/>
  <c r="K179" i="2" s="1"/>
  <c r="K236" i="6"/>
  <c r="K248" i="6" s="1"/>
  <c r="J172" i="2"/>
  <c r="J175" i="2"/>
  <c r="J167" i="2"/>
  <c r="J164" i="11"/>
  <c r="J165" i="11" s="1"/>
  <c r="J236" i="6"/>
  <c r="J247" i="6"/>
  <c r="J253" i="6"/>
  <c r="J256" i="6"/>
  <c r="J241" i="6"/>
  <c r="J250" i="6"/>
  <c r="J259" i="6"/>
  <c r="F92" i="6"/>
  <c r="F83" i="6" s="1"/>
  <c r="I92" i="6"/>
  <c r="I83" i="6" s="1"/>
  <c r="I237" i="6" s="1"/>
  <c r="E92" i="6"/>
  <c r="E83" i="6" s="1"/>
  <c r="E82" i="6" s="1"/>
  <c r="G82" i="6"/>
  <c r="C82" i="6"/>
  <c r="K173" i="2" l="1"/>
  <c r="K176" i="2"/>
  <c r="K257" i="6"/>
  <c r="K251" i="6"/>
  <c r="K245" i="6"/>
  <c r="K254" i="6"/>
  <c r="K242" i="6"/>
  <c r="K260" i="6"/>
  <c r="J195" i="2"/>
  <c r="J254" i="6"/>
  <c r="J252" i="6" s="1"/>
  <c r="J122" i="13" s="1"/>
  <c r="J248" i="6"/>
  <c r="J246" i="6" s="1"/>
  <c r="J114" i="13" s="1"/>
  <c r="J245" i="6"/>
  <c r="J242" i="6"/>
  <c r="J251" i="6"/>
  <c r="J249" i="6" s="1"/>
  <c r="J118" i="13" s="1"/>
  <c r="J257" i="6"/>
  <c r="J255" i="6" s="1"/>
  <c r="J126" i="13" s="1"/>
  <c r="J260" i="6"/>
  <c r="J258" i="6" s="1"/>
  <c r="J130" i="13" s="1"/>
  <c r="J288" i="6"/>
  <c r="J176" i="2"/>
  <c r="J174" i="2" s="1"/>
  <c r="J166" i="13" s="1"/>
  <c r="J179" i="2"/>
  <c r="J177" i="2" s="1"/>
  <c r="J170" i="13" s="1"/>
  <c r="J173" i="2"/>
  <c r="I82" i="6"/>
  <c r="E237" i="6"/>
  <c r="F237" i="6"/>
  <c r="F82" i="6"/>
  <c r="C81" i="6"/>
  <c r="G81" i="6"/>
  <c r="D82" i="6"/>
  <c r="H82" i="6"/>
  <c r="E81" i="6"/>
  <c r="K199" i="2" l="1"/>
  <c r="K292" i="6"/>
  <c r="J243" i="6"/>
  <c r="J110" i="13" s="1"/>
  <c r="J292" i="6"/>
  <c r="I81" i="6"/>
  <c r="J166" i="24"/>
  <c r="J126" i="24"/>
  <c r="J114" i="24"/>
  <c r="J240" i="6"/>
  <c r="J118" i="24"/>
  <c r="J122" i="24"/>
  <c r="J171" i="2"/>
  <c r="J199" i="2"/>
  <c r="J170" i="24"/>
  <c r="J130" i="24"/>
  <c r="F81" i="6"/>
  <c r="D81" i="6"/>
  <c r="H81" i="6"/>
  <c r="J110" i="24" l="1"/>
  <c r="J162" i="13"/>
  <c r="J180" i="2"/>
  <c r="J106" i="13"/>
  <c r="J261" i="6"/>
  <c r="AP12" i="19"/>
  <c r="AO12" i="19"/>
  <c r="AN12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AQ11" i="19"/>
  <c r="AQ10" i="19"/>
  <c r="AQ9" i="19"/>
  <c r="AQ8" i="19"/>
  <c r="AQ7" i="19"/>
  <c r="AQ6" i="19"/>
  <c r="AQ5" i="19"/>
  <c r="J106" i="24" l="1"/>
  <c r="J162" i="24"/>
  <c r="AQ12" i="19"/>
  <c r="E161" i="2"/>
  <c r="E163" i="2" s="1"/>
  <c r="F161" i="2"/>
  <c r="F163" i="2" s="1"/>
  <c r="G161" i="2"/>
  <c r="G163" i="2" s="1"/>
  <c r="H161" i="2"/>
  <c r="H163" i="2" s="1"/>
  <c r="E162" i="2"/>
  <c r="E164" i="2" s="1"/>
  <c r="G162" i="2"/>
  <c r="G164" i="2" s="1"/>
  <c r="H162" i="2"/>
  <c r="H164" i="2" s="1"/>
  <c r="D127" i="2"/>
  <c r="E127" i="2"/>
  <c r="F127" i="2"/>
  <c r="G127" i="2"/>
  <c r="H127" i="2"/>
  <c r="I127" i="2"/>
  <c r="D128" i="2"/>
  <c r="E128" i="2"/>
  <c r="F128" i="2"/>
  <c r="G128" i="2"/>
  <c r="H128" i="2"/>
  <c r="I128" i="2"/>
  <c r="D129" i="2"/>
  <c r="E129" i="2"/>
  <c r="F129" i="2"/>
  <c r="G129" i="2"/>
  <c r="H129" i="2"/>
  <c r="I129" i="2"/>
  <c r="D130" i="2"/>
  <c r="E130" i="2"/>
  <c r="F130" i="2"/>
  <c r="G130" i="2"/>
  <c r="H130" i="2"/>
  <c r="I130" i="2"/>
  <c r="D131" i="2"/>
  <c r="E131" i="2"/>
  <c r="F131" i="2"/>
  <c r="G131" i="2"/>
  <c r="H131" i="2"/>
  <c r="I131" i="2"/>
  <c r="D132" i="2"/>
  <c r="E132" i="2"/>
  <c r="F132" i="2"/>
  <c r="G132" i="2"/>
  <c r="H132" i="2"/>
  <c r="I132" i="2"/>
  <c r="D133" i="2"/>
  <c r="E133" i="2"/>
  <c r="F133" i="2"/>
  <c r="G133" i="2"/>
  <c r="H133" i="2"/>
  <c r="I133" i="2"/>
  <c r="H165" i="2" l="1"/>
  <c r="G165" i="2"/>
  <c r="E165" i="2"/>
  <c r="H82" i="2" l="1"/>
  <c r="H81" i="2" s="1"/>
  <c r="H168" i="2"/>
  <c r="H166" i="2" s="1"/>
  <c r="F82" i="2"/>
  <c r="F81" i="2" s="1"/>
  <c r="F168" i="2"/>
  <c r="C82" i="2"/>
  <c r="C81" i="2" s="1"/>
  <c r="C168" i="2"/>
  <c r="T24" i="14"/>
  <c r="U24" i="14"/>
  <c r="V24" i="14"/>
  <c r="S24" i="14"/>
  <c r="H167" i="2" l="1"/>
  <c r="D82" i="2"/>
  <c r="D81" i="2" s="1"/>
  <c r="D168" i="2"/>
  <c r="E82" i="2"/>
  <c r="E81" i="2" s="1"/>
  <c r="E168" i="2"/>
  <c r="I82" i="2"/>
  <c r="I81" i="2" s="1"/>
  <c r="I168" i="2"/>
  <c r="F105" i="7"/>
  <c r="F102" i="7"/>
  <c r="F100" i="7"/>
  <c r="F99" i="7"/>
  <c r="S106" i="7"/>
  <c r="D102" i="7" s="1"/>
  <c r="T106" i="7"/>
  <c r="E105" i="7" s="1"/>
  <c r="R106" i="7"/>
  <c r="C102" i="7" s="1"/>
  <c r="H96" i="7"/>
  <c r="G96" i="7"/>
  <c r="U98" i="7"/>
  <c r="E166" i="2" l="1"/>
  <c r="F96" i="7"/>
  <c r="D105" i="7"/>
  <c r="D100" i="7"/>
  <c r="E100" i="7"/>
  <c r="E102" i="7"/>
  <c r="C105" i="7"/>
  <c r="C100" i="7"/>
  <c r="E167" i="2" l="1"/>
  <c r="G82" i="2"/>
  <c r="G81" i="2" s="1"/>
  <c r="G168" i="2"/>
  <c r="D99" i="7"/>
  <c r="E99" i="7"/>
  <c r="C99" i="7"/>
  <c r="E96" i="7" l="1"/>
  <c r="D96" i="7"/>
  <c r="G166" i="2"/>
  <c r="C96" i="7"/>
  <c r="G167" i="2" l="1"/>
  <c r="D145" i="5" l="1"/>
  <c r="E145" i="5"/>
  <c r="F145" i="5"/>
  <c r="G145" i="5"/>
  <c r="H145" i="5"/>
  <c r="I145" i="5"/>
  <c r="D146" i="5"/>
  <c r="E146" i="5"/>
  <c r="F146" i="5"/>
  <c r="G146" i="5"/>
  <c r="H146" i="5"/>
  <c r="I146" i="5"/>
  <c r="D147" i="5"/>
  <c r="E147" i="5"/>
  <c r="F147" i="5"/>
  <c r="G147" i="5"/>
  <c r="H147" i="5"/>
  <c r="I147" i="5"/>
  <c r="D148" i="5"/>
  <c r="E148" i="5"/>
  <c r="F148" i="5"/>
  <c r="G148" i="5"/>
  <c r="H148" i="5"/>
  <c r="I148" i="5"/>
  <c r="D149" i="5"/>
  <c r="E149" i="5"/>
  <c r="F149" i="5"/>
  <c r="G149" i="5"/>
  <c r="H149" i="5"/>
  <c r="I149" i="5"/>
  <c r="D150" i="5"/>
  <c r="E150" i="5"/>
  <c r="F150" i="5"/>
  <c r="G150" i="5"/>
  <c r="H150" i="5"/>
  <c r="I150" i="5"/>
  <c r="D151" i="5"/>
  <c r="E151" i="5"/>
  <c r="F151" i="5"/>
  <c r="G151" i="5"/>
  <c r="H151" i="5"/>
  <c r="I151" i="5"/>
  <c r="C146" i="5"/>
  <c r="C147" i="5"/>
  <c r="C148" i="5"/>
  <c r="C149" i="5"/>
  <c r="C150" i="5"/>
  <c r="C151" i="5"/>
  <c r="C145" i="5"/>
  <c r="E162" i="11" l="1"/>
  <c r="F162" i="11"/>
  <c r="G162" i="11"/>
  <c r="H162" i="11"/>
  <c r="H161" i="11"/>
  <c r="G161" i="11"/>
  <c r="F161" i="11"/>
  <c r="E161" i="11"/>
  <c r="E197" i="10"/>
  <c r="E199" i="10" s="1"/>
  <c r="F197" i="10"/>
  <c r="F199" i="10" s="1"/>
  <c r="G197" i="10"/>
  <c r="G199" i="10" s="1"/>
  <c r="H197" i="10"/>
  <c r="H199" i="10" s="1"/>
  <c r="H196" i="10"/>
  <c r="H198" i="10" s="1"/>
  <c r="G196" i="10"/>
  <c r="G198" i="10" s="1"/>
  <c r="F196" i="10"/>
  <c r="F198" i="10" s="1"/>
  <c r="E196" i="10"/>
  <c r="E198" i="10" s="1"/>
  <c r="E196" i="9"/>
  <c r="E198" i="9" s="1"/>
  <c r="F196" i="9"/>
  <c r="F198" i="9" s="1"/>
  <c r="G196" i="9"/>
  <c r="G198" i="9" s="1"/>
  <c r="H196" i="9"/>
  <c r="H198" i="9" s="1"/>
  <c r="H195" i="9"/>
  <c r="H197" i="9" s="1"/>
  <c r="G195" i="9"/>
  <c r="G197" i="9" s="1"/>
  <c r="F195" i="9"/>
  <c r="F197" i="9" s="1"/>
  <c r="E195" i="9"/>
  <c r="E197" i="9" s="1"/>
  <c r="E213" i="8"/>
  <c r="E215" i="8" s="1"/>
  <c r="F213" i="8"/>
  <c r="F215" i="8" s="1"/>
  <c r="G213" i="8"/>
  <c r="G215" i="8" s="1"/>
  <c r="H213" i="8"/>
  <c r="H215" i="8" s="1"/>
  <c r="H212" i="8"/>
  <c r="H214" i="8" s="1"/>
  <c r="G212" i="8"/>
  <c r="G214" i="8" s="1"/>
  <c r="F212" i="8"/>
  <c r="F214" i="8" s="1"/>
  <c r="E212" i="8"/>
  <c r="E214" i="8" s="1"/>
  <c r="E179" i="7"/>
  <c r="E181" i="7" s="1"/>
  <c r="F179" i="7"/>
  <c r="F181" i="7" s="1"/>
  <c r="G179" i="7"/>
  <c r="G181" i="7" s="1"/>
  <c r="H179" i="7"/>
  <c r="H181" i="7" s="1"/>
  <c r="H178" i="7"/>
  <c r="H180" i="7" s="1"/>
  <c r="G178" i="7"/>
  <c r="G180" i="7" s="1"/>
  <c r="F178" i="7"/>
  <c r="F180" i="7" s="1"/>
  <c r="E178" i="7"/>
  <c r="E180" i="7" s="1"/>
  <c r="E231" i="6"/>
  <c r="E233" i="6" s="1"/>
  <c r="F231" i="6"/>
  <c r="F233" i="6" s="1"/>
  <c r="G231" i="6"/>
  <c r="G233" i="6" s="1"/>
  <c r="H231" i="6"/>
  <c r="H233" i="6" s="1"/>
  <c r="H230" i="6"/>
  <c r="H232" i="6" s="1"/>
  <c r="G230" i="6"/>
  <c r="G232" i="6" s="1"/>
  <c r="F230" i="6"/>
  <c r="F232" i="6" s="1"/>
  <c r="E230" i="6"/>
  <c r="E232" i="6" s="1"/>
  <c r="E196" i="5"/>
  <c r="E198" i="5" s="1"/>
  <c r="F196" i="5"/>
  <c r="F198" i="5" s="1"/>
  <c r="G196" i="5"/>
  <c r="G198" i="5" s="1"/>
  <c r="H196" i="5"/>
  <c r="H198" i="5" s="1"/>
  <c r="H195" i="5"/>
  <c r="H197" i="5" s="1"/>
  <c r="G195" i="5"/>
  <c r="G197" i="5" s="1"/>
  <c r="F195" i="5"/>
  <c r="F197" i="5" s="1"/>
  <c r="E195" i="5"/>
  <c r="E197" i="5" s="1"/>
  <c r="E146" i="1"/>
  <c r="E148" i="1" s="1"/>
  <c r="F146" i="1"/>
  <c r="F148" i="1" s="1"/>
  <c r="G146" i="1"/>
  <c r="G148" i="1" s="1"/>
  <c r="H146" i="1"/>
  <c r="H148" i="1" s="1"/>
  <c r="H145" i="1"/>
  <c r="H147" i="1" s="1"/>
  <c r="G145" i="1"/>
  <c r="G147" i="1" s="1"/>
  <c r="F145" i="1"/>
  <c r="F147" i="1" s="1"/>
  <c r="E145" i="1"/>
  <c r="E147" i="1" s="1"/>
  <c r="D162" i="11"/>
  <c r="C197" i="10"/>
  <c r="C199" i="10" s="1"/>
  <c r="D161" i="11"/>
  <c r="F163" i="11" l="1"/>
  <c r="H163" i="11"/>
  <c r="G164" i="11"/>
  <c r="E164" i="11"/>
  <c r="D163" i="11"/>
  <c r="D164" i="11"/>
  <c r="E163" i="11"/>
  <c r="G163" i="11"/>
  <c r="H164" i="11"/>
  <c r="F164" i="11"/>
  <c r="I161" i="2"/>
  <c r="I163" i="2" s="1"/>
  <c r="C161" i="2"/>
  <c r="C163" i="2" s="1"/>
  <c r="I145" i="1"/>
  <c r="I147" i="1" s="1"/>
  <c r="C195" i="5"/>
  <c r="C197" i="5" s="1"/>
  <c r="D196" i="5"/>
  <c r="D198" i="5" s="1"/>
  <c r="I230" i="6"/>
  <c r="I232" i="6" s="1"/>
  <c r="C178" i="7"/>
  <c r="C180" i="7" s="1"/>
  <c r="D179" i="7"/>
  <c r="D181" i="7" s="1"/>
  <c r="I212" i="8"/>
  <c r="I214" i="8" s="1"/>
  <c r="C195" i="9"/>
  <c r="C197" i="9" s="1"/>
  <c r="D196" i="9"/>
  <c r="D198" i="9" s="1"/>
  <c r="I196" i="10"/>
  <c r="I198" i="10" s="1"/>
  <c r="C161" i="11"/>
  <c r="C162" i="2"/>
  <c r="C164" i="2" s="1"/>
  <c r="D195" i="5"/>
  <c r="D197" i="5" s="1"/>
  <c r="C196" i="5"/>
  <c r="C198" i="5" s="1"/>
  <c r="D178" i="7"/>
  <c r="D180" i="7" s="1"/>
  <c r="C179" i="7"/>
  <c r="C181" i="7" s="1"/>
  <c r="D195" i="9"/>
  <c r="D197" i="9" s="1"/>
  <c r="C196" i="9"/>
  <c r="C198" i="9" s="1"/>
  <c r="C162" i="11"/>
  <c r="F162" i="2"/>
  <c r="F164" i="2" s="1"/>
  <c r="F165" i="2" s="1"/>
  <c r="F166" i="2" s="1"/>
  <c r="D162" i="2"/>
  <c r="D164" i="2" s="1"/>
  <c r="C145" i="1"/>
  <c r="C147" i="1" s="1"/>
  <c r="D146" i="1"/>
  <c r="D148" i="1" s="1"/>
  <c r="I195" i="5"/>
  <c r="I197" i="5" s="1"/>
  <c r="C230" i="6"/>
  <c r="C232" i="6" s="1"/>
  <c r="D231" i="6"/>
  <c r="D233" i="6" s="1"/>
  <c r="I178" i="7"/>
  <c r="I180" i="7" s="1"/>
  <c r="C212" i="8"/>
  <c r="C214" i="8" s="1"/>
  <c r="D213" i="8"/>
  <c r="D215" i="8" s="1"/>
  <c r="I195" i="9"/>
  <c r="I197" i="9" s="1"/>
  <c r="C196" i="10"/>
  <c r="C198" i="10" s="1"/>
  <c r="C200" i="10" s="1"/>
  <c r="D197" i="10"/>
  <c r="D199" i="10" s="1"/>
  <c r="I161" i="11"/>
  <c r="D161" i="2"/>
  <c r="D163" i="2" s="1"/>
  <c r="D145" i="1"/>
  <c r="D147" i="1" s="1"/>
  <c r="C146" i="1"/>
  <c r="C148" i="1" s="1"/>
  <c r="D230" i="6"/>
  <c r="D232" i="6" s="1"/>
  <c r="C231" i="6"/>
  <c r="C233" i="6" s="1"/>
  <c r="D212" i="8"/>
  <c r="D214" i="8" s="1"/>
  <c r="C213" i="8"/>
  <c r="C215" i="8" s="1"/>
  <c r="D196" i="10"/>
  <c r="D198" i="10" s="1"/>
  <c r="F234" i="6"/>
  <c r="F235" i="6" s="1"/>
  <c r="F199" i="9"/>
  <c r="H199" i="9"/>
  <c r="G199" i="9"/>
  <c r="E199" i="9"/>
  <c r="F200" i="10"/>
  <c r="H200" i="10"/>
  <c r="G200" i="10"/>
  <c r="E200" i="10"/>
  <c r="F216" i="8"/>
  <c r="H216" i="8"/>
  <c r="G216" i="8"/>
  <c r="E216" i="8"/>
  <c r="F182" i="7"/>
  <c r="H182" i="7"/>
  <c r="G182" i="7"/>
  <c r="E182" i="7"/>
  <c r="H234" i="6"/>
  <c r="H235" i="6" s="1"/>
  <c r="G234" i="6"/>
  <c r="G235" i="6" s="1"/>
  <c r="E234" i="6"/>
  <c r="E235" i="6" s="1"/>
  <c r="F199" i="5"/>
  <c r="H199" i="5"/>
  <c r="G199" i="5"/>
  <c r="E199" i="5"/>
  <c r="F149" i="1"/>
  <c r="H149" i="1"/>
  <c r="G149" i="1"/>
  <c r="E149" i="1"/>
  <c r="F167" i="2" l="1"/>
  <c r="E236" i="6"/>
  <c r="H236" i="6"/>
  <c r="F236" i="6"/>
  <c r="C199" i="5"/>
  <c r="G236" i="6"/>
  <c r="E165" i="11"/>
  <c r="F165" i="11"/>
  <c r="G165" i="11"/>
  <c r="D165" i="11"/>
  <c r="H165" i="11"/>
  <c r="D199" i="5"/>
  <c r="I163" i="11"/>
  <c r="C164" i="11"/>
  <c r="C163" i="11"/>
  <c r="C199" i="9"/>
  <c r="C165" i="2"/>
  <c r="C166" i="2" s="1"/>
  <c r="C167" i="2" s="1"/>
  <c r="C234" i="6"/>
  <c r="C235" i="6" s="1"/>
  <c r="D149" i="1"/>
  <c r="C149" i="1"/>
  <c r="D200" i="10"/>
  <c r="C216" i="8"/>
  <c r="D234" i="6"/>
  <c r="D235" i="6" s="1"/>
  <c r="D182" i="7"/>
  <c r="C182" i="7"/>
  <c r="D216" i="8"/>
  <c r="D199" i="9"/>
  <c r="D165" i="2"/>
  <c r="D166" i="2" s="1"/>
  <c r="I162" i="2"/>
  <c r="I164" i="2" s="1"/>
  <c r="I165" i="2" s="1"/>
  <c r="I166" i="2" s="1"/>
  <c r="I162" i="11"/>
  <c r="I196" i="9"/>
  <c r="I198" i="9" s="1"/>
  <c r="I199" i="9" s="1"/>
  <c r="I179" i="7"/>
  <c r="I181" i="7" s="1"/>
  <c r="I182" i="7" s="1"/>
  <c r="I196" i="5"/>
  <c r="I198" i="5" s="1"/>
  <c r="I199" i="5" s="1"/>
  <c r="I197" i="10"/>
  <c r="I199" i="10" s="1"/>
  <c r="I200" i="10" s="1"/>
  <c r="I213" i="8"/>
  <c r="I215" i="8" s="1"/>
  <c r="I216" i="8" s="1"/>
  <c r="I231" i="6"/>
  <c r="I233" i="6" s="1"/>
  <c r="I234" i="6" s="1"/>
  <c r="I235" i="6" s="1"/>
  <c r="I146" i="1"/>
  <c r="I148" i="1" s="1"/>
  <c r="I149" i="1" s="1"/>
  <c r="D127" i="11"/>
  <c r="E127" i="11"/>
  <c r="F127" i="11"/>
  <c r="G127" i="11"/>
  <c r="H127" i="11"/>
  <c r="I127" i="11"/>
  <c r="D128" i="11"/>
  <c r="E128" i="11"/>
  <c r="F128" i="11"/>
  <c r="G128" i="11"/>
  <c r="H128" i="11"/>
  <c r="I128" i="11"/>
  <c r="D129" i="11"/>
  <c r="E129" i="11"/>
  <c r="F129" i="11"/>
  <c r="G129" i="11"/>
  <c r="H129" i="11"/>
  <c r="I129" i="11"/>
  <c r="D130" i="11"/>
  <c r="E130" i="11"/>
  <c r="F130" i="11"/>
  <c r="G130" i="11"/>
  <c r="H130" i="11"/>
  <c r="I130" i="11"/>
  <c r="D131" i="11"/>
  <c r="E131" i="11"/>
  <c r="F131" i="11"/>
  <c r="G131" i="11"/>
  <c r="H131" i="11"/>
  <c r="I131" i="11"/>
  <c r="D132" i="11"/>
  <c r="E132" i="11"/>
  <c r="F132" i="11"/>
  <c r="G132" i="11"/>
  <c r="H132" i="11"/>
  <c r="I132" i="11"/>
  <c r="D133" i="11"/>
  <c r="E133" i="11"/>
  <c r="F133" i="11"/>
  <c r="G133" i="11"/>
  <c r="H133" i="11"/>
  <c r="I133" i="11"/>
  <c r="C127" i="11"/>
  <c r="C128" i="11"/>
  <c r="C129" i="11"/>
  <c r="C130" i="11"/>
  <c r="C131" i="11"/>
  <c r="C132" i="11"/>
  <c r="C133" i="11"/>
  <c r="D145" i="10"/>
  <c r="E145" i="10"/>
  <c r="F145" i="10"/>
  <c r="G145" i="10"/>
  <c r="H145" i="10"/>
  <c r="I145" i="10"/>
  <c r="D146" i="10"/>
  <c r="E146" i="10"/>
  <c r="F146" i="10"/>
  <c r="G146" i="10"/>
  <c r="H146" i="10"/>
  <c r="I146" i="10"/>
  <c r="D147" i="10"/>
  <c r="E147" i="10"/>
  <c r="F147" i="10"/>
  <c r="G147" i="10"/>
  <c r="H147" i="10"/>
  <c r="I147" i="10"/>
  <c r="D148" i="10"/>
  <c r="E148" i="10"/>
  <c r="F148" i="10"/>
  <c r="G148" i="10"/>
  <c r="H148" i="10"/>
  <c r="I148" i="10"/>
  <c r="D149" i="10"/>
  <c r="E149" i="10"/>
  <c r="F149" i="10"/>
  <c r="G149" i="10"/>
  <c r="H149" i="10"/>
  <c r="I149" i="10"/>
  <c r="D150" i="10"/>
  <c r="E150" i="10"/>
  <c r="F150" i="10"/>
  <c r="G150" i="10"/>
  <c r="H150" i="10"/>
  <c r="I150" i="10"/>
  <c r="D151" i="10"/>
  <c r="E151" i="10"/>
  <c r="F151" i="10"/>
  <c r="G151" i="10"/>
  <c r="H151" i="10"/>
  <c r="I151" i="10"/>
  <c r="C145" i="10"/>
  <c r="C146" i="10"/>
  <c r="C147" i="10"/>
  <c r="C148" i="10"/>
  <c r="C149" i="10"/>
  <c r="C150" i="10"/>
  <c r="C151" i="10"/>
  <c r="D145" i="9"/>
  <c r="E145" i="9"/>
  <c r="F145" i="9"/>
  <c r="G145" i="9"/>
  <c r="H145" i="9"/>
  <c r="I145" i="9"/>
  <c r="D146" i="9"/>
  <c r="E146" i="9"/>
  <c r="F146" i="9"/>
  <c r="G146" i="9"/>
  <c r="H146" i="9"/>
  <c r="I146" i="9"/>
  <c r="D147" i="9"/>
  <c r="E147" i="9"/>
  <c r="F147" i="9"/>
  <c r="G147" i="9"/>
  <c r="H147" i="9"/>
  <c r="I147" i="9"/>
  <c r="D148" i="9"/>
  <c r="E148" i="9"/>
  <c r="F148" i="9"/>
  <c r="G148" i="9"/>
  <c r="H148" i="9"/>
  <c r="I148" i="9"/>
  <c r="D149" i="9"/>
  <c r="E149" i="9"/>
  <c r="F149" i="9"/>
  <c r="G149" i="9"/>
  <c r="H149" i="9"/>
  <c r="I149" i="9"/>
  <c r="D150" i="9"/>
  <c r="E150" i="9"/>
  <c r="F150" i="9"/>
  <c r="G150" i="9"/>
  <c r="H150" i="9"/>
  <c r="I150" i="9"/>
  <c r="D151" i="9"/>
  <c r="E151" i="9"/>
  <c r="F151" i="9"/>
  <c r="G151" i="9"/>
  <c r="H151" i="9"/>
  <c r="I151" i="9"/>
  <c r="C145" i="9"/>
  <c r="C146" i="9"/>
  <c r="C147" i="9"/>
  <c r="C148" i="9"/>
  <c r="C149" i="9"/>
  <c r="C150" i="9"/>
  <c r="C151" i="9"/>
  <c r="E154" i="8"/>
  <c r="F154" i="8"/>
  <c r="G154" i="8"/>
  <c r="H154" i="8"/>
  <c r="I154" i="8"/>
  <c r="E155" i="8"/>
  <c r="F155" i="8"/>
  <c r="G155" i="8"/>
  <c r="H155" i="8"/>
  <c r="I155" i="8"/>
  <c r="E156" i="8"/>
  <c r="F156" i="8"/>
  <c r="G156" i="8"/>
  <c r="H156" i="8"/>
  <c r="I156" i="8"/>
  <c r="E157" i="8"/>
  <c r="F157" i="8"/>
  <c r="G157" i="8"/>
  <c r="H157" i="8"/>
  <c r="I157" i="8"/>
  <c r="E158" i="8"/>
  <c r="F158" i="8"/>
  <c r="G158" i="8"/>
  <c r="H158" i="8"/>
  <c r="I158" i="8"/>
  <c r="E159" i="8"/>
  <c r="F159" i="8"/>
  <c r="G159" i="8"/>
  <c r="H159" i="8"/>
  <c r="I159" i="8"/>
  <c r="E160" i="8"/>
  <c r="F160" i="8"/>
  <c r="G160" i="8"/>
  <c r="H160" i="8"/>
  <c r="I160" i="8"/>
  <c r="C154" i="8"/>
  <c r="C155" i="8"/>
  <c r="C156" i="8"/>
  <c r="C157" i="8"/>
  <c r="C158" i="8"/>
  <c r="C159" i="8"/>
  <c r="C160" i="8"/>
  <c r="D136" i="7"/>
  <c r="E136" i="7"/>
  <c r="F136" i="7"/>
  <c r="G136" i="7"/>
  <c r="H136" i="7"/>
  <c r="I136" i="7"/>
  <c r="D137" i="7"/>
  <c r="E137" i="7"/>
  <c r="F137" i="7"/>
  <c r="G137" i="7"/>
  <c r="H137" i="7"/>
  <c r="I137" i="7"/>
  <c r="D138" i="7"/>
  <c r="E138" i="7"/>
  <c r="F138" i="7"/>
  <c r="G138" i="7"/>
  <c r="H138" i="7"/>
  <c r="I138" i="7"/>
  <c r="D139" i="7"/>
  <c r="E139" i="7"/>
  <c r="F139" i="7"/>
  <c r="G139" i="7"/>
  <c r="H139" i="7"/>
  <c r="I139" i="7"/>
  <c r="D140" i="7"/>
  <c r="E140" i="7"/>
  <c r="F140" i="7"/>
  <c r="G140" i="7"/>
  <c r="H140" i="7"/>
  <c r="I140" i="7"/>
  <c r="D141" i="7"/>
  <c r="E141" i="7"/>
  <c r="F141" i="7"/>
  <c r="G141" i="7"/>
  <c r="H141" i="7"/>
  <c r="I141" i="7"/>
  <c r="D142" i="7"/>
  <c r="E142" i="7"/>
  <c r="F142" i="7"/>
  <c r="G142" i="7"/>
  <c r="H142" i="7"/>
  <c r="I142" i="7"/>
  <c r="C136" i="7"/>
  <c r="C137" i="7"/>
  <c r="C138" i="7"/>
  <c r="C139" i="7"/>
  <c r="C140" i="7"/>
  <c r="C141" i="7"/>
  <c r="C142" i="7"/>
  <c r="D163" i="6"/>
  <c r="E163" i="6"/>
  <c r="F163" i="6"/>
  <c r="G163" i="6"/>
  <c r="H163" i="6"/>
  <c r="I163" i="6"/>
  <c r="D164" i="6"/>
  <c r="E164" i="6"/>
  <c r="F164" i="6"/>
  <c r="G164" i="6"/>
  <c r="H164" i="6"/>
  <c r="I164" i="6"/>
  <c r="D165" i="6"/>
  <c r="E165" i="6"/>
  <c r="F165" i="6"/>
  <c r="G165" i="6"/>
  <c r="H165" i="6"/>
  <c r="I165" i="6"/>
  <c r="D166" i="6"/>
  <c r="E166" i="6"/>
  <c r="F166" i="6"/>
  <c r="G166" i="6"/>
  <c r="H166" i="6"/>
  <c r="I166" i="6"/>
  <c r="D167" i="6"/>
  <c r="E167" i="6"/>
  <c r="F167" i="6"/>
  <c r="G167" i="6"/>
  <c r="H167" i="6"/>
  <c r="I167" i="6"/>
  <c r="D168" i="6"/>
  <c r="E168" i="6"/>
  <c r="F168" i="6"/>
  <c r="G168" i="6"/>
  <c r="H168" i="6"/>
  <c r="I168" i="6"/>
  <c r="D169" i="6"/>
  <c r="E169" i="6"/>
  <c r="F169" i="6"/>
  <c r="G169" i="6"/>
  <c r="H169" i="6"/>
  <c r="I169" i="6"/>
  <c r="C163" i="6"/>
  <c r="C164" i="6"/>
  <c r="C165" i="6"/>
  <c r="C166" i="6"/>
  <c r="C167" i="6"/>
  <c r="C168" i="6"/>
  <c r="C169" i="6"/>
  <c r="D119" i="1"/>
  <c r="E119" i="1"/>
  <c r="F119" i="1"/>
  <c r="G119" i="1"/>
  <c r="H119" i="1"/>
  <c r="I119" i="1"/>
  <c r="D120" i="1"/>
  <c r="E120" i="1"/>
  <c r="F120" i="1"/>
  <c r="G120" i="1"/>
  <c r="H120" i="1"/>
  <c r="I120" i="1"/>
  <c r="D121" i="1"/>
  <c r="E121" i="1"/>
  <c r="F121" i="1"/>
  <c r="G121" i="1"/>
  <c r="H121" i="1"/>
  <c r="I121" i="1"/>
  <c r="D122" i="1"/>
  <c r="E122" i="1"/>
  <c r="F122" i="1"/>
  <c r="G122" i="1"/>
  <c r="H122" i="1"/>
  <c r="I122" i="1"/>
  <c r="D123" i="1"/>
  <c r="E123" i="1"/>
  <c r="F123" i="1"/>
  <c r="G123" i="1"/>
  <c r="H123" i="1"/>
  <c r="I123" i="1"/>
  <c r="D124" i="1"/>
  <c r="E124" i="1"/>
  <c r="F124" i="1"/>
  <c r="G124" i="1"/>
  <c r="H124" i="1"/>
  <c r="I124" i="1"/>
  <c r="D125" i="1"/>
  <c r="E125" i="1"/>
  <c r="F125" i="1"/>
  <c r="G125" i="1"/>
  <c r="H125" i="1"/>
  <c r="I125" i="1"/>
  <c r="C119" i="1"/>
  <c r="C120" i="1"/>
  <c r="C121" i="1"/>
  <c r="C122" i="1"/>
  <c r="C123" i="1"/>
  <c r="C124" i="1"/>
  <c r="C125" i="1"/>
  <c r="C127" i="2"/>
  <c r="C128" i="2"/>
  <c r="C129" i="2"/>
  <c r="C130" i="2"/>
  <c r="C131" i="2"/>
  <c r="C132" i="2"/>
  <c r="C133" i="2"/>
  <c r="I167" i="2" l="1"/>
  <c r="C161" i="8"/>
  <c r="D167" i="2"/>
  <c r="I236" i="6"/>
  <c r="D236" i="6"/>
  <c r="C236" i="6"/>
  <c r="C165" i="11"/>
  <c r="I164" i="11"/>
  <c r="I165" i="11" s="1"/>
  <c r="D148" i="7"/>
  <c r="E148" i="7"/>
  <c r="C148" i="7"/>
  <c r="D4" i="14" l="1"/>
  <c r="S4" i="14"/>
  <c r="E4" i="14"/>
  <c r="T4" i="14"/>
  <c r="F4" i="14"/>
  <c r="U4" i="14"/>
  <c r="G4" i="14"/>
  <c r="V4" i="14"/>
  <c r="H4" i="14"/>
  <c r="W4" i="14"/>
  <c r="I4" i="14"/>
  <c r="X4" i="14"/>
  <c r="J4" i="14"/>
  <c r="Y4" i="14"/>
  <c r="D5" i="14"/>
  <c r="C97" i="11" s="1"/>
  <c r="S5" i="14"/>
  <c r="E5" i="14"/>
  <c r="D97" i="11" s="1"/>
  <c r="T5" i="14"/>
  <c r="D98" i="11" s="1"/>
  <c r="F5" i="14"/>
  <c r="E97" i="11" s="1"/>
  <c r="U5" i="14"/>
  <c r="E98" i="11" s="1"/>
  <c r="G5" i="14"/>
  <c r="F97" i="11" s="1"/>
  <c r="V5" i="14"/>
  <c r="F98" i="11" s="1"/>
  <c r="H5" i="14"/>
  <c r="G97" i="11" s="1"/>
  <c r="W5" i="14"/>
  <c r="G98" i="11" s="1"/>
  <c r="I5" i="14"/>
  <c r="H97" i="11" s="1"/>
  <c r="X5" i="14"/>
  <c r="H98" i="11" s="1"/>
  <c r="J5" i="14"/>
  <c r="I97" i="11" s="1"/>
  <c r="Y5" i="14"/>
  <c r="I98" i="11" s="1"/>
  <c r="D6" i="14"/>
  <c r="C106" i="11" s="1"/>
  <c r="S6" i="14"/>
  <c r="E6" i="14"/>
  <c r="D106" i="11" s="1"/>
  <c r="T6" i="14"/>
  <c r="D107" i="11" s="1"/>
  <c r="F6" i="14"/>
  <c r="E106" i="11" s="1"/>
  <c r="U6" i="14"/>
  <c r="E107" i="11" s="1"/>
  <c r="G6" i="14"/>
  <c r="F106" i="11" s="1"/>
  <c r="V6" i="14"/>
  <c r="F107" i="11" s="1"/>
  <c r="H6" i="14"/>
  <c r="G106" i="11" s="1"/>
  <c r="W6" i="14"/>
  <c r="G107" i="11" s="1"/>
  <c r="I6" i="14"/>
  <c r="H106" i="11" s="1"/>
  <c r="X6" i="14"/>
  <c r="H107" i="11" s="1"/>
  <c r="J6" i="14"/>
  <c r="I106" i="11" s="1"/>
  <c r="Y6" i="14"/>
  <c r="I107" i="11" s="1"/>
  <c r="D7" i="14"/>
  <c r="C115" i="11" s="1"/>
  <c r="S7" i="14"/>
  <c r="E7" i="14"/>
  <c r="D115" i="11" s="1"/>
  <c r="T7" i="14"/>
  <c r="D116" i="11" s="1"/>
  <c r="F7" i="14"/>
  <c r="E115" i="11" s="1"/>
  <c r="U7" i="14"/>
  <c r="E116" i="11" s="1"/>
  <c r="G7" i="14"/>
  <c r="F115" i="11" s="1"/>
  <c r="V7" i="14"/>
  <c r="F116" i="11" s="1"/>
  <c r="H7" i="14"/>
  <c r="G115" i="11" s="1"/>
  <c r="W7" i="14"/>
  <c r="G116" i="11" s="1"/>
  <c r="I7" i="14"/>
  <c r="H115" i="11" s="1"/>
  <c r="X7" i="14"/>
  <c r="H116" i="11" s="1"/>
  <c r="J7" i="14"/>
  <c r="I115" i="11" s="1"/>
  <c r="Y7" i="14"/>
  <c r="I116" i="11" s="1"/>
  <c r="D8" i="14"/>
  <c r="C97" i="10" s="1"/>
  <c r="S8" i="14"/>
  <c r="E8" i="14"/>
  <c r="D97" i="10" s="1"/>
  <c r="T8" i="14"/>
  <c r="D98" i="10" s="1"/>
  <c r="F8" i="14"/>
  <c r="E97" i="10" s="1"/>
  <c r="U8" i="14"/>
  <c r="E98" i="10" s="1"/>
  <c r="G8" i="14"/>
  <c r="F97" i="10" s="1"/>
  <c r="V8" i="14"/>
  <c r="F98" i="10" s="1"/>
  <c r="H8" i="14"/>
  <c r="G97" i="10" s="1"/>
  <c r="W8" i="14"/>
  <c r="G98" i="10" s="1"/>
  <c r="I8" i="14"/>
  <c r="H97" i="10" s="1"/>
  <c r="X8" i="14"/>
  <c r="H98" i="10" s="1"/>
  <c r="J8" i="14"/>
  <c r="I97" i="10" s="1"/>
  <c r="Y8" i="14"/>
  <c r="I98" i="10" s="1"/>
  <c r="D9" i="14"/>
  <c r="C106" i="10" s="1"/>
  <c r="S9" i="14"/>
  <c r="E9" i="14"/>
  <c r="D106" i="10" s="1"/>
  <c r="T9" i="14"/>
  <c r="D107" i="10" s="1"/>
  <c r="F9" i="14"/>
  <c r="E106" i="10" s="1"/>
  <c r="U9" i="14"/>
  <c r="E107" i="10" s="1"/>
  <c r="G9" i="14"/>
  <c r="F106" i="10" s="1"/>
  <c r="V9" i="14"/>
  <c r="F107" i="10" s="1"/>
  <c r="H9" i="14"/>
  <c r="G106" i="10" s="1"/>
  <c r="W9" i="14"/>
  <c r="G107" i="10" s="1"/>
  <c r="I9" i="14"/>
  <c r="H106" i="10" s="1"/>
  <c r="X9" i="14"/>
  <c r="H107" i="10" s="1"/>
  <c r="J9" i="14"/>
  <c r="I106" i="10" s="1"/>
  <c r="Y9" i="14"/>
  <c r="I107" i="10" s="1"/>
  <c r="D10" i="14"/>
  <c r="C115" i="10" s="1"/>
  <c r="S10" i="14"/>
  <c r="E10" i="14"/>
  <c r="D115" i="10" s="1"/>
  <c r="T10" i="14"/>
  <c r="D116" i="10" s="1"/>
  <c r="F10" i="14"/>
  <c r="E115" i="10" s="1"/>
  <c r="U10" i="14"/>
  <c r="E116" i="10" s="1"/>
  <c r="G10" i="14"/>
  <c r="F115" i="10" s="1"/>
  <c r="V10" i="14"/>
  <c r="F116" i="10" s="1"/>
  <c r="H10" i="14"/>
  <c r="G115" i="10" s="1"/>
  <c r="W10" i="14"/>
  <c r="G116" i="10" s="1"/>
  <c r="I10" i="14"/>
  <c r="H115" i="10" s="1"/>
  <c r="X10" i="14"/>
  <c r="H116" i="10" s="1"/>
  <c r="J10" i="14"/>
  <c r="I115" i="10" s="1"/>
  <c r="Y10" i="14"/>
  <c r="I116" i="10" s="1"/>
  <c r="D11" i="14"/>
  <c r="C124" i="10" s="1"/>
  <c r="S11" i="14"/>
  <c r="E11" i="14"/>
  <c r="D124" i="10" s="1"/>
  <c r="T11" i="14"/>
  <c r="D125" i="10" s="1"/>
  <c r="F11" i="14"/>
  <c r="E124" i="10" s="1"/>
  <c r="U11" i="14"/>
  <c r="E125" i="10" s="1"/>
  <c r="G11" i="14"/>
  <c r="F124" i="10" s="1"/>
  <c r="V11" i="14"/>
  <c r="F125" i="10" s="1"/>
  <c r="H11" i="14"/>
  <c r="G124" i="10" s="1"/>
  <c r="W11" i="14"/>
  <c r="G125" i="10" s="1"/>
  <c r="I11" i="14"/>
  <c r="H124" i="10" s="1"/>
  <c r="X11" i="14"/>
  <c r="H125" i="10" s="1"/>
  <c r="J11" i="14"/>
  <c r="I124" i="10" s="1"/>
  <c r="Y11" i="14"/>
  <c r="I125" i="10" s="1"/>
  <c r="D12" i="14"/>
  <c r="C133" i="10" s="1"/>
  <c r="S12" i="14"/>
  <c r="E12" i="14"/>
  <c r="D133" i="10" s="1"/>
  <c r="T12" i="14"/>
  <c r="D134" i="10" s="1"/>
  <c r="F12" i="14"/>
  <c r="E133" i="10" s="1"/>
  <c r="U12" i="14"/>
  <c r="E134" i="10" s="1"/>
  <c r="G12" i="14"/>
  <c r="F133" i="10" s="1"/>
  <c r="V12" i="14"/>
  <c r="F134" i="10" s="1"/>
  <c r="H12" i="14"/>
  <c r="G133" i="10" s="1"/>
  <c r="W12" i="14"/>
  <c r="G134" i="10" s="1"/>
  <c r="I12" i="14"/>
  <c r="H133" i="10" s="1"/>
  <c r="X12" i="14"/>
  <c r="H134" i="10" s="1"/>
  <c r="J12" i="14"/>
  <c r="I133" i="10" s="1"/>
  <c r="Y12" i="14"/>
  <c r="I134" i="10" s="1"/>
  <c r="D13" i="14"/>
  <c r="C97" i="9" s="1"/>
  <c r="S13" i="14"/>
  <c r="E13" i="14"/>
  <c r="D97" i="9" s="1"/>
  <c r="T13" i="14"/>
  <c r="D98" i="9" s="1"/>
  <c r="F13" i="14"/>
  <c r="E97" i="9" s="1"/>
  <c r="U13" i="14"/>
  <c r="E98" i="9" s="1"/>
  <c r="G13" i="14"/>
  <c r="F97" i="9" s="1"/>
  <c r="V13" i="14"/>
  <c r="F98" i="9" s="1"/>
  <c r="H13" i="14"/>
  <c r="G97" i="9" s="1"/>
  <c r="W13" i="14"/>
  <c r="G98" i="9" s="1"/>
  <c r="I13" i="14"/>
  <c r="H97" i="9" s="1"/>
  <c r="X13" i="14"/>
  <c r="H98" i="9" s="1"/>
  <c r="J13" i="14"/>
  <c r="I97" i="9" s="1"/>
  <c r="Y13" i="14"/>
  <c r="I98" i="9" s="1"/>
  <c r="D14" i="14"/>
  <c r="C106" i="9" s="1"/>
  <c r="S14" i="14"/>
  <c r="E14" i="14"/>
  <c r="D106" i="9" s="1"/>
  <c r="T14" i="14"/>
  <c r="D107" i="9" s="1"/>
  <c r="F14" i="14"/>
  <c r="E106" i="9" s="1"/>
  <c r="U14" i="14"/>
  <c r="E107" i="9" s="1"/>
  <c r="G14" i="14"/>
  <c r="F106" i="9" s="1"/>
  <c r="V14" i="14"/>
  <c r="F107" i="9" s="1"/>
  <c r="H14" i="14"/>
  <c r="G106" i="9" s="1"/>
  <c r="W14" i="14"/>
  <c r="G107" i="9" s="1"/>
  <c r="I14" i="14"/>
  <c r="H106" i="9" s="1"/>
  <c r="X14" i="14"/>
  <c r="H107" i="9" s="1"/>
  <c r="J14" i="14"/>
  <c r="I106" i="9" s="1"/>
  <c r="Y14" i="14"/>
  <c r="I107" i="9" s="1"/>
  <c r="D15" i="14"/>
  <c r="C115" i="9" s="1"/>
  <c r="S15" i="14"/>
  <c r="E15" i="14"/>
  <c r="D115" i="9" s="1"/>
  <c r="T15" i="14"/>
  <c r="D116" i="9" s="1"/>
  <c r="F15" i="14"/>
  <c r="E115" i="9" s="1"/>
  <c r="U15" i="14"/>
  <c r="E116" i="9" s="1"/>
  <c r="G15" i="14"/>
  <c r="F115" i="9" s="1"/>
  <c r="V15" i="14"/>
  <c r="F116" i="9" s="1"/>
  <c r="H15" i="14"/>
  <c r="G115" i="9" s="1"/>
  <c r="W15" i="14"/>
  <c r="G116" i="9" s="1"/>
  <c r="I15" i="14"/>
  <c r="H115" i="9" s="1"/>
  <c r="X15" i="14"/>
  <c r="H116" i="9" s="1"/>
  <c r="J15" i="14"/>
  <c r="I115" i="9" s="1"/>
  <c r="Y15" i="14"/>
  <c r="I116" i="9" s="1"/>
  <c r="D16" i="14"/>
  <c r="C124" i="9" s="1"/>
  <c r="S16" i="14"/>
  <c r="E16" i="14"/>
  <c r="D124" i="9" s="1"/>
  <c r="T16" i="14"/>
  <c r="D125" i="9" s="1"/>
  <c r="F16" i="14"/>
  <c r="E124" i="9" s="1"/>
  <c r="U16" i="14"/>
  <c r="E125" i="9" s="1"/>
  <c r="G16" i="14"/>
  <c r="F124" i="9" s="1"/>
  <c r="V16" i="14"/>
  <c r="F125" i="9" s="1"/>
  <c r="H16" i="14"/>
  <c r="G124" i="9" s="1"/>
  <c r="W16" i="14"/>
  <c r="G125" i="9" s="1"/>
  <c r="I16" i="14"/>
  <c r="H124" i="9" s="1"/>
  <c r="X16" i="14"/>
  <c r="H125" i="9" s="1"/>
  <c r="J16" i="14"/>
  <c r="I124" i="9" s="1"/>
  <c r="Y16" i="14"/>
  <c r="I125" i="9" s="1"/>
  <c r="D17" i="14"/>
  <c r="C133" i="9" s="1"/>
  <c r="S17" i="14"/>
  <c r="E17" i="14"/>
  <c r="D133" i="9" s="1"/>
  <c r="T17" i="14"/>
  <c r="D134" i="9" s="1"/>
  <c r="F17" i="14"/>
  <c r="E133" i="9" s="1"/>
  <c r="U17" i="14"/>
  <c r="E134" i="9" s="1"/>
  <c r="G17" i="14"/>
  <c r="F133" i="9" s="1"/>
  <c r="V17" i="14"/>
  <c r="F134" i="9" s="1"/>
  <c r="H17" i="14"/>
  <c r="G133" i="9" s="1"/>
  <c r="W17" i="14"/>
  <c r="G134" i="9" s="1"/>
  <c r="I17" i="14"/>
  <c r="H133" i="9" s="1"/>
  <c r="X17" i="14"/>
  <c r="H134" i="9" s="1"/>
  <c r="J17" i="14"/>
  <c r="I133" i="9" s="1"/>
  <c r="Y17" i="14"/>
  <c r="I134" i="9" s="1"/>
  <c r="D18" i="14"/>
  <c r="C97" i="8" s="1"/>
  <c r="S18" i="14"/>
  <c r="E18" i="14"/>
  <c r="D97" i="8" s="1"/>
  <c r="T18" i="14"/>
  <c r="D98" i="8" s="1"/>
  <c r="F18" i="14"/>
  <c r="E97" i="8" s="1"/>
  <c r="U18" i="14"/>
  <c r="E98" i="8" s="1"/>
  <c r="G18" i="14"/>
  <c r="F97" i="8" s="1"/>
  <c r="V18" i="14"/>
  <c r="F98" i="8" s="1"/>
  <c r="H18" i="14"/>
  <c r="G97" i="8" s="1"/>
  <c r="W18" i="14"/>
  <c r="G98" i="8" s="1"/>
  <c r="I18" i="14"/>
  <c r="H97" i="8" s="1"/>
  <c r="X18" i="14"/>
  <c r="H98" i="8" s="1"/>
  <c r="J18" i="14"/>
  <c r="I97" i="8" s="1"/>
  <c r="Y18" i="14"/>
  <c r="I98" i="8" s="1"/>
  <c r="D19" i="14"/>
  <c r="C106" i="8" s="1"/>
  <c r="S19" i="14"/>
  <c r="E19" i="14"/>
  <c r="D106" i="8" s="1"/>
  <c r="T19" i="14"/>
  <c r="D107" i="8" s="1"/>
  <c r="F19" i="14"/>
  <c r="E106" i="8" s="1"/>
  <c r="U19" i="14"/>
  <c r="E107" i="8" s="1"/>
  <c r="G19" i="14"/>
  <c r="F106" i="8" s="1"/>
  <c r="V19" i="14"/>
  <c r="F107" i="8" s="1"/>
  <c r="H19" i="14"/>
  <c r="G106" i="8" s="1"/>
  <c r="W19" i="14"/>
  <c r="G107" i="8" s="1"/>
  <c r="I19" i="14"/>
  <c r="H106" i="8" s="1"/>
  <c r="X19" i="14"/>
  <c r="H107" i="8" s="1"/>
  <c r="J19" i="14"/>
  <c r="I106" i="8" s="1"/>
  <c r="Y19" i="14"/>
  <c r="I107" i="8" s="1"/>
  <c r="D20" i="14"/>
  <c r="C115" i="8" s="1"/>
  <c r="S20" i="14"/>
  <c r="E20" i="14"/>
  <c r="D115" i="8" s="1"/>
  <c r="T20" i="14"/>
  <c r="D116" i="8" s="1"/>
  <c r="F20" i="14"/>
  <c r="E115" i="8" s="1"/>
  <c r="U20" i="14"/>
  <c r="E116" i="8" s="1"/>
  <c r="G20" i="14"/>
  <c r="F115" i="8" s="1"/>
  <c r="V20" i="14"/>
  <c r="F116" i="8" s="1"/>
  <c r="H20" i="14"/>
  <c r="G115" i="8" s="1"/>
  <c r="W20" i="14"/>
  <c r="G116" i="8" s="1"/>
  <c r="I20" i="14"/>
  <c r="H115" i="8" s="1"/>
  <c r="X20" i="14"/>
  <c r="H116" i="8" s="1"/>
  <c r="J20" i="14"/>
  <c r="I115" i="8" s="1"/>
  <c r="Y20" i="14"/>
  <c r="I116" i="8" s="1"/>
  <c r="D21" i="14"/>
  <c r="C124" i="8" s="1"/>
  <c r="S21" i="14"/>
  <c r="E21" i="14"/>
  <c r="D124" i="8" s="1"/>
  <c r="T21" i="14"/>
  <c r="D125" i="8" s="1"/>
  <c r="F21" i="14"/>
  <c r="E124" i="8" s="1"/>
  <c r="U21" i="14"/>
  <c r="E125" i="8" s="1"/>
  <c r="G21" i="14"/>
  <c r="F124" i="8" s="1"/>
  <c r="V21" i="14"/>
  <c r="F125" i="8" s="1"/>
  <c r="H21" i="14"/>
  <c r="G124" i="8" s="1"/>
  <c r="W21" i="14"/>
  <c r="G125" i="8" s="1"/>
  <c r="I21" i="14"/>
  <c r="H124" i="8" s="1"/>
  <c r="X21" i="14"/>
  <c r="H125" i="8" s="1"/>
  <c r="J21" i="14"/>
  <c r="I124" i="8" s="1"/>
  <c r="Y21" i="14"/>
  <c r="I125" i="8" s="1"/>
  <c r="D22" i="14"/>
  <c r="C133" i="8" s="1"/>
  <c r="S22" i="14"/>
  <c r="E22" i="14"/>
  <c r="D133" i="8" s="1"/>
  <c r="T22" i="14"/>
  <c r="D134" i="8" s="1"/>
  <c r="F22" i="14"/>
  <c r="E133" i="8" s="1"/>
  <c r="U22" i="14"/>
  <c r="E134" i="8" s="1"/>
  <c r="G22" i="14"/>
  <c r="F133" i="8" s="1"/>
  <c r="V22" i="14"/>
  <c r="F134" i="8" s="1"/>
  <c r="H22" i="14"/>
  <c r="G133" i="8" s="1"/>
  <c r="W22" i="14"/>
  <c r="G134" i="8" s="1"/>
  <c r="I22" i="14"/>
  <c r="H133" i="8" s="1"/>
  <c r="X22" i="14"/>
  <c r="H134" i="8" s="1"/>
  <c r="J22" i="14"/>
  <c r="I133" i="8" s="1"/>
  <c r="Y22" i="14"/>
  <c r="I134" i="8" s="1"/>
  <c r="D23" i="14"/>
  <c r="C142" i="8" s="1"/>
  <c r="S23" i="14"/>
  <c r="E23" i="14"/>
  <c r="D142" i="8" s="1"/>
  <c r="T23" i="14"/>
  <c r="D143" i="8" s="1"/>
  <c r="F23" i="14"/>
  <c r="E142" i="8" s="1"/>
  <c r="U23" i="14"/>
  <c r="E143" i="8" s="1"/>
  <c r="G23" i="14"/>
  <c r="F142" i="8" s="1"/>
  <c r="V23" i="14"/>
  <c r="F143" i="8" s="1"/>
  <c r="H23" i="14"/>
  <c r="G142" i="8" s="1"/>
  <c r="W23" i="14"/>
  <c r="G143" i="8" s="1"/>
  <c r="I23" i="14"/>
  <c r="H142" i="8" s="1"/>
  <c r="X23" i="14"/>
  <c r="H143" i="8" s="1"/>
  <c r="J23" i="14"/>
  <c r="I142" i="8" s="1"/>
  <c r="Y23" i="14"/>
  <c r="I143" i="8" s="1"/>
  <c r="D24" i="14"/>
  <c r="C97" i="7" s="1"/>
  <c r="C98" i="7"/>
  <c r="E24" i="14"/>
  <c r="D97" i="7" s="1"/>
  <c r="D98" i="7"/>
  <c r="F24" i="14"/>
  <c r="E97" i="7" s="1"/>
  <c r="E98" i="7"/>
  <c r="G24" i="14"/>
  <c r="F97" i="7" s="1"/>
  <c r="F98" i="7"/>
  <c r="H24" i="14"/>
  <c r="G97" i="7" s="1"/>
  <c r="W24" i="14"/>
  <c r="G98" i="7" s="1"/>
  <c r="I24" i="14"/>
  <c r="H97" i="7" s="1"/>
  <c r="X24" i="14"/>
  <c r="H98" i="7" s="1"/>
  <c r="J24" i="14"/>
  <c r="I97" i="7" s="1"/>
  <c r="Y24" i="14"/>
  <c r="I98" i="7" s="1"/>
  <c r="D25" i="14"/>
  <c r="C106" i="7" s="1"/>
  <c r="S25" i="14"/>
  <c r="E25" i="14"/>
  <c r="D106" i="7" s="1"/>
  <c r="T25" i="14"/>
  <c r="D107" i="7" s="1"/>
  <c r="F25" i="14"/>
  <c r="E106" i="7" s="1"/>
  <c r="U25" i="14"/>
  <c r="E107" i="7" s="1"/>
  <c r="G25" i="14"/>
  <c r="F106" i="7" s="1"/>
  <c r="V25" i="14"/>
  <c r="F107" i="7" s="1"/>
  <c r="H25" i="14"/>
  <c r="G106" i="7" s="1"/>
  <c r="W25" i="14"/>
  <c r="G107" i="7" s="1"/>
  <c r="I25" i="14"/>
  <c r="H106" i="7" s="1"/>
  <c r="X25" i="14"/>
  <c r="H107" i="7" s="1"/>
  <c r="J25" i="14"/>
  <c r="I106" i="7" s="1"/>
  <c r="Y25" i="14"/>
  <c r="I107" i="7" s="1"/>
  <c r="D26" i="14"/>
  <c r="C115" i="7" s="1"/>
  <c r="S26" i="14"/>
  <c r="E26" i="14"/>
  <c r="D115" i="7" s="1"/>
  <c r="T26" i="14"/>
  <c r="D116" i="7" s="1"/>
  <c r="F26" i="14"/>
  <c r="E115" i="7" s="1"/>
  <c r="U26" i="14"/>
  <c r="E116" i="7" s="1"/>
  <c r="G26" i="14"/>
  <c r="F115" i="7" s="1"/>
  <c r="V26" i="14"/>
  <c r="F116" i="7" s="1"/>
  <c r="H26" i="14"/>
  <c r="G115" i="7" s="1"/>
  <c r="W26" i="14"/>
  <c r="G116" i="7" s="1"/>
  <c r="I26" i="14"/>
  <c r="H115" i="7" s="1"/>
  <c r="X26" i="14"/>
  <c r="H116" i="7" s="1"/>
  <c r="J26" i="14"/>
  <c r="I115" i="7" s="1"/>
  <c r="Y26" i="14"/>
  <c r="I116" i="7" s="1"/>
  <c r="D27" i="14"/>
  <c r="C124" i="7" s="1"/>
  <c r="S27" i="14"/>
  <c r="E27" i="14"/>
  <c r="D124" i="7" s="1"/>
  <c r="T27" i="14"/>
  <c r="D125" i="7" s="1"/>
  <c r="F27" i="14"/>
  <c r="E124" i="7" s="1"/>
  <c r="U27" i="14"/>
  <c r="E125" i="7" s="1"/>
  <c r="G27" i="14"/>
  <c r="F124" i="7" s="1"/>
  <c r="V27" i="14"/>
  <c r="F125" i="7" s="1"/>
  <c r="H27" i="14"/>
  <c r="G124" i="7" s="1"/>
  <c r="W27" i="14"/>
  <c r="G125" i="7" s="1"/>
  <c r="I27" i="14"/>
  <c r="H124" i="7" s="1"/>
  <c r="X27" i="14"/>
  <c r="H125" i="7" s="1"/>
  <c r="J27" i="14"/>
  <c r="I124" i="7" s="1"/>
  <c r="Y27" i="14"/>
  <c r="I125" i="7" s="1"/>
  <c r="D28" i="14"/>
  <c r="C97" i="6" s="1"/>
  <c r="S28" i="14"/>
  <c r="E28" i="14"/>
  <c r="D97" i="6" s="1"/>
  <c r="T28" i="14"/>
  <c r="D98" i="6" s="1"/>
  <c r="F28" i="14"/>
  <c r="E97" i="6" s="1"/>
  <c r="U28" i="14"/>
  <c r="E98" i="6" s="1"/>
  <c r="G28" i="14"/>
  <c r="F97" i="6" s="1"/>
  <c r="V28" i="14"/>
  <c r="F98" i="6" s="1"/>
  <c r="H28" i="14"/>
  <c r="G97" i="6" s="1"/>
  <c r="W28" i="14"/>
  <c r="G98" i="6" s="1"/>
  <c r="I28" i="14"/>
  <c r="H97" i="6" s="1"/>
  <c r="X28" i="14"/>
  <c r="H98" i="6" s="1"/>
  <c r="J28" i="14"/>
  <c r="I97" i="6" s="1"/>
  <c r="Y28" i="14"/>
  <c r="I98" i="6" s="1"/>
  <c r="D29" i="14"/>
  <c r="S29" i="14"/>
  <c r="E29" i="14"/>
  <c r="T29" i="14"/>
  <c r="F29" i="14"/>
  <c r="U29" i="14"/>
  <c r="G29" i="14"/>
  <c r="V29" i="14"/>
  <c r="H29" i="14"/>
  <c r="W29" i="14"/>
  <c r="I29" i="14"/>
  <c r="X29" i="14"/>
  <c r="J29" i="14"/>
  <c r="Y29" i="14"/>
  <c r="D30" i="14"/>
  <c r="C115" i="6" s="1"/>
  <c r="S30" i="14"/>
  <c r="E30" i="14"/>
  <c r="D115" i="6" s="1"/>
  <c r="T30" i="14"/>
  <c r="D116" i="6" s="1"/>
  <c r="F30" i="14"/>
  <c r="E115" i="6" s="1"/>
  <c r="U30" i="14"/>
  <c r="E116" i="6" s="1"/>
  <c r="G30" i="14"/>
  <c r="F115" i="6" s="1"/>
  <c r="V30" i="14"/>
  <c r="F116" i="6" s="1"/>
  <c r="H30" i="14"/>
  <c r="G115" i="6" s="1"/>
  <c r="W30" i="14"/>
  <c r="G116" i="6" s="1"/>
  <c r="I30" i="14"/>
  <c r="H115" i="6" s="1"/>
  <c r="X30" i="14"/>
  <c r="H116" i="6" s="1"/>
  <c r="J30" i="14"/>
  <c r="I115" i="6" s="1"/>
  <c r="Y30" i="14"/>
  <c r="I116" i="6" s="1"/>
  <c r="D31" i="14"/>
  <c r="C124" i="6" s="1"/>
  <c r="S31" i="14"/>
  <c r="E31" i="14"/>
  <c r="D124" i="6" s="1"/>
  <c r="T31" i="14"/>
  <c r="D125" i="6" s="1"/>
  <c r="F31" i="14"/>
  <c r="E124" i="6" s="1"/>
  <c r="U31" i="14"/>
  <c r="E125" i="6" s="1"/>
  <c r="G31" i="14"/>
  <c r="F124" i="6" s="1"/>
  <c r="V31" i="14"/>
  <c r="F125" i="6" s="1"/>
  <c r="H31" i="14"/>
  <c r="G124" i="6" s="1"/>
  <c r="W31" i="14"/>
  <c r="G125" i="6" s="1"/>
  <c r="I31" i="14"/>
  <c r="H124" i="6" s="1"/>
  <c r="X31" i="14"/>
  <c r="H125" i="6" s="1"/>
  <c r="J31" i="14"/>
  <c r="I124" i="6" s="1"/>
  <c r="Y31" i="14"/>
  <c r="I125" i="6" s="1"/>
  <c r="D32" i="14"/>
  <c r="C133" i="6" s="1"/>
  <c r="S32" i="14"/>
  <c r="E32" i="14"/>
  <c r="D133" i="6" s="1"/>
  <c r="T32" i="14"/>
  <c r="D134" i="6" s="1"/>
  <c r="F32" i="14"/>
  <c r="E133" i="6" s="1"/>
  <c r="U32" i="14"/>
  <c r="E134" i="6" s="1"/>
  <c r="G32" i="14"/>
  <c r="F133" i="6" s="1"/>
  <c r="V32" i="14"/>
  <c r="F134" i="6" s="1"/>
  <c r="H32" i="14"/>
  <c r="G133" i="6" s="1"/>
  <c r="W32" i="14"/>
  <c r="G134" i="6" s="1"/>
  <c r="I32" i="14"/>
  <c r="H133" i="6" s="1"/>
  <c r="X32" i="14"/>
  <c r="H134" i="6" s="1"/>
  <c r="J32" i="14"/>
  <c r="I133" i="6" s="1"/>
  <c r="Y32" i="14"/>
  <c r="I134" i="6" s="1"/>
  <c r="D33" i="14"/>
  <c r="C142" i="6" s="1"/>
  <c r="S33" i="14"/>
  <c r="E33" i="14"/>
  <c r="D142" i="6" s="1"/>
  <c r="T33" i="14"/>
  <c r="D143" i="6" s="1"/>
  <c r="F33" i="14"/>
  <c r="E142" i="6" s="1"/>
  <c r="U33" i="14"/>
  <c r="E143" i="6" s="1"/>
  <c r="G33" i="14"/>
  <c r="F142" i="6" s="1"/>
  <c r="V33" i="14"/>
  <c r="F143" i="6" s="1"/>
  <c r="H33" i="14"/>
  <c r="G142" i="6" s="1"/>
  <c r="W33" i="14"/>
  <c r="G143" i="6" s="1"/>
  <c r="I33" i="14"/>
  <c r="H142" i="6" s="1"/>
  <c r="X33" i="14"/>
  <c r="H143" i="6" s="1"/>
  <c r="J33" i="14"/>
  <c r="I142" i="6" s="1"/>
  <c r="Y33" i="14"/>
  <c r="I143" i="6" s="1"/>
  <c r="D34" i="14"/>
  <c r="C151" i="6" s="1"/>
  <c r="S34" i="14"/>
  <c r="E34" i="14"/>
  <c r="D151" i="6" s="1"/>
  <c r="T34" i="14"/>
  <c r="D152" i="6" s="1"/>
  <c r="F34" i="14"/>
  <c r="E151" i="6" s="1"/>
  <c r="U34" i="14"/>
  <c r="E152" i="6" s="1"/>
  <c r="G34" i="14"/>
  <c r="F151" i="6" s="1"/>
  <c r="V34" i="14"/>
  <c r="F152" i="6" s="1"/>
  <c r="H34" i="14"/>
  <c r="G151" i="6" s="1"/>
  <c r="W34" i="14"/>
  <c r="G152" i="6" s="1"/>
  <c r="I34" i="14"/>
  <c r="H151" i="6" s="1"/>
  <c r="X34" i="14"/>
  <c r="H152" i="6" s="1"/>
  <c r="J34" i="14"/>
  <c r="I151" i="6" s="1"/>
  <c r="Y34" i="14"/>
  <c r="I152" i="6" s="1"/>
  <c r="D35" i="14"/>
  <c r="C97" i="5" s="1"/>
  <c r="S35" i="14"/>
  <c r="E35" i="14"/>
  <c r="D97" i="5" s="1"/>
  <c r="T35" i="14"/>
  <c r="D98" i="5" s="1"/>
  <c r="F35" i="14"/>
  <c r="E97" i="5" s="1"/>
  <c r="U35" i="14"/>
  <c r="E98" i="5" s="1"/>
  <c r="G35" i="14"/>
  <c r="F97" i="5" s="1"/>
  <c r="V35" i="14"/>
  <c r="F98" i="5" s="1"/>
  <c r="H35" i="14"/>
  <c r="G97" i="5" s="1"/>
  <c r="W35" i="14"/>
  <c r="G98" i="5" s="1"/>
  <c r="I35" i="14"/>
  <c r="H97" i="5" s="1"/>
  <c r="X35" i="14"/>
  <c r="H98" i="5" s="1"/>
  <c r="J35" i="14"/>
  <c r="I97" i="5" s="1"/>
  <c r="Y35" i="14"/>
  <c r="I98" i="5" s="1"/>
  <c r="D36" i="14"/>
  <c r="C106" i="5" s="1"/>
  <c r="S36" i="14"/>
  <c r="E36" i="14"/>
  <c r="D106" i="5" s="1"/>
  <c r="T36" i="14"/>
  <c r="D107" i="5" s="1"/>
  <c r="F36" i="14"/>
  <c r="E106" i="5" s="1"/>
  <c r="U36" i="14"/>
  <c r="E107" i="5" s="1"/>
  <c r="G36" i="14"/>
  <c r="F106" i="5" s="1"/>
  <c r="V36" i="14"/>
  <c r="F107" i="5" s="1"/>
  <c r="H36" i="14"/>
  <c r="G106" i="5" s="1"/>
  <c r="W36" i="14"/>
  <c r="G107" i="5" s="1"/>
  <c r="I36" i="14"/>
  <c r="H106" i="5" s="1"/>
  <c r="X36" i="14"/>
  <c r="H107" i="5" s="1"/>
  <c r="J36" i="14"/>
  <c r="I106" i="5" s="1"/>
  <c r="Y36" i="14"/>
  <c r="I107" i="5" s="1"/>
  <c r="D37" i="14"/>
  <c r="C115" i="5" s="1"/>
  <c r="S37" i="14"/>
  <c r="E37" i="14"/>
  <c r="D115" i="5" s="1"/>
  <c r="T37" i="14"/>
  <c r="D116" i="5" s="1"/>
  <c r="F37" i="14"/>
  <c r="E115" i="5" s="1"/>
  <c r="U37" i="14"/>
  <c r="E116" i="5" s="1"/>
  <c r="G37" i="14"/>
  <c r="F115" i="5" s="1"/>
  <c r="V37" i="14"/>
  <c r="F116" i="5" s="1"/>
  <c r="H37" i="14"/>
  <c r="G115" i="5" s="1"/>
  <c r="W37" i="14"/>
  <c r="G116" i="5" s="1"/>
  <c r="I37" i="14"/>
  <c r="H115" i="5" s="1"/>
  <c r="X37" i="14"/>
  <c r="H116" i="5" s="1"/>
  <c r="J37" i="14"/>
  <c r="I115" i="5" s="1"/>
  <c r="Y37" i="14"/>
  <c r="I116" i="5" s="1"/>
  <c r="D38" i="14"/>
  <c r="C124" i="5" s="1"/>
  <c r="S38" i="14"/>
  <c r="E38" i="14"/>
  <c r="D124" i="5" s="1"/>
  <c r="T38" i="14"/>
  <c r="D125" i="5" s="1"/>
  <c r="F38" i="14"/>
  <c r="E124" i="5" s="1"/>
  <c r="U38" i="14"/>
  <c r="E125" i="5" s="1"/>
  <c r="G38" i="14"/>
  <c r="F124" i="5" s="1"/>
  <c r="V38" i="14"/>
  <c r="F125" i="5" s="1"/>
  <c r="H38" i="14"/>
  <c r="G124" i="5" s="1"/>
  <c r="W38" i="14"/>
  <c r="G125" i="5" s="1"/>
  <c r="I38" i="14"/>
  <c r="H124" i="5" s="1"/>
  <c r="X38" i="14"/>
  <c r="H125" i="5" s="1"/>
  <c r="J38" i="14"/>
  <c r="I124" i="5" s="1"/>
  <c r="Y38" i="14"/>
  <c r="I125" i="5" s="1"/>
  <c r="D39" i="14"/>
  <c r="C133" i="5" s="1"/>
  <c r="S39" i="14"/>
  <c r="E39" i="14"/>
  <c r="D133" i="5" s="1"/>
  <c r="T39" i="14"/>
  <c r="D134" i="5" s="1"/>
  <c r="F39" i="14"/>
  <c r="E133" i="5" s="1"/>
  <c r="U39" i="14"/>
  <c r="E134" i="5" s="1"/>
  <c r="G39" i="14"/>
  <c r="F133" i="5" s="1"/>
  <c r="V39" i="14"/>
  <c r="F134" i="5" s="1"/>
  <c r="H39" i="14"/>
  <c r="G133" i="5" s="1"/>
  <c r="W39" i="14"/>
  <c r="G134" i="5" s="1"/>
  <c r="I39" i="14"/>
  <c r="H133" i="5" s="1"/>
  <c r="X39" i="14"/>
  <c r="H134" i="5" s="1"/>
  <c r="J39" i="14"/>
  <c r="I133" i="5" s="1"/>
  <c r="Y39" i="14"/>
  <c r="I134" i="5" s="1"/>
  <c r="D40" i="14"/>
  <c r="C98" i="1" s="1"/>
  <c r="S40" i="14"/>
  <c r="E40" i="14"/>
  <c r="D98" i="1" s="1"/>
  <c r="T40" i="14"/>
  <c r="D99" i="1" s="1"/>
  <c r="F40" i="14"/>
  <c r="E98" i="1" s="1"/>
  <c r="U40" i="14"/>
  <c r="E99" i="1" s="1"/>
  <c r="G40" i="14"/>
  <c r="F98" i="1" s="1"/>
  <c r="V40" i="14"/>
  <c r="F99" i="1" s="1"/>
  <c r="H40" i="14"/>
  <c r="G98" i="1" s="1"/>
  <c r="W40" i="14"/>
  <c r="G99" i="1" s="1"/>
  <c r="I40" i="14"/>
  <c r="H98" i="1" s="1"/>
  <c r="X40" i="14"/>
  <c r="H99" i="1" s="1"/>
  <c r="J40" i="14"/>
  <c r="I98" i="1" s="1"/>
  <c r="Y40" i="14"/>
  <c r="I99" i="1" s="1"/>
  <c r="D41" i="14"/>
  <c r="C107" i="1" s="1"/>
  <c r="S41" i="14"/>
  <c r="E41" i="14"/>
  <c r="D107" i="1" s="1"/>
  <c r="T41" i="14"/>
  <c r="D108" i="1" s="1"/>
  <c r="F41" i="14"/>
  <c r="E107" i="1" s="1"/>
  <c r="U41" i="14"/>
  <c r="E108" i="1" s="1"/>
  <c r="G41" i="14"/>
  <c r="F107" i="1" s="1"/>
  <c r="V41" i="14"/>
  <c r="F108" i="1" s="1"/>
  <c r="H41" i="14"/>
  <c r="G107" i="1" s="1"/>
  <c r="W41" i="14"/>
  <c r="G108" i="1" s="1"/>
  <c r="I41" i="14"/>
  <c r="H107" i="1" s="1"/>
  <c r="X41" i="14"/>
  <c r="H108" i="1" s="1"/>
  <c r="J41" i="14"/>
  <c r="I107" i="1" s="1"/>
  <c r="Y41" i="14"/>
  <c r="I108" i="1" s="1"/>
  <c r="D42" i="14"/>
  <c r="C97" i="2" s="1"/>
  <c r="S42" i="14"/>
  <c r="E42" i="14"/>
  <c r="D97" i="2" s="1"/>
  <c r="T42" i="14"/>
  <c r="D98" i="2" s="1"/>
  <c r="F42" i="14"/>
  <c r="E97" i="2" s="1"/>
  <c r="U42" i="14"/>
  <c r="E98" i="2" s="1"/>
  <c r="G42" i="14"/>
  <c r="F97" i="2" s="1"/>
  <c r="V42" i="14"/>
  <c r="F98" i="2" s="1"/>
  <c r="H42" i="14"/>
  <c r="G97" i="2" s="1"/>
  <c r="W42" i="14"/>
  <c r="G98" i="2" s="1"/>
  <c r="I42" i="14"/>
  <c r="H97" i="2" s="1"/>
  <c r="X42" i="14"/>
  <c r="H98" i="2" s="1"/>
  <c r="J42" i="14"/>
  <c r="I97" i="2" s="1"/>
  <c r="Y42" i="14"/>
  <c r="I98" i="2" s="1"/>
  <c r="D43" i="14"/>
  <c r="C106" i="2" s="1"/>
  <c r="S43" i="14"/>
  <c r="E43" i="14"/>
  <c r="D106" i="2" s="1"/>
  <c r="T43" i="14"/>
  <c r="D107" i="2" s="1"/>
  <c r="F43" i="14"/>
  <c r="E106" i="2" s="1"/>
  <c r="U43" i="14"/>
  <c r="E107" i="2" s="1"/>
  <c r="G43" i="14"/>
  <c r="F106" i="2" s="1"/>
  <c r="V43" i="14"/>
  <c r="F107" i="2" s="1"/>
  <c r="H43" i="14"/>
  <c r="G106" i="2" s="1"/>
  <c r="W43" i="14"/>
  <c r="G107" i="2" s="1"/>
  <c r="I43" i="14"/>
  <c r="H106" i="2" s="1"/>
  <c r="X43" i="14"/>
  <c r="H107" i="2" s="1"/>
  <c r="J43" i="14"/>
  <c r="I106" i="2" s="1"/>
  <c r="Y43" i="14"/>
  <c r="I107" i="2" s="1"/>
  <c r="D44" i="14"/>
  <c r="C115" i="2" s="1"/>
  <c r="S44" i="14"/>
  <c r="E44" i="14"/>
  <c r="D115" i="2" s="1"/>
  <c r="T44" i="14"/>
  <c r="D116" i="2" s="1"/>
  <c r="F44" i="14"/>
  <c r="E115" i="2" s="1"/>
  <c r="U44" i="14"/>
  <c r="E116" i="2" s="1"/>
  <c r="G44" i="14"/>
  <c r="F115" i="2" s="1"/>
  <c r="V44" i="14"/>
  <c r="F116" i="2" s="1"/>
  <c r="H44" i="14"/>
  <c r="G115" i="2" s="1"/>
  <c r="W44" i="14"/>
  <c r="G116" i="2" s="1"/>
  <c r="I44" i="14"/>
  <c r="H115" i="2" s="1"/>
  <c r="X44" i="14"/>
  <c r="H116" i="2" s="1"/>
  <c r="J44" i="14"/>
  <c r="I115" i="2" s="1"/>
  <c r="Y44" i="14"/>
  <c r="I116" i="2" s="1"/>
  <c r="D45" i="14"/>
  <c r="S45" i="14"/>
  <c r="E45" i="14"/>
  <c r="T45" i="14"/>
  <c r="F45" i="14"/>
  <c r="U45" i="14"/>
  <c r="G45" i="14"/>
  <c r="V45" i="14"/>
  <c r="H45" i="14"/>
  <c r="W45" i="14"/>
  <c r="I45" i="14"/>
  <c r="X45" i="14"/>
  <c r="J45" i="14"/>
  <c r="Y45" i="14"/>
  <c r="O116" i="1" l="1"/>
  <c r="O142" i="5"/>
  <c r="O144" i="5" s="1"/>
  <c r="O133" i="7"/>
  <c r="O189" i="7" s="1"/>
  <c r="O142" i="9"/>
  <c r="O124" i="11"/>
  <c r="O124" i="2"/>
  <c r="O215" i="5"/>
  <c r="O214" i="5" s="1"/>
  <c r="O146" i="13" s="1"/>
  <c r="O209" i="5"/>
  <c r="O208" i="5" s="1"/>
  <c r="O138" i="13" s="1"/>
  <c r="O160" i="6"/>
  <c r="O151" i="8"/>
  <c r="O142" i="10"/>
  <c r="D152" i="8"/>
  <c r="D151" i="8"/>
  <c r="L116" i="1"/>
  <c r="L142" i="5"/>
  <c r="L133" i="7"/>
  <c r="L142" i="9"/>
  <c r="L124" i="2"/>
  <c r="L178" i="2" s="1"/>
  <c r="L160" i="6"/>
  <c r="L244" i="6" s="1"/>
  <c r="L151" i="8"/>
  <c r="L142" i="10"/>
  <c r="C107" i="2"/>
  <c r="C108" i="1"/>
  <c r="C116" i="2"/>
  <c r="C98" i="2"/>
  <c r="C99" i="1"/>
  <c r="C125" i="5"/>
  <c r="C107" i="5"/>
  <c r="C152" i="6"/>
  <c r="C134" i="6"/>
  <c r="C116" i="6"/>
  <c r="C98" i="6"/>
  <c r="C116" i="7"/>
  <c r="C134" i="8"/>
  <c r="C116" i="8"/>
  <c r="C98" i="8"/>
  <c r="C125" i="9"/>
  <c r="C107" i="9"/>
  <c r="C134" i="10"/>
  <c r="C116" i="10"/>
  <c r="C98" i="10"/>
  <c r="K142" i="10"/>
  <c r="C107" i="11"/>
  <c r="C134" i="5"/>
  <c r="C116" i="5"/>
  <c r="C98" i="5"/>
  <c r="C143" i="6"/>
  <c r="C125" i="6"/>
  <c r="C125" i="7"/>
  <c r="C107" i="7"/>
  <c r="C143" i="8"/>
  <c r="C125" i="8"/>
  <c r="C107" i="8"/>
  <c r="C134" i="9"/>
  <c r="C116" i="9"/>
  <c r="C98" i="9"/>
  <c r="C125" i="10"/>
  <c r="C107" i="10"/>
  <c r="C116" i="11"/>
  <c r="C98" i="11"/>
  <c r="I106" i="6"/>
  <c r="H106" i="6"/>
  <c r="G106" i="6"/>
  <c r="F106" i="6"/>
  <c r="E106" i="6"/>
  <c r="D106" i="6"/>
  <c r="C106" i="6"/>
  <c r="I107" i="6"/>
  <c r="I161" i="6" s="1"/>
  <c r="H107" i="6"/>
  <c r="H161" i="6" s="1"/>
  <c r="G107" i="6"/>
  <c r="G161" i="6" s="1"/>
  <c r="G260" i="6" s="1"/>
  <c r="F107" i="6"/>
  <c r="F161" i="6" s="1"/>
  <c r="E107" i="6"/>
  <c r="E161" i="6" s="1"/>
  <c r="D107" i="6"/>
  <c r="D161" i="6" s="1"/>
  <c r="C107" i="6"/>
  <c r="H125" i="2"/>
  <c r="F125" i="2"/>
  <c r="D125" i="2"/>
  <c r="H124" i="2"/>
  <c r="H178" i="2" s="1"/>
  <c r="F124" i="2"/>
  <c r="F178" i="2" s="1"/>
  <c r="D124" i="2"/>
  <c r="D178" i="2" s="1"/>
  <c r="I125" i="2"/>
  <c r="G125" i="2"/>
  <c r="E125" i="2"/>
  <c r="I124" i="2"/>
  <c r="I178" i="2" s="1"/>
  <c r="G124" i="2"/>
  <c r="G178" i="2" s="1"/>
  <c r="E124" i="2"/>
  <c r="E178" i="2" s="1"/>
  <c r="F117" i="1"/>
  <c r="G134" i="7"/>
  <c r="F134" i="7"/>
  <c r="G133" i="7"/>
  <c r="F133" i="7"/>
  <c r="G125" i="11"/>
  <c r="F125" i="11"/>
  <c r="G124" i="11"/>
  <c r="F124" i="11"/>
  <c r="F116" i="1"/>
  <c r="I142" i="5"/>
  <c r="H142" i="5"/>
  <c r="G142" i="5"/>
  <c r="F142" i="5"/>
  <c r="E142" i="5"/>
  <c r="D142" i="5"/>
  <c r="C142" i="5"/>
  <c r="G151" i="8"/>
  <c r="F151" i="8"/>
  <c r="G142" i="9"/>
  <c r="F142" i="9"/>
  <c r="G142" i="10"/>
  <c r="F142" i="10"/>
  <c r="G117" i="1"/>
  <c r="I143" i="5"/>
  <c r="H143" i="5"/>
  <c r="G143" i="5"/>
  <c r="F143" i="5"/>
  <c r="E143" i="5"/>
  <c r="D143" i="5"/>
  <c r="G152" i="8"/>
  <c r="F152" i="8"/>
  <c r="G143" i="9"/>
  <c r="F143" i="9"/>
  <c r="G143" i="10"/>
  <c r="F143" i="10"/>
  <c r="G116" i="1"/>
  <c r="H124" i="11"/>
  <c r="H125" i="11"/>
  <c r="D125" i="11"/>
  <c r="E125" i="11"/>
  <c r="E124" i="11"/>
  <c r="D124" i="11"/>
  <c r="E116" i="1"/>
  <c r="I117" i="1"/>
  <c r="D117" i="1"/>
  <c r="D116" i="1"/>
  <c r="I134" i="7"/>
  <c r="I152" i="8"/>
  <c r="I143" i="9"/>
  <c r="I143" i="10"/>
  <c r="I125" i="11"/>
  <c r="I133" i="7"/>
  <c r="I151" i="8"/>
  <c r="I142" i="9"/>
  <c r="I142" i="10"/>
  <c r="I124" i="11"/>
  <c r="I116" i="1"/>
  <c r="H117" i="1"/>
  <c r="H134" i="7"/>
  <c r="H152" i="8"/>
  <c r="H143" i="9"/>
  <c r="H143" i="10"/>
  <c r="H116" i="1"/>
  <c r="H133" i="7"/>
  <c r="H151" i="8"/>
  <c r="H142" i="9"/>
  <c r="H142" i="10"/>
  <c r="E117" i="1"/>
  <c r="E134" i="7"/>
  <c r="E152" i="8"/>
  <c r="E143" i="9"/>
  <c r="E143" i="10"/>
  <c r="E142" i="10"/>
  <c r="E133" i="7"/>
  <c r="E151" i="8"/>
  <c r="E142" i="9"/>
  <c r="D134" i="7"/>
  <c r="D143" i="9"/>
  <c r="D143" i="10"/>
  <c r="D133" i="7"/>
  <c r="D142" i="9"/>
  <c r="D142" i="10"/>
  <c r="C124" i="2"/>
  <c r="C116" i="1"/>
  <c r="C133" i="7"/>
  <c r="C151" i="8"/>
  <c r="C142" i="9"/>
  <c r="C142" i="10"/>
  <c r="C124" i="11"/>
  <c r="O126" i="2" l="1"/>
  <c r="O178" i="2"/>
  <c r="O118" i="1"/>
  <c r="O156" i="1"/>
  <c r="O155" i="1" s="1"/>
  <c r="O162" i="6"/>
  <c r="O247" i="6"/>
  <c r="O246" i="6" s="1"/>
  <c r="O114" i="13" s="1"/>
  <c r="O253" i="6"/>
  <c r="O252" i="6" s="1"/>
  <c r="O122" i="13" s="1"/>
  <c r="O256" i="6"/>
  <c r="O255" i="6" s="1"/>
  <c r="O126" i="13" s="1"/>
  <c r="O250" i="6"/>
  <c r="O249" i="6" s="1"/>
  <c r="O118" i="13" s="1"/>
  <c r="O244" i="6"/>
  <c r="O243" i="6" s="1"/>
  <c r="O110" i="13" s="1"/>
  <c r="O259" i="6"/>
  <c r="O258" i="6" s="1"/>
  <c r="O130" i="13" s="1"/>
  <c r="O241" i="6"/>
  <c r="O153" i="8"/>
  <c r="O226" i="8"/>
  <c r="O225" i="8" s="1"/>
  <c r="O70" i="13" s="1"/>
  <c r="O144" i="9"/>
  <c r="O206" i="9"/>
  <c r="O209" i="9"/>
  <c r="O208" i="9" s="1"/>
  <c r="O50" i="13" s="1"/>
  <c r="O144" i="10"/>
  <c r="O211" i="10"/>
  <c r="O210" i="10" s="1"/>
  <c r="O30" i="13" s="1"/>
  <c r="O126" i="11"/>
  <c r="O175" i="11"/>
  <c r="O174" i="11" s="1"/>
  <c r="O18" i="13" s="1"/>
  <c r="O138" i="24"/>
  <c r="O146" i="24"/>
  <c r="O172" i="11"/>
  <c r="O171" i="11" s="1"/>
  <c r="O178" i="11"/>
  <c r="O177" i="11" s="1"/>
  <c r="O22" i="13" s="1"/>
  <c r="O214" i="10"/>
  <c r="O213" i="10" s="1"/>
  <c r="O34" i="13" s="1"/>
  <c r="O208" i="10"/>
  <c r="O207" i="10" s="1"/>
  <c r="O215" i="9"/>
  <c r="O214" i="9" s="1"/>
  <c r="O58" i="13" s="1"/>
  <c r="O212" i="9"/>
  <c r="O211" i="9" s="1"/>
  <c r="O54" i="13" s="1"/>
  <c r="O195" i="7"/>
  <c r="O194" i="7" s="1"/>
  <c r="O98" i="13" s="1"/>
  <c r="O198" i="7"/>
  <c r="O197" i="7" s="1"/>
  <c r="O102" i="13" s="1"/>
  <c r="O220" i="10"/>
  <c r="O219" i="10" s="1"/>
  <c r="O42" i="13" s="1"/>
  <c r="O192" i="7"/>
  <c r="O191" i="7" s="1"/>
  <c r="O94" i="13" s="1"/>
  <c r="O212" i="5"/>
  <c r="O211" i="5" s="1"/>
  <c r="O142" i="13" s="1"/>
  <c r="O159" i="1"/>
  <c r="O158" i="1" s="1"/>
  <c r="O158" i="13" s="1"/>
  <c r="O223" i="8"/>
  <c r="O229" i="8"/>
  <c r="O228" i="8" s="1"/>
  <c r="O74" i="13" s="1"/>
  <c r="O177" i="2"/>
  <c r="O170" i="13" s="1"/>
  <c r="O218" i="9"/>
  <c r="O217" i="9" s="1"/>
  <c r="O62" i="13" s="1"/>
  <c r="O232" i="8"/>
  <c r="O231" i="8" s="1"/>
  <c r="O78" i="13" s="1"/>
  <c r="O206" i="5"/>
  <c r="O172" i="2"/>
  <c r="O217" i="10"/>
  <c r="O216" i="10" s="1"/>
  <c r="O38" i="13" s="1"/>
  <c r="O135" i="7"/>
  <c r="O218" i="5"/>
  <c r="O217" i="5" s="1"/>
  <c r="O150" i="13" s="1"/>
  <c r="O235" i="8"/>
  <c r="O234" i="8" s="1"/>
  <c r="O82" i="13" s="1"/>
  <c r="O238" i="8"/>
  <c r="O237" i="8" s="1"/>
  <c r="O86" i="13" s="1"/>
  <c r="O175" i="2"/>
  <c r="O174" i="2" s="1"/>
  <c r="O166" i="13" s="1"/>
  <c r="C134" i="7"/>
  <c r="C135" i="7" s="1"/>
  <c r="C160" i="6"/>
  <c r="C259" i="6" s="1"/>
  <c r="L177" i="2"/>
  <c r="L170" i="13" s="1"/>
  <c r="L126" i="2"/>
  <c r="H160" i="6"/>
  <c r="H244" i="6" s="1"/>
  <c r="L118" i="1"/>
  <c r="L144" i="10"/>
  <c r="L153" i="8"/>
  <c r="F160" i="6"/>
  <c r="F244" i="6" s="1"/>
  <c r="D153" i="8"/>
  <c r="L144" i="9"/>
  <c r="K144" i="10"/>
  <c r="E160" i="6"/>
  <c r="E244" i="6" s="1"/>
  <c r="I160" i="6"/>
  <c r="I247" i="6" s="1"/>
  <c r="L162" i="6"/>
  <c r="G160" i="6"/>
  <c r="G259" i="6" s="1"/>
  <c r="G258" i="6" s="1"/>
  <c r="G130" i="13" s="1"/>
  <c r="G130" i="24" s="1"/>
  <c r="D160" i="6"/>
  <c r="D244" i="6" s="1"/>
  <c r="L144" i="5"/>
  <c r="L241" i="6"/>
  <c r="L247" i="6"/>
  <c r="L246" i="6" s="1"/>
  <c r="L114" i="13" s="1"/>
  <c r="L259" i="6"/>
  <c r="L258" i="6" s="1"/>
  <c r="L130" i="13" s="1"/>
  <c r="L172" i="2"/>
  <c r="L256" i="6"/>
  <c r="L255" i="6" s="1"/>
  <c r="L126" i="13" s="1"/>
  <c r="L175" i="2"/>
  <c r="L174" i="2" s="1"/>
  <c r="L166" i="13" s="1"/>
  <c r="L253" i="6"/>
  <c r="L252" i="6" s="1"/>
  <c r="L122" i="13" s="1"/>
  <c r="L250" i="6"/>
  <c r="L249" i="6" s="1"/>
  <c r="L118" i="13" s="1"/>
  <c r="L135" i="7"/>
  <c r="C125" i="2"/>
  <c r="I135" i="7"/>
  <c r="C117" i="1"/>
  <c r="C152" i="8"/>
  <c r="C143" i="5"/>
  <c r="C143" i="9"/>
  <c r="C161" i="6"/>
  <c r="C125" i="11"/>
  <c r="C143" i="10"/>
  <c r="K124" i="2"/>
  <c r="K178" i="2" s="1"/>
  <c r="K142" i="5"/>
  <c r="K144" i="5" s="1"/>
  <c r="K151" i="8"/>
  <c r="K160" i="6"/>
  <c r="K244" i="6" s="1"/>
  <c r="K116" i="1"/>
  <c r="K142" i="9"/>
  <c r="K133" i="7"/>
  <c r="G173" i="2"/>
  <c r="E126" i="2"/>
  <c r="G242" i="6"/>
  <c r="G245" i="6"/>
  <c r="G248" i="6"/>
  <c r="G251" i="6"/>
  <c r="G254" i="6"/>
  <c r="G257" i="6"/>
  <c r="G126" i="11"/>
  <c r="H126" i="11"/>
  <c r="F118" i="1"/>
  <c r="H126" i="2"/>
  <c r="G179" i="2"/>
  <c r="F135" i="7"/>
  <c r="G126" i="2"/>
  <c r="F126" i="11"/>
  <c r="F242" i="6"/>
  <c r="F245" i="6"/>
  <c r="F248" i="6"/>
  <c r="F251" i="6"/>
  <c r="F254" i="6"/>
  <c r="F257" i="6"/>
  <c r="F260" i="6"/>
  <c r="I126" i="2"/>
  <c r="D126" i="2"/>
  <c r="G135" i="7"/>
  <c r="F126" i="2"/>
  <c r="E172" i="2"/>
  <c r="E175" i="2"/>
  <c r="E173" i="2"/>
  <c r="E179" i="2"/>
  <c r="E176" i="2"/>
  <c r="H144" i="9"/>
  <c r="H118" i="1"/>
  <c r="I144" i="10"/>
  <c r="I153" i="8"/>
  <c r="I175" i="2"/>
  <c r="I172" i="2"/>
  <c r="I260" i="6"/>
  <c r="I257" i="6"/>
  <c r="I254" i="6"/>
  <c r="I251" i="6"/>
  <c r="I248" i="6"/>
  <c r="I245" i="6"/>
  <c r="I242" i="6"/>
  <c r="D118" i="1"/>
  <c r="H260" i="6"/>
  <c r="H257" i="6"/>
  <c r="H254" i="6"/>
  <c r="H251" i="6"/>
  <c r="H248" i="6"/>
  <c r="H245" i="6"/>
  <c r="H242" i="6"/>
  <c r="F173" i="2"/>
  <c r="F179" i="2"/>
  <c r="F176" i="2"/>
  <c r="G118" i="1"/>
  <c r="C172" i="2"/>
  <c r="C178" i="2"/>
  <c r="C175" i="2"/>
  <c r="D135" i="7"/>
  <c r="D175" i="2"/>
  <c r="D172" i="2"/>
  <c r="D173" i="2"/>
  <c r="D179" i="2"/>
  <c r="D176" i="2"/>
  <c r="H144" i="10"/>
  <c r="H153" i="8"/>
  <c r="H241" i="6"/>
  <c r="H175" i="2"/>
  <c r="H172" i="2"/>
  <c r="H179" i="2"/>
  <c r="H176" i="2"/>
  <c r="H173" i="2"/>
  <c r="I126" i="11"/>
  <c r="I144" i="9"/>
  <c r="I179" i="2"/>
  <c r="I176" i="2"/>
  <c r="I173" i="2"/>
  <c r="D260" i="6"/>
  <c r="D257" i="6"/>
  <c r="D254" i="6"/>
  <c r="D251" i="6"/>
  <c r="D248" i="6"/>
  <c r="D245" i="6"/>
  <c r="D242" i="6"/>
  <c r="E260" i="6"/>
  <c r="E257" i="6"/>
  <c r="E254" i="6"/>
  <c r="E251" i="6"/>
  <c r="E248" i="6"/>
  <c r="E245" i="6"/>
  <c r="E242" i="6"/>
  <c r="E126" i="11"/>
  <c r="D126" i="11"/>
  <c r="G172" i="2"/>
  <c r="G175" i="2"/>
  <c r="G176" i="2"/>
  <c r="F144" i="10"/>
  <c r="F144" i="9"/>
  <c r="F153" i="8"/>
  <c r="E144" i="5"/>
  <c r="G144" i="5"/>
  <c r="F172" i="2"/>
  <c r="F175" i="2"/>
  <c r="G144" i="10"/>
  <c r="G144" i="9"/>
  <c r="G153" i="8"/>
  <c r="D144" i="5"/>
  <c r="F144" i="5"/>
  <c r="H144" i="5"/>
  <c r="I144" i="5"/>
  <c r="H135" i="7"/>
  <c r="E153" i="8"/>
  <c r="E144" i="10"/>
  <c r="D144" i="9"/>
  <c r="E162" i="6"/>
  <c r="I118" i="1"/>
  <c r="E118" i="1"/>
  <c r="E144" i="9"/>
  <c r="E135" i="7"/>
  <c r="D144" i="10"/>
  <c r="H162" i="6" l="1"/>
  <c r="H247" i="6"/>
  <c r="H246" i="6" s="1"/>
  <c r="H114" i="13" s="1"/>
  <c r="H114" i="24" s="1"/>
  <c r="H250" i="6"/>
  <c r="H249" i="6" s="1"/>
  <c r="H118" i="13" s="1"/>
  <c r="H118" i="24" s="1"/>
  <c r="H253" i="6"/>
  <c r="H252" i="6" s="1"/>
  <c r="H122" i="13" s="1"/>
  <c r="H122" i="24" s="1"/>
  <c r="H256" i="6"/>
  <c r="H255" i="6" s="1"/>
  <c r="H126" i="13" s="1"/>
  <c r="H126" i="24" s="1"/>
  <c r="E250" i="6"/>
  <c r="E249" i="6" s="1"/>
  <c r="E118" i="13" s="1"/>
  <c r="E118" i="24" s="1"/>
  <c r="D241" i="6"/>
  <c r="D240" i="6" s="1"/>
  <c r="H259" i="6"/>
  <c r="H258" i="6" s="1"/>
  <c r="H130" i="13" s="1"/>
  <c r="H130" i="24" s="1"/>
  <c r="E241" i="6"/>
  <c r="E240" i="6" s="1"/>
  <c r="E247" i="6"/>
  <c r="E246" i="6" s="1"/>
  <c r="E114" i="13" s="1"/>
  <c r="E114" i="24" s="1"/>
  <c r="F253" i="6"/>
  <c r="F252" i="6" s="1"/>
  <c r="F122" i="13" s="1"/>
  <c r="E253" i="6"/>
  <c r="E252" i="6" s="1"/>
  <c r="E122" i="13" s="1"/>
  <c r="E122" i="24" s="1"/>
  <c r="E256" i="6"/>
  <c r="E255" i="6" s="1"/>
  <c r="E126" i="13" s="1"/>
  <c r="E259" i="6"/>
  <c r="E258" i="6" s="1"/>
  <c r="E130" i="13" s="1"/>
  <c r="E130" i="24" s="1"/>
  <c r="O18" i="24"/>
  <c r="O50" i="24"/>
  <c r="F250" i="6"/>
  <c r="F249" i="6" s="1"/>
  <c r="F118" i="13" s="1"/>
  <c r="F118" i="24" s="1"/>
  <c r="F241" i="6"/>
  <c r="F240" i="6" s="1"/>
  <c r="D162" i="6"/>
  <c r="F247" i="6"/>
  <c r="F246" i="6" s="1"/>
  <c r="F114" i="13" s="1"/>
  <c r="F114" i="24" s="1"/>
  <c r="D253" i="6"/>
  <c r="D252" i="6" s="1"/>
  <c r="D122" i="13" s="1"/>
  <c r="D122" i="24" s="1"/>
  <c r="D247" i="6"/>
  <c r="D246" i="6" s="1"/>
  <c r="D114" i="13" s="1"/>
  <c r="D114" i="24" s="1"/>
  <c r="D250" i="6"/>
  <c r="D249" i="6" s="1"/>
  <c r="D118" i="13" s="1"/>
  <c r="D118" i="24" s="1"/>
  <c r="F259" i="6"/>
  <c r="F258" i="6" s="1"/>
  <c r="F130" i="13" s="1"/>
  <c r="D256" i="6"/>
  <c r="G241" i="6"/>
  <c r="G240" i="6" s="1"/>
  <c r="F162" i="6"/>
  <c r="F256" i="6"/>
  <c r="F255" i="6" s="1"/>
  <c r="F126" i="13" s="1"/>
  <c r="F126" i="24" s="1"/>
  <c r="G162" i="6"/>
  <c r="G247" i="6"/>
  <c r="G246" i="6" s="1"/>
  <c r="G114" i="13" s="1"/>
  <c r="G256" i="6"/>
  <c r="G255" i="6" s="1"/>
  <c r="G126" i="13" s="1"/>
  <c r="G126" i="24" s="1"/>
  <c r="D259" i="6"/>
  <c r="G253" i="6"/>
  <c r="G252" i="6" s="1"/>
  <c r="G122" i="13" s="1"/>
  <c r="G122" i="24" s="1"/>
  <c r="G250" i="6"/>
  <c r="G249" i="6" s="1"/>
  <c r="G118" i="13" s="1"/>
  <c r="G118" i="24" s="1"/>
  <c r="I250" i="6"/>
  <c r="I249" i="6" s="1"/>
  <c r="I118" i="13" s="1"/>
  <c r="I118" i="24" s="1"/>
  <c r="C241" i="6"/>
  <c r="O288" i="6"/>
  <c r="O240" i="6"/>
  <c r="C247" i="6"/>
  <c r="O130" i="24"/>
  <c r="C250" i="6"/>
  <c r="O110" i="24"/>
  <c r="C244" i="6"/>
  <c r="C253" i="6"/>
  <c r="O118" i="24"/>
  <c r="C256" i="6"/>
  <c r="O126" i="24"/>
  <c r="I244" i="6"/>
  <c r="I243" i="6" s="1"/>
  <c r="I110" i="13" s="1"/>
  <c r="I110" i="24" s="1"/>
  <c r="O122" i="24"/>
  <c r="O114" i="24"/>
  <c r="G244" i="6"/>
  <c r="G243" i="6" s="1"/>
  <c r="G110" i="13" s="1"/>
  <c r="O195" i="11"/>
  <c r="O70" i="24"/>
  <c r="O150" i="24"/>
  <c r="O34" i="24"/>
  <c r="O94" i="24"/>
  <c r="O74" i="24"/>
  <c r="O54" i="24"/>
  <c r="O86" i="24"/>
  <c r="O98" i="24"/>
  <c r="O30" i="24"/>
  <c r="O22" i="24"/>
  <c r="O158" i="24"/>
  <c r="O62" i="24"/>
  <c r="O142" i="24"/>
  <c r="O166" i="24"/>
  <c r="O102" i="24"/>
  <c r="O170" i="24"/>
  <c r="O58" i="24"/>
  <c r="O42" i="24"/>
  <c r="O38" i="24"/>
  <c r="O78" i="24"/>
  <c r="O82" i="24"/>
  <c r="O243" i="10"/>
  <c r="O180" i="11"/>
  <c r="O14" i="13"/>
  <c r="O264" i="8"/>
  <c r="O222" i="8"/>
  <c r="O241" i="9"/>
  <c r="O205" i="9"/>
  <c r="O174" i="1"/>
  <c r="O26" i="13"/>
  <c r="O222" i="10"/>
  <c r="O241" i="5"/>
  <c r="O205" i="5"/>
  <c r="O218" i="7"/>
  <c r="O188" i="7"/>
  <c r="O195" i="2"/>
  <c r="O171" i="2"/>
  <c r="O154" i="13"/>
  <c r="O161" i="1"/>
  <c r="I253" i="6"/>
  <c r="I252" i="6" s="1"/>
  <c r="I122" i="13" s="1"/>
  <c r="I122" i="24" s="1"/>
  <c r="I256" i="6"/>
  <c r="I255" i="6" s="1"/>
  <c r="I126" i="13" s="1"/>
  <c r="I126" i="24" s="1"/>
  <c r="I259" i="6"/>
  <c r="I258" i="6" s="1"/>
  <c r="I130" i="13" s="1"/>
  <c r="I130" i="24" s="1"/>
  <c r="I162" i="6"/>
  <c r="I241" i="6"/>
  <c r="I240" i="6" s="1"/>
  <c r="F243" i="6"/>
  <c r="F110" i="13" s="1"/>
  <c r="F110" i="24" s="1"/>
  <c r="K177" i="2"/>
  <c r="K170" i="13" s="1"/>
  <c r="C162" i="6"/>
  <c r="C254" i="6"/>
  <c r="K118" i="1"/>
  <c r="K126" i="2"/>
  <c r="C242" i="6"/>
  <c r="C144" i="9"/>
  <c r="C126" i="2"/>
  <c r="C176" i="2"/>
  <c r="C174" i="2" s="1"/>
  <c r="C166" i="13" s="1"/>
  <c r="K144" i="9"/>
  <c r="L243" i="6"/>
  <c r="L110" i="13" s="1"/>
  <c r="L195" i="2"/>
  <c r="L171" i="2"/>
  <c r="C179" i="2"/>
  <c r="C177" i="2" s="1"/>
  <c r="C170" i="13" s="1"/>
  <c r="C144" i="5"/>
  <c r="L166" i="24"/>
  <c r="L130" i="24"/>
  <c r="C173" i="2"/>
  <c r="L170" i="24"/>
  <c r="L114" i="24"/>
  <c r="L118" i="24"/>
  <c r="L122" i="24"/>
  <c r="L126" i="24"/>
  <c r="L288" i="6"/>
  <c r="L240" i="6"/>
  <c r="C118" i="1"/>
  <c r="C126" i="11"/>
  <c r="C153" i="8"/>
  <c r="C245" i="6"/>
  <c r="C257" i="6"/>
  <c r="C248" i="6"/>
  <c r="C260" i="6"/>
  <c r="C258" i="6" s="1"/>
  <c r="C130" i="13" s="1"/>
  <c r="C251" i="6"/>
  <c r="C144" i="10"/>
  <c r="K259" i="6"/>
  <c r="K258" i="6" s="1"/>
  <c r="K130" i="13" s="1"/>
  <c r="K250" i="6"/>
  <c r="K249" i="6" s="1"/>
  <c r="K118" i="13" s="1"/>
  <c r="K241" i="6"/>
  <c r="K240" i="6" s="1"/>
  <c r="K256" i="6"/>
  <c r="K255" i="6" s="1"/>
  <c r="K126" i="13" s="1"/>
  <c r="K253" i="6"/>
  <c r="K252" i="6" s="1"/>
  <c r="K122" i="13" s="1"/>
  <c r="K153" i="8"/>
  <c r="K175" i="2"/>
  <c r="K174" i="2" s="1"/>
  <c r="K166" i="13" s="1"/>
  <c r="K172" i="2"/>
  <c r="K135" i="7"/>
  <c r="K162" i="6"/>
  <c r="K247" i="6"/>
  <c r="K246" i="6" s="1"/>
  <c r="K114" i="13" s="1"/>
  <c r="I292" i="6"/>
  <c r="D292" i="6"/>
  <c r="H292" i="6"/>
  <c r="E292" i="6"/>
  <c r="I199" i="2"/>
  <c r="H195" i="2"/>
  <c r="H240" i="6"/>
  <c r="D195" i="2"/>
  <c r="F292" i="6"/>
  <c r="G292" i="6"/>
  <c r="I195" i="2"/>
  <c r="F171" i="2"/>
  <c r="F195" i="2"/>
  <c r="C195" i="2"/>
  <c r="E195" i="2"/>
  <c r="G171" i="2"/>
  <c r="G195" i="2"/>
  <c r="H199" i="2"/>
  <c r="D199" i="2"/>
  <c r="F199" i="2"/>
  <c r="E199" i="2"/>
  <c r="G199" i="2"/>
  <c r="F174" i="2"/>
  <c r="F166" i="13" s="1"/>
  <c r="F166" i="24" s="1"/>
  <c r="G177" i="2"/>
  <c r="G170" i="13" s="1"/>
  <c r="G170" i="24" s="1"/>
  <c r="F177" i="2"/>
  <c r="F170" i="13" s="1"/>
  <c r="F170" i="24" s="1"/>
  <c r="H243" i="6"/>
  <c r="H110" i="13" s="1"/>
  <c r="H110" i="24" s="1"/>
  <c r="H174" i="2"/>
  <c r="H166" i="13" s="1"/>
  <c r="H166" i="24" s="1"/>
  <c r="D174" i="2"/>
  <c r="D166" i="13" s="1"/>
  <c r="D166" i="24" s="1"/>
  <c r="I246" i="6"/>
  <c r="I114" i="13" s="1"/>
  <c r="I114" i="24" s="1"/>
  <c r="I171" i="2"/>
  <c r="I177" i="2"/>
  <c r="I170" i="13" s="1"/>
  <c r="I170" i="24" s="1"/>
  <c r="E177" i="2"/>
  <c r="E170" i="13" s="1"/>
  <c r="E170" i="24" s="1"/>
  <c r="D255" i="6"/>
  <c r="D126" i="13" s="1"/>
  <c r="D126" i="24" s="1"/>
  <c r="G174" i="2"/>
  <c r="G166" i="13" s="1"/>
  <c r="G166" i="24" s="1"/>
  <c r="H171" i="2"/>
  <c r="H177" i="2"/>
  <c r="H170" i="13" s="1"/>
  <c r="H170" i="24" s="1"/>
  <c r="D171" i="2"/>
  <c r="D177" i="2"/>
  <c r="D170" i="13" s="1"/>
  <c r="D170" i="24" s="1"/>
  <c r="I174" i="2"/>
  <c r="I166" i="13" s="1"/>
  <c r="I166" i="24" s="1"/>
  <c r="E243" i="6"/>
  <c r="E110" i="13" s="1"/>
  <c r="E110" i="24" s="1"/>
  <c r="E174" i="2"/>
  <c r="E166" i="13" s="1"/>
  <c r="E166" i="24" s="1"/>
  <c r="E171" i="2"/>
  <c r="H288" i="6" l="1"/>
  <c r="C255" i="6"/>
  <c r="C126" i="13" s="1"/>
  <c r="C126" i="24" s="1"/>
  <c r="E288" i="6"/>
  <c r="C246" i="6"/>
  <c r="C114" i="13" s="1"/>
  <c r="C114" i="24" s="1"/>
  <c r="D288" i="6"/>
  <c r="C252" i="6"/>
  <c r="C122" i="13" s="1"/>
  <c r="D258" i="6"/>
  <c r="D130" i="13" s="1"/>
  <c r="D130" i="24" s="1"/>
  <c r="C249" i="6"/>
  <c r="C118" i="13" s="1"/>
  <c r="C118" i="24" s="1"/>
  <c r="C288" i="6"/>
  <c r="C240" i="6"/>
  <c r="C106" i="13" s="1"/>
  <c r="C106" i="24" s="1"/>
  <c r="O261" i="6"/>
  <c r="O106" i="13"/>
  <c r="O154" i="24"/>
  <c r="O26" i="24"/>
  <c r="O14" i="24"/>
  <c r="O162" i="13"/>
  <c r="O180" i="2"/>
  <c r="O46" i="13"/>
  <c r="O220" i="9"/>
  <c r="O220" i="5"/>
  <c r="O134" i="13"/>
  <c r="O90" i="13"/>
  <c r="O200" i="7"/>
  <c r="O66" i="13"/>
  <c r="O240" i="8"/>
  <c r="F288" i="6"/>
  <c r="G288" i="6"/>
  <c r="C199" i="2"/>
  <c r="D243" i="6"/>
  <c r="D110" i="13" s="1"/>
  <c r="D110" i="24" s="1"/>
  <c r="I288" i="6"/>
  <c r="C171" i="2"/>
  <c r="C162" i="13" s="1"/>
  <c r="C162" i="24" s="1"/>
  <c r="E162" i="13"/>
  <c r="E180" i="2"/>
  <c r="D162" i="13"/>
  <c r="D162" i="24" s="1"/>
  <c r="D180" i="2"/>
  <c r="L162" i="13"/>
  <c r="L180" i="2"/>
  <c r="H162" i="13"/>
  <c r="H162" i="24" s="1"/>
  <c r="H180" i="2"/>
  <c r="I162" i="13"/>
  <c r="I162" i="24" s="1"/>
  <c r="I180" i="2"/>
  <c r="G162" i="13"/>
  <c r="G162" i="24" s="1"/>
  <c r="G180" i="2"/>
  <c r="F162" i="13"/>
  <c r="F162" i="24" s="1"/>
  <c r="F180" i="2"/>
  <c r="E106" i="13"/>
  <c r="E106" i="24" s="1"/>
  <c r="E261" i="6"/>
  <c r="G106" i="13"/>
  <c r="G261" i="6"/>
  <c r="F106" i="13"/>
  <c r="F106" i="24" s="1"/>
  <c r="F261" i="6"/>
  <c r="I106" i="13"/>
  <c r="I106" i="24" s="1"/>
  <c r="I261" i="6"/>
  <c r="K106" i="13"/>
  <c r="K106" i="24" s="1"/>
  <c r="L106" i="13"/>
  <c r="L261" i="6"/>
  <c r="D106" i="13"/>
  <c r="D106" i="24" s="1"/>
  <c r="H106" i="13"/>
  <c r="H106" i="24" s="1"/>
  <c r="H261" i="6"/>
  <c r="L110" i="24"/>
  <c r="K130" i="24"/>
  <c r="K126" i="24"/>
  <c r="K114" i="24"/>
  <c r="K166" i="24"/>
  <c r="K122" i="24"/>
  <c r="K170" i="24"/>
  <c r="K118" i="24"/>
  <c r="C243" i="6"/>
  <c r="C110" i="13" s="1"/>
  <c r="C110" i="24" s="1"/>
  <c r="C292" i="6"/>
  <c r="K243" i="6"/>
  <c r="K110" i="13" s="1"/>
  <c r="K288" i="6"/>
  <c r="K171" i="2"/>
  <c r="K195" i="2"/>
  <c r="C130" i="24"/>
  <c r="C166" i="24"/>
  <c r="E126" i="24"/>
  <c r="C170" i="24"/>
  <c r="C122" i="24"/>
  <c r="F122" i="24"/>
  <c r="G114" i="24"/>
  <c r="G110" i="24"/>
  <c r="F130" i="24"/>
  <c r="O106" i="24" l="1"/>
  <c r="O134" i="24"/>
  <c r="O162" i="24"/>
  <c r="O66" i="24"/>
  <c r="O46" i="24"/>
  <c r="O90" i="24"/>
  <c r="D261" i="6"/>
  <c r="C180" i="2"/>
  <c r="G106" i="24"/>
  <c r="L106" i="24"/>
  <c r="E162" i="24"/>
  <c r="L162" i="24"/>
  <c r="K162" i="13"/>
  <c r="K180" i="2"/>
  <c r="C261" i="6"/>
  <c r="K261" i="6"/>
  <c r="K110" i="24"/>
  <c r="K162" i="24" l="1"/>
  <c r="D6" i="22" l="1"/>
  <c r="C6" i="13" s="1"/>
  <c r="E6" i="22"/>
  <c r="D6" i="13" s="1"/>
  <c r="F6" i="22"/>
  <c r="E6" i="13" s="1"/>
  <c r="G6" i="22"/>
  <c r="F6" i="13" s="1"/>
  <c r="H6" i="22"/>
  <c r="G6" i="13" s="1"/>
  <c r="I6" i="22"/>
  <c r="H6" i="13" s="1"/>
  <c r="J6" i="22"/>
  <c r="I6" i="13" s="1"/>
  <c r="K6" i="22"/>
  <c r="J6" i="13" s="1"/>
  <c r="L6" i="22"/>
  <c r="K6" i="13" s="1"/>
  <c r="M6" i="22"/>
  <c r="L6" i="13" s="1"/>
  <c r="N6" i="22"/>
  <c r="M6" i="13" s="1"/>
  <c r="O6" i="22"/>
  <c r="N6" i="13" s="1"/>
  <c r="J5" i="22" l="1"/>
  <c r="I5" i="13" s="1"/>
  <c r="K5" i="22"/>
  <c r="J5" i="13" s="1"/>
  <c r="I5" i="22"/>
  <c r="H5" i="13" s="1"/>
  <c r="H5" i="22"/>
  <c r="G5" i="13" s="1"/>
  <c r="O5" i="22"/>
  <c r="N5" i="13" s="1"/>
  <c r="G5" i="22"/>
  <c r="F5" i="13" s="1"/>
  <c r="N5" i="22"/>
  <c r="M5" i="13" s="1"/>
  <c r="F5" i="22"/>
  <c r="E5" i="13" s="1"/>
  <c r="M5" i="22"/>
  <c r="L5" i="13" s="1"/>
  <c r="E5" i="22"/>
  <c r="D5" i="13" s="1"/>
  <c r="L5" i="22"/>
  <c r="K5" i="13" s="1"/>
  <c r="D5" i="22"/>
  <c r="C5" i="13" s="1"/>
  <c r="O14" i="22" l="1"/>
  <c r="N92" i="11" s="1"/>
  <c r="N83" i="11" s="1"/>
  <c r="N82" i="11" l="1"/>
  <c r="N81" i="11" s="1"/>
  <c r="N168" i="11"/>
  <c r="O18" i="22"/>
  <c r="N92" i="10" s="1"/>
  <c r="N83" i="10" s="1"/>
  <c r="O22" i="22"/>
  <c r="N92" i="9" s="1"/>
  <c r="N83" i="9" s="1"/>
  <c r="N82" i="9" l="1"/>
  <c r="N81" i="9" s="1"/>
  <c r="N202" i="9"/>
  <c r="N82" i="10"/>
  <c r="N81" i="10" s="1"/>
  <c r="N203" i="10"/>
  <c r="N166" i="11"/>
  <c r="N175" i="11" s="1"/>
  <c r="N167" i="11" l="1"/>
  <c r="N173" i="11" s="1"/>
  <c r="N201" i="10"/>
  <c r="N211" i="10" s="1"/>
  <c r="N178" i="11"/>
  <c r="N172" i="11"/>
  <c r="N200" i="9"/>
  <c r="N206" i="9" s="1"/>
  <c r="N201" i="9" l="1"/>
  <c r="N216" i="9" s="1"/>
  <c r="N176" i="11"/>
  <c r="N174" i="11" s="1"/>
  <c r="N18" i="13" s="1"/>
  <c r="N179" i="11"/>
  <c r="N177" i="11" s="1"/>
  <c r="N22" i="13" s="1"/>
  <c r="E22" i="22"/>
  <c r="D92" i="9" s="1"/>
  <c r="D83" i="9" s="1"/>
  <c r="E18" i="22"/>
  <c r="D92" i="10" s="1"/>
  <c r="D83" i="10" s="1"/>
  <c r="D18" i="22"/>
  <c r="C92" i="10" s="1"/>
  <c r="C83" i="10" s="1"/>
  <c r="E14" i="22"/>
  <c r="D92" i="11" s="1"/>
  <c r="D83" i="11" s="1"/>
  <c r="D14" i="22"/>
  <c r="C92" i="11" s="1"/>
  <c r="C83" i="11" s="1"/>
  <c r="D22" i="22"/>
  <c r="C92" i="9" s="1"/>
  <c r="C83" i="9" s="1"/>
  <c r="N215" i="9"/>
  <c r="N212" i="9"/>
  <c r="N209" i="9"/>
  <c r="N218" i="9"/>
  <c r="N195" i="11"/>
  <c r="N171" i="11"/>
  <c r="N208" i="10"/>
  <c r="N220" i="10"/>
  <c r="N214" i="10"/>
  <c r="N217" i="10"/>
  <c r="N202" i="10"/>
  <c r="N219" i="9" l="1"/>
  <c r="N217" i="9" s="1"/>
  <c r="N62" i="13" s="1"/>
  <c r="N210" i="9"/>
  <c r="N208" i="9" s="1"/>
  <c r="N50" i="13" s="1"/>
  <c r="N207" i="9"/>
  <c r="N205" i="9" s="1"/>
  <c r="N22" i="24"/>
  <c r="N213" i="9"/>
  <c r="N211" i="9" s="1"/>
  <c r="N54" i="13" s="1"/>
  <c r="N199" i="11"/>
  <c r="D202" i="9"/>
  <c r="D200" i="9" s="1"/>
  <c r="D206" i="9" s="1"/>
  <c r="D82" i="9"/>
  <c r="D81" i="9" s="1"/>
  <c r="C202" i="9"/>
  <c r="C82" i="9"/>
  <c r="C81" i="9" s="1"/>
  <c r="N243" i="10"/>
  <c r="N14" i="13"/>
  <c r="N180" i="11"/>
  <c r="N241" i="9"/>
  <c r="D203" i="10"/>
  <c r="D82" i="10"/>
  <c r="D81" i="10" s="1"/>
  <c r="D168" i="11"/>
  <c r="D82" i="11"/>
  <c r="D81" i="11" s="1"/>
  <c r="N18" i="24"/>
  <c r="E10" i="22"/>
  <c r="N214" i="9"/>
  <c r="N58" i="13" s="1"/>
  <c r="D10" i="22"/>
  <c r="N218" i="10"/>
  <c r="N216" i="10" s="1"/>
  <c r="N38" i="13" s="1"/>
  <c r="N212" i="10"/>
  <c r="N210" i="10" s="1"/>
  <c r="N30" i="13" s="1"/>
  <c r="N221" i="10"/>
  <c r="N219" i="10" s="1"/>
  <c r="N42" i="13" s="1"/>
  <c r="N209" i="10"/>
  <c r="N215" i="10"/>
  <c r="N213" i="10" s="1"/>
  <c r="N34" i="13" s="1"/>
  <c r="C168" i="11"/>
  <c r="C82" i="11"/>
  <c r="C81" i="11" s="1"/>
  <c r="C203" i="10"/>
  <c r="C82" i="10"/>
  <c r="C81" i="10" s="1"/>
  <c r="O42" i="22"/>
  <c r="N93" i="1" s="1"/>
  <c r="N83" i="1" s="1"/>
  <c r="N245" i="9" l="1"/>
  <c r="N50" i="24"/>
  <c r="N62" i="24"/>
  <c r="D201" i="9"/>
  <c r="D219" i="9" s="1"/>
  <c r="F18" i="22"/>
  <c r="E92" i="10" s="1"/>
  <c r="E83" i="10" s="1"/>
  <c r="N247" i="10"/>
  <c r="N152" i="1"/>
  <c r="N82" i="1"/>
  <c r="N81" i="1" s="1"/>
  <c r="N14" i="24"/>
  <c r="N58" i="24"/>
  <c r="C200" i="9"/>
  <c r="N34" i="24"/>
  <c r="N207" i="10"/>
  <c r="C201" i="10"/>
  <c r="C211" i="10" s="1"/>
  <c r="N38" i="24"/>
  <c r="N42" i="24"/>
  <c r="N30" i="24"/>
  <c r="D215" i="9"/>
  <c r="D212" i="9"/>
  <c r="D209" i="9"/>
  <c r="D218" i="9"/>
  <c r="N220" i="9"/>
  <c r="N46" i="13"/>
  <c r="D166" i="11"/>
  <c r="D175" i="11" s="1"/>
  <c r="C166" i="11"/>
  <c r="C175" i="11" s="1"/>
  <c r="N54" i="24"/>
  <c r="D201" i="10"/>
  <c r="D211" i="10" s="1"/>
  <c r="G14" i="22"/>
  <c r="F92" i="11" s="1"/>
  <c r="F83" i="11" s="1"/>
  <c r="D42" i="22"/>
  <c r="C93" i="1" s="1"/>
  <c r="C83" i="1" s="1"/>
  <c r="D167" i="11" l="1"/>
  <c r="D179" i="11" s="1"/>
  <c r="D210" i="9"/>
  <c r="D208" i="9" s="1"/>
  <c r="D50" i="13" s="1"/>
  <c r="D50" i="24" s="1"/>
  <c r="D213" i="9"/>
  <c r="D211" i="9" s="1"/>
  <c r="D54" i="13" s="1"/>
  <c r="D54" i="24" s="1"/>
  <c r="D216" i="9"/>
  <c r="D214" i="9" s="1"/>
  <c r="D58" i="13" s="1"/>
  <c r="D58" i="24" s="1"/>
  <c r="D207" i="9"/>
  <c r="D205" i="9" s="1"/>
  <c r="C202" i="10"/>
  <c r="C218" i="10" s="1"/>
  <c r="D202" i="10"/>
  <c r="D221" i="10" s="1"/>
  <c r="O26" i="22"/>
  <c r="N92" i="8" s="1"/>
  <c r="N83" i="8" s="1"/>
  <c r="N82" i="8" s="1"/>
  <c r="N81" i="8" s="1"/>
  <c r="F22" i="22"/>
  <c r="E92" i="9" s="1"/>
  <c r="E83" i="9" s="1"/>
  <c r="E82" i="10"/>
  <c r="E81" i="10" s="1"/>
  <c r="E203" i="10"/>
  <c r="D217" i="9"/>
  <c r="D62" i="13" s="1"/>
  <c r="D62" i="24" s="1"/>
  <c r="C178" i="11"/>
  <c r="C172" i="11"/>
  <c r="N46" i="24"/>
  <c r="C208" i="10"/>
  <c r="C220" i="10"/>
  <c r="C217" i="10"/>
  <c r="C214" i="10"/>
  <c r="F168" i="11"/>
  <c r="F82" i="11"/>
  <c r="F81" i="11" s="1"/>
  <c r="C152" i="1"/>
  <c r="C150" i="1" s="1"/>
  <c r="C82" i="1"/>
  <c r="C81" i="1" s="1"/>
  <c r="D26" i="22"/>
  <c r="C92" i="8" s="1"/>
  <c r="C83" i="8" s="1"/>
  <c r="D241" i="9"/>
  <c r="N26" i="13"/>
  <c r="N222" i="10"/>
  <c r="D178" i="11"/>
  <c r="D172" i="11"/>
  <c r="N150" i="1"/>
  <c r="N156" i="1" s="1"/>
  <c r="F14" i="22"/>
  <c r="E92" i="11" s="1"/>
  <c r="E83" i="11" s="1"/>
  <c r="D220" i="10"/>
  <c r="D217" i="10"/>
  <c r="D214" i="10"/>
  <c r="D208" i="10"/>
  <c r="C206" i="9"/>
  <c r="C218" i="9"/>
  <c r="C215" i="9"/>
  <c r="C212" i="9"/>
  <c r="C209" i="9"/>
  <c r="C167" i="11"/>
  <c r="C201" i="9"/>
  <c r="D176" i="11" l="1"/>
  <c r="D174" i="11" s="1"/>
  <c r="D18" i="13" s="1"/>
  <c r="D18" i="24" s="1"/>
  <c r="N151" i="1"/>
  <c r="N160" i="1" s="1"/>
  <c r="D173" i="11"/>
  <c r="D171" i="11" s="1"/>
  <c r="D177" i="11"/>
  <c r="D22" i="13" s="1"/>
  <c r="D22" i="24" s="1"/>
  <c r="C215" i="10"/>
  <c r="C213" i="10" s="1"/>
  <c r="C34" i="13" s="1"/>
  <c r="C34" i="24" s="1"/>
  <c r="D245" i="9"/>
  <c r="N219" i="8"/>
  <c r="N217" i="8" s="1"/>
  <c r="N226" i="8" s="1"/>
  <c r="C221" i="10"/>
  <c r="C219" i="10" s="1"/>
  <c r="C42" i="13" s="1"/>
  <c r="C42" i="24" s="1"/>
  <c r="C209" i="10"/>
  <c r="C207" i="10" s="1"/>
  <c r="C212" i="10"/>
  <c r="C210" i="10" s="1"/>
  <c r="C30" i="13" s="1"/>
  <c r="C30" i="24" s="1"/>
  <c r="D218" i="10"/>
  <c r="D216" i="10" s="1"/>
  <c r="D38" i="13" s="1"/>
  <c r="D209" i="10"/>
  <c r="D207" i="10" s="1"/>
  <c r="D219" i="10"/>
  <c r="D42" i="13" s="1"/>
  <c r="D42" i="24" s="1"/>
  <c r="D212" i="10"/>
  <c r="D210" i="10" s="1"/>
  <c r="D30" i="13" s="1"/>
  <c r="D30" i="24" s="1"/>
  <c r="D215" i="10"/>
  <c r="D213" i="10" s="1"/>
  <c r="D34" i="13" s="1"/>
  <c r="D34" i="24" s="1"/>
  <c r="C195" i="11"/>
  <c r="G18" i="22"/>
  <c r="F92" i="10" s="1"/>
  <c r="F83" i="10" s="1"/>
  <c r="G22" i="22"/>
  <c r="F92" i="9" s="1"/>
  <c r="F83" i="9" s="1"/>
  <c r="E82" i="9"/>
  <c r="E81" i="9" s="1"/>
  <c r="E202" i="9"/>
  <c r="E200" i="9" s="1"/>
  <c r="E206" i="9" s="1"/>
  <c r="E201" i="10"/>
  <c r="E211" i="10" s="1"/>
  <c r="D195" i="11"/>
  <c r="N26" i="24"/>
  <c r="F166" i="11"/>
  <c r="F175" i="11" s="1"/>
  <c r="C243" i="10"/>
  <c r="C173" i="11"/>
  <c r="C179" i="11"/>
  <c r="C177" i="11" s="1"/>
  <c r="C22" i="13" s="1"/>
  <c r="C22" i="24" s="1"/>
  <c r="C176" i="11"/>
  <c r="C174" i="11" s="1"/>
  <c r="C18" i="13" s="1"/>
  <c r="C18" i="24" s="1"/>
  <c r="N159" i="1"/>
  <c r="C216" i="10"/>
  <c r="C38" i="13" s="1"/>
  <c r="C38" i="24" s="1"/>
  <c r="C151" i="1"/>
  <c r="C156" i="1"/>
  <c r="C159" i="1"/>
  <c r="F10" i="22"/>
  <c r="C241" i="9"/>
  <c r="E168" i="11"/>
  <c r="E82" i="11"/>
  <c r="E81" i="11" s="1"/>
  <c r="D243" i="10"/>
  <c r="D46" i="13"/>
  <c r="D46" i="24" s="1"/>
  <c r="D220" i="9"/>
  <c r="C219" i="9"/>
  <c r="C217" i="9" s="1"/>
  <c r="C62" i="13" s="1"/>
  <c r="C62" i="24" s="1"/>
  <c r="C213" i="9"/>
  <c r="C211" i="9" s="1"/>
  <c r="C54" i="13" s="1"/>
  <c r="C54" i="24" s="1"/>
  <c r="C216" i="9"/>
  <c r="C214" i="9" s="1"/>
  <c r="C58" i="13" s="1"/>
  <c r="C58" i="24" s="1"/>
  <c r="C207" i="9"/>
  <c r="C205" i="9" s="1"/>
  <c r="C210" i="9"/>
  <c r="C208" i="9" s="1"/>
  <c r="C50" i="13" s="1"/>
  <c r="C50" i="24" s="1"/>
  <c r="C219" i="8"/>
  <c r="C82" i="8"/>
  <c r="C81" i="8" s="1"/>
  <c r="I18" i="22"/>
  <c r="H92" i="10" s="1"/>
  <c r="H83" i="10" s="1"/>
  <c r="N157" i="1" l="1"/>
  <c r="N155" i="1" s="1"/>
  <c r="D199" i="11"/>
  <c r="D247" i="10"/>
  <c r="C247" i="10"/>
  <c r="D38" i="24"/>
  <c r="F167" i="11"/>
  <c r="F176" i="11" s="1"/>
  <c r="E202" i="10"/>
  <c r="E215" i="10" s="1"/>
  <c r="H18" i="22"/>
  <c r="G92" i="10" s="1"/>
  <c r="G83" i="10" s="1"/>
  <c r="F202" i="9"/>
  <c r="F200" i="9" s="1"/>
  <c r="F206" i="9" s="1"/>
  <c r="F82" i="9"/>
  <c r="F81" i="9" s="1"/>
  <c r="H203" i="10"/>
  <c r="H82" i="10"/>
  <c r="H81" i="10" s="1"/>
  <c r="H22" i="22"/>
  <c r="G92" i="9" s="1"/>
  <c r="G83" i="9" s="1"/>
  <c r="E208" i="10"/>
  <c r="E220" i="10"/>
  <c r="E217" i="10"/>
  <c r="E214" i="10"/>
  <c r="F203" i="10"/>
  <c r="F201" i="10" s="1"/>
  <c r="F211" i="10" s="1"/>
  <c r="F82" i="10"/>
  <c r="F81" i="10" s="1"/>
  <c r="E201" i="9"/>
  <c r="E218" i="9"/>
  <c r="E215" i="9"/>
  <c r="E212" i="9"/>
  <c r="E209" i="9"/>
  <c r="C46" i="13"/>
  <c r="C46" i="24" s="1"/>
  <c r="C220" i="9"/>
  <c r="E166" i="11"/>
  <c r="N9" i="24"/>
  <c r="N158" i="1"/>
  <c r="N158" i="13" s="1"/>
  <c r="D14" i="13"/>
  <c r="D14" i="24" s="1"/>
  <c r="D180" i="11"/>
  <c r="G10" i="22"/>
  <c r="C217" i="8"/>
  <c r="D26" i="13"/>
  <c r="D26" i="24" s="1"/>
  <c r="D222" i="10"/>
  <c r="C222" i="10"/>
  <c r="C26" i="13"/>
  <c r="C26" i="24" s="1"/>
  <c r="N232" i="8"/>
  <c r="N229" i="8"/>
  <c r="N238" i="8"/>
  <c r="N235" i="8"/>
  <c r="N223" i="8"/>
  <c r="F172" i="11"/>
  <c r="F178" i="11"/>
  <c r="H14" i="22"/>
  <c r="G92" i="11" s="1"/>
  <c r="G83" i="11" s="1"/>
  <c r="N218" i="8"/>
  <c r="C245" i="9"/>
  <c r="C174" i="1"/>
  <c r="C157" i="1"/>
  <c r="C160" i="1"/>
  <c r="C158" i="1" s="1"/>
  <c r="C158" i="13" s="1"/>
  <c r="C158" i="24" s="1"/>
  <c r="C171" i="11"/>
  <c r="C199" i="11"/>
  <c r="N174" i="1"/>
  <c r="J14" i="22"/>
  <c r="I92" i="11" s="1"/>
  <c r="I83" i="11" s="1"/>
  <c r="E42" i="22"/>
  <c r="D93" i="1" s="1"/>
  <c r="D83" i="1" s="1"/>
  <c r="D30" i="22"/>
  <c r="C92" i="7" s="1"/>
  <c r="C83" i="7" s="1"/>
  <c r="N178" i="1" l="1"/>
  <c r="E167" i="11"/>
  <c r="E173" i="11" s="1"/>
  <c r="E175" i="11"/>
  <c r="F173" i="11"/>
  <c r="F171" i="11" s="1"/>
  <c r="E221" i="10"/>
  <c r="E219" i="10" s="1"/>
  <c r="E42" i="13" s="1"/>
  <c r="E218" i="10"/>
  <c r="E216" i="10" s="1"/>
  <c r="E38" i="13" s="1"/>
  <c r="E209" i="10"/>
  <c r="E207" i="10" s="1"/>
  <c r="E212" i="10"/>
  <c r="E210" i="10" s="1"/>
  <c r="E30" i="13" s="1"/>
  <c r="E30" i="24" s="1"/>
  <c r="E213" i="10"/>
  <c r="E34" i="13" s="1"/>
  <c r="E34" i="24" s="1"/>
  <c r="F179" i="11"/>
  <c r="F177" i="11" s="1"/>
  <c r="F22" i="13" s="1"/>
  <c r="F22" i="24" s="1"/>
  <c r="F174" i="11"/>
  <c r="F18" i="13" s="1"/>
  <c r="F18" i="24" s="1"/>
  <c r="H201" i="10"/>
  <c r="H211" i="10" s="1"/>
  <c r="G203" i="10"/>
  <c r="G201" i="10" s="1"/>
  <c r="G211" i="10" s="1"/>
  <c r="G82" i="10"/>
  <c r="G81" i="10" s="1"/>
  <c r="C178" i="1"/>
  <c r="E219" i="9"/>
  <c r="E217" i="9" s="1"/>
  <c r="E62" i="13" s="1"/>
  <c r="E62" i="24" s="1"/>
  <c r="E210" i="9"/>
  <c r="E208" i="9" s="1"/>
  <c r="E50" i="13" s="1"/>
  <c r="E50" i="24" s="1"/>
  <c r="E207" i="9"/>
  <c r="E216" i="9"/>
  <c r="E214" i="9" s="1"/>
  <c r="E58" i="13" s="1"/>
  <c r="E58" i="24" s="1"/>
  <c r="E213" i="9"/>
  <c r="E211" i="9" s="1"/>
  <c r="E54" i="13" s="1"/>
  <c r="E54" i="24" s="1"/>
  <c r="I22" i="22"/>
  <c r="H92" i="9" s="1"/>
  <c r="H83" i="9" s="1"/>
  <c r="F201" i="9"/>
  <c r="F209" i="9"/>
  <c r="F212" i="9"/>
  <c r="F215" i="9"/>
  <c r="F218" i="9"/>
  <c r="E243" i="10"/>
  <c r="E241" i="9"/>
  <c r="G82" i="9"/>
  <c r="G81" i="9" s="1"/>
  <c r="G202" i="9"/>
  <c r="F202" i="10"/>
  <c r="F214" i="10"/>
  <c r="F217" i="10"/>
  <c r="F208" i="10"/>
  <c r="F220" i="10"/>
  <c r="D152" i="1"/>
  <c r="D150" i="1" s="1"/>
  <c r="D156" i="1" s="1"/>
  <c r="D82" i="1"/>
  <c r="D81" i="1" s="1"/>
  <c r="N161" i="1"/>
  <c r="N154" i="13"/>
  <c r="C14" i="13"/>
  <c r="C14" i="24" s="1"/>
  <c r="C180" i="11"/>
  <c r="E176" i="11"/>
  <c r="H10" i="22"/>
  <c r="C185" i="7"/>
  <c r="C82" i="7"/>
  <c r="C81" i="7" s="1"/>
  <c r="G168" i="11"/>
  <c r="G82" i="11"/>
  <c r="G81" i="11" s="1"/>
  <c r="C226" i="8"/>
  <c r="C232" i="8"/>
  <c r="C238" i="8"/>
  <c r="C223" i="8"/>
  <c r="C229" i="8"/>
  <c r="C235" i="8"/>
  <c r="C9" i="24"/>
  <c r="E26" i="22"/>
  <c r="D92" i="8" s="1"/>
  <c r="D83" i="8" s="1"/>
  <c r="I168" i="11"/>
  <c r="I82" i="11"/>
  <c r="I81" i="11" s="1"/>
  <c r="C155" i="1"/>
  <c r="C218" i="8"/>
  <c r="I14" i="22"/>
  <c r="H92" i="11" s="1"/>
  <c r="H83" i="11" s="1"/>
  <c r="F195" i="11"/>
  <c r="N264" i="8"/>
  <c r="N227" i="8"/>
  <c r="N225" i="8" s="1"/>
  <c r="N70" i="13" s="1"/>
  <c r="N224" i="8"/>
  <c r="N230" i="8"/>
  <c r="N228" i="8" s="1"/>
  <c r="N74" i="13" s="1"/>
  <c r="N239" i="8"/>
  <c r="N237" i="8" s="1"/>
  <c r="N86" i="13" s="1"/>
  <c r="N236" i="8"/>
  <c r="N234" i="8" s="1"/>
  <c r="N82" i="13" s="1"/>
  <c r="N233" i="8"/>
  <c r="N231" i="8" s="1"/>
  <c r="N78" i="13" s="1"/>
  <c r="N158" i="24"/>
  <c r="E178" i="11"/>
  <c r="E172" i="11"/>
  <c r="D38" i="22"/>
  <c r="E179" i="11" l="1"/>
  <c r="E177" i="11" s="1"/>
  <c r="E22" i="13" s="1"/>
  <c r="E22" i="24" s="1"/>
  <c r="E174" i="11"/>
  <c r="E18" i="13" s="1"/>
  <c r="E18" i="24" s="1"/>
  <c r="E42" i="24"/>
  <c r="E38" i="24"/>
  <c r="E247" i="10"/>
  <c r="F199" i="11"/>
  <c r="H202" i="10"/>
  <c r="H221" i="10" s="1"/>
  <c r="F241" i="9"/>
  <c r="E245" i="9"/>
  <c r="G202" i="10"/>
  <c r="G214" i="10"/>
  <c r="G217" i="10"/>
  <c r="G208" i="10"/>
  <c r="G220" i="10"/>
  <c r="J22" i="22"/>
  <c r="I92" i="9" s="1"/>
  <c r="I83" i="9" s="1"/>
  <c r="F243" i="10"/>
  <c r="G200" i="9"/>
  <c r="G206" i="9" s="1"/>
  <c r="E26" i="13"/>
  <c r="E26" i="24" s="1"/>
  <c r="E222" i="10"/>
  <c r="F207" i="9"/>
  <c r="F213" i="9"/>
  <c r="F211" i="9" s="1"/>
  <c r="F54" i="13" s="1"/>
  <c r="F54" i="24" s="1"/>
  <c r="F219" i="9"/>
  <c r="F217" i="9" s="1"/>
  <c r="F62" i="13" s="1"/>
  <c r="F62" i="24" s="1"/>
  <c r="F210" i="9"/>
  <c r="F208" i="9" s="1"/>
  <c r="F50" i="13" s="1"/>
  <c r="F50" i="24" s="1"/>
  <c r="F216" i="9"/>
  <c r="F214" i="9" s="1"/>
  <c r="F58" i="13" s="1"/>
  <c r="F58" i="24" s="1"/>
  <c r="E205" i="9"/>
  <c r="H214" i="10"/>
  <c r="H208" i="10"/>
  <c r="H220" i="10"/>
  <c r="H217" i="10"/>
  <c r="J18" i="22"/>
  <c r="I92" i="10" s="1"/>
  <c r="I83" i="10" s="1"/>
  <c r="F221" i="10"/>
  <c r="F219" i="10" s="1"/>
  <c r="F42" i="13" s="1"/>
  <c r="F215" i="10"/>
  <c r="F213" i="10" s="1"/>
  <c r="F34" i="13" s="1"/>
  <c r="F34" i="24" s="1"/>
  <c r="F212" i="10"/>
  <c r="F210" i="10" s="1"/>
  <c r="F30" i="13" s="1"/>
  <c r="F30" i="24" s="1"/>
  <c r="F209" i="10"/>
  <c r="F218" i="10"/>
  <c r="F216" i="10" s="1"/>
  <c r="F38" i="13" s="1"/>
  <c r="H202" i="9"/>
  <c r="H82" i="9"/>
  <c r="H81" i="9" s="1"/>
  <c r="F42" i="22"/>
  <c r="E93" i="1" s="1"/>
  <c r="E83" i="1" s="1"/>
  <c r="N222" i="8"/>
  <c r="N268" i="8"/>
  <c r="C230" i="8"/>
  <c r="C228" i="8" s="1"/>
  <c r="C74" i="13" s="1"/>
  <c r="C74" i="24" s="1"/>
  <c r="C236" i="8"/>
  <c r="C234" i="8" s="1"/>
  <c r="C82" i="13" s="1"/>
  <c r="C233" i="8"/>
  <c r="C231" i="8" s="1"/>
  <c r="C78" i="13" s="1"/>
  <c r="C224" i="8"/>
  <c r="C222" i="8" s="1"/>
  <c r="C239" i="8"/>
  <c r="C237" i="8" s="1"/>
  <c r="C86" i="13" s="1"/>
  <c r="C86" i="24" s="1"/>
  <c r="C227" i="8"/>
  <c r="C225" i="8" s="1"/>
  <c r="C70" i="13" s="1"/>
  <c r="C70" i="24" s="1"/>
  <c r="C154" i="13"/>
  <c r="C154" i="24" s="1"/>
  <c r="C161" i="1"/>
  <c r="I166" i="11"/>
  <c r="I175" i="11" s="1"/>
  <c r="G166" i="11"/>
  <c r="G175" i="11" s="1"/>
  <c r="C92" i="5"/>
  <c r="N70" i="24"/>
  <c r="N154" i="24"/>
  <c r="D151" i="1"/>
  <c r="D159" i="1"/>
  <c r="I10" i="22"/>
  <c r="E195" i="11"/>
  <c r="E171" i="11"/>
  <c r="D219" i="8"/>
  <c r="D82" i="8"/>
  <c r="D81" i="8" s="1"/>
  <c r="G26" i="22"/>
  <c r="F92" i="8" s="1"/>
  <c r="F83" i="8" s="1"/>
  <c r="F26" i="22"/>
  <c r="E92" i="8" s="1"/>
  <c r="E83" i="8" s="1"/>
  <c r="N78" i="24"/>
  <c r="N82" i="24"/>
  <c r="F14" i="13"/>
  <c r="F180" i="11"/>
  <c r="C264" i="8"/>
  <c r="H168" i="11"/>
  <c r="H82" i="11"/>
  <c r="H81" i="11" s="1"/>
  <c r="C183" i="7"/>
  <c r="C189" i="7" s="1"/>
  <c r="N86" i="24"/>
  <c r="N74" i="24"/>
  <c r="L14" i="22"/>
  <c r="K92" i="11" s="1"/>
  <c r="K83" i="11" s="1"/>
  <c r="K14" i="22"/>
  <c r="J92" i="11" s="1"/>
  <c r="J83" i="11" s="1"/>
  <c r="K18" i="22"/>
  <c r="J92" i="10" s="1"/>
  <c r="J83" i="10" s="1"/>
  <c r="K22" i="22"/>
  <c r="J92" i="9" s="1"/>
  <c r="J83" i="9" s="1"/>
  <c r="E199" i="11" l="1"/>
  <c r="C184" i="7"/>
  <c r="C190" i="7" s="1"/>
  <c r="H212" i="10"/>
  <c r="H210" i="10" s="1"/>
  <c r="H30" i="13" s="1"/>
  <c r="H30" i="24" s="1"/>
  <c r="H215" i="10"/>
  <c r="H218" i="10"/>
  <c r="H216" i="10" s="1"/>
  <c r="H38" i="13" s="1"/>
  <c r="H219" i="10"/>
  <c r="H42" i="13" s="1"/>
  <c r="H42" i="24" s="1"/>
  <c r="H209" i="10"/>
  <c r="H207" i="10" s="1"/>
  <c r="G201" i="9"/>
  <c r="G216" i="9" s="1"/>
  <c r="F42" i="24"/>
  <c r="F38" i="24"/>
  <c r="F247" i="10"/>
  <c r="G221" i="10"/>
  <c r="G219" i="10" s="1"/>
  <c r="G42" i="13" s="1"/>
  <c r="G218" i="10"/>
  <c r="G216" i="10" s="1"/>
  <c r="G38" i="13" s="1"/>
  <c r="G215" i="10"/>
  <c r="G213" i="10" s="1"/>
  <c r="G34" i="13" s="1"/>
  <c r="G34" i="24" s="1"/>
  <c r="G212" i="10"/>
  <c r="G210" i="10" s="1"/>
  <c r="G30" i="13" s="1"/>
  <c r="G30" i="24" s="1"/>
  <c r="G209" i="10"/>
  <c r="G207" i="10" s="1"/>
  <c r="H243" i="10"/>
  <c r="I202" i="9"/>
  <c r="I200" i="9" s="1"/>
  <c r="I206" i="9" s="1"/>
  <c r="I82" i="9"/>
  <c r="I81" i="9" s="1"/>
  <c r="F245" i="9"/>
  <c r="F205" i="9"/>
  <c r="E46" i="13"/>
  <c r="E46" i="24" s="1"/>
  <c r="E220" i="9"/>
  <c r="I203" i="10"/>
  <c r="I82" i="10"/>
  <c r="I81" i="10" s="1"/>
  <c r="H200" i="9"/>
  <c r="H206" i="9" s="1"/>
  <c r="G243" i="10"/>
  <c r="H213" i="10"/>
  <c r="H34" i="13" s="1"/>
  <c r="H34" i="24" s="1"/>
  <c r="J82" i="9"/>
  <c r="J81" i="9" s="1"/>
  <c r="J202" i="9"/>
  <c r="J200" i="9" s="1"/>
  <c r="J206" i="9" s="1"/>
  <c r="H26" i="22"/>
  <c r="G92" i="8" s="1"/>
  <c r="G83" i="8" s="1"/>
  <c r="G219" i="8" s="1"/>
  <c r="G218" i="9"/>
  <c r="G209" i="9"/>
  <c r="G212" i="9"/>
  <c r="G215" i="9"/>
  <c r="J203" i="10"/>
  <c r="J82" i="10"/>
  <c r="J81" i="10" s="1"/>
  <c r="F207" i="10"/>
  <c r="C268" i="8"/>
  <c r="E219" i="8"/>
  <c r="E82" i="8"/>
  <c r="E81" i="8" s="1"/>
  <c r="D217" i="8"/>
  <c r="E180" i="11"/>
  <c r="E14" i="13"/>
  <c r="E14" i="24" s="1"/>
  <c r="D174" i="1"/>
  <c r="C83" i="5"/>
  <c r="I178" i="11"/>
  <c r="I172" i="11"/>
  <c r="D9" i="24"/>
  <c r="I167" i="11"/>
  <c r="J82" i="11"/>
  <c r="J81" i="11" s="1"/>
  <c r="J168" i="11"/>
  <c r="D157" i="1"/>
  <c r="D160" i="1"/>
  <c r="D158" i="1" s="1"/>
  <c r="D158" i="13" s="1"/>
  <c r="D158" i="24" s="1"/>
  <c r="C78" i="24"/>
  <c r="C82" i="24"/>
  <c r="N66" i="13"/>
  <c r="N240" i="8"/>
  <c r="J10" i="22"/>
  <c r="H42" i="22"/>
  <c r="G93" i="1" s="1"/>
  <c r="G83" i="1" s="1"/>
  <c r="C198" i="7"/>
  <c r="C195" i="7"/>
  <c r="C192" i="7"/>
  <c r="G172" i="11"/>
  <c r="G178" i="11"/>
  <c r="K82" i="11"/>
  <c r="K81" i="11" s="1"/>
  <c r="K168" i="11"/>
  <c r="F14" i="24"/>
  <c r="G167" i="11"/>
  <c r="E152" i="1"/>
  <c r="E150" i="1" s="1"/>
  <c r="E156" i="1" s="1"/>
  <c r="E82" i="1"/>
  <c r="E81" i="1" s="1"/>
  <c r="G42" i="22"/>
  <c r="F93" i="1" s="1"/>
  <c r="F83" i="1" s="1"/>
  <c r="H166" i="11"/>
  <c r="H175" i="11" s="1"/>
  <c r="C66" i="13"/>
  <c r="C240" i="8"/>
  <c r="F219" i="8"/>
  <c r="F82" i="8"/>
  <c r="F81" i="8" s="1"/>
  <c r="E38" i="22"/>
  <c r="J42" i="22"/>
  <c r="I93" i="1" s="1"/>
  <c r="I83" i="1" s="1"/>
  <c r="I42" i="22"/>
  <c r="H93" i="1" s="1"/>
  <c r="H83" i="1" s="1"/>
  <c r="K10" i="22"/>
  <c r="C199" i="7" l="1"/>
  <c r="C197" i="7" s="1"/>
  <c r="C102" i="13" s="1"/>
  <c r="C102" i="24" s="1"/>
  <c r="C193" i="7"/>
  <c r="C191" i="7" s="1"/>
  <c r="C94" i="13" s="1"/>
  <c r="C94" i="24" s="1"/>
  <c r="C196" i="7"/>
  <c r="C194" i="7" s="1"/>
  <c r="C98" i="13" s="1"/>
  <c r="C98" i="24" s="1"/>
  <c r="D218" i="8"/>
  <c r="D239" i="8" s="1"/>
  <c r="D226" i="8"/>
  <c r="G82" i="8"/>
  <c r="G81" i="8" s="1"/>
  <c r="H247" i="10"/>
  <c r="H38" i="24"/>
  <c r="G210" i="9"/>
  <c r="G208" i="9" s="1"/>
  <c r="G50" i="13" s="1"/>
  <c r="G50" i="24" s="1"/>
  <c r="G207" i="9"/>
  <c r="G213" i="9"/>
  <c r="G211" i="9" s="1"/>
  <c r="G54" i="13" s="1"/>
  <c r="G54" i="24" s="1"/>
  <c r="G219" i="9"/>
  <c r="G217" i="9" s="1"/>
  <c r="G62" i="13" s="1"/>
  <c r="G62" i="24" s="1"/>
  <c r="H167" i="11"/>
  <c r="H173" i="11" s="1"/>
  <c r="H201" i="9"/>
  <c r="H207" i="9" s="1"/>
  <c r="D178" i="1"/>
  <c r="F26" i="13"/>
  <c r="F26" i="24" s="1"/>
  <c r="F222" i="10"/>
  <c r="G247" i="10"/>
  <c r="L18" i="22"/>
  <c r="K92" i="10" s="1"/>
  <c r="K83" i="10" s="1"/>
  <c r="I26" i="22"/>
  <c r="H92" i="8" s="1"/>
  <c r="H83" i="8" s="1"/>
  <c r="H82" i="8" s="1"/>
  <c r="H81" i="8" s="1"/>
  <c r="J201" i="10"/>
  <c r="J211" i="10" s="1"/>
  <c r="I201" i="9"/>
  <c r="I218" i="9"/>
  <c r="I215" i="9"/>
  <c r="I212" i="9"/>
  <c r="I209" i="9"/>
  <c r="G222" i="10"/>
  <c r="G26" i="13"/>
  <c r="G26" i="24" s="1"/>
  <c r="F46" i="13"/>
  <c r="F46" i="24" s="1"/>
  <c r="F220" i="9"/>
  <c r="H26" i="13"/>
  <c r="H26" i="24" s="1"/>
  <c r="H222" i="10"/>
  <c r="L22" i="22"/>
  <c r="K92" i="9" s="1"/>
  <c r="K83" i="9" s="1"/>
  <c r="I201" i="10"/>
  <c r="I211" i="10" s="1"/>
  <c r="H212" i="9"/>
  <c r="H209" i="9"/>
  <c r="H218" i="9"/>
  <c r="H215" i="9"/>
  <c r="G42" i="24"/>
  <c r="G38" i="24"/>
  <c r="G214" i="9"/>
  <c r="G58" i="13" s="1"/>
  <c r="G58" i="24" s="1"/>
  <c r="G241" i="9"/>
  <c r="J201" i="9"/>
  <c r="J209" i="9"/>
  <c r="J215" i="9"/>
  <c r="J212" i="9"/>
  <c r="J218" i="9"/>
  <c r="I152" i="1"/>
  <c r="I82" i="1"/>
  <c r="I81" i="1" s="1"/>
  <c r="D92" i="5"/>
  <c r="F217" i="8"/>
  <c r="F226" i="8" s="1"/>
  <c r="F82" i="1"/>
  <c r="F81" i="1" s="1"/>
  <c r="F152" i="1"/>
  <c r="E151" i="1"/>
  <c r="E159" i="1"/>
  <c r="D155" i="1"/>
  <c r="E217" i="8"/>
  <c r="E226" i="8" s="1"/>
  <c r="G152" i="1"/>
  <c r="G82" i="1"/>
  <c r="G81" i="1" s="1"/>
  <c r="G176" i="11"/>
  <c r="G174" i="11" s="1"/>
  <c r="G18" i="13" s="1"/>
  <c r="G18" i="24" s="1"/>
  <c r="G173" i="11"/>
  <c r="G171" i="11" s="1"/>
  <c r="G179" i="11"/>
  <c r="G177" i="11" s="1"/>
  <c r="G22" i="13" s="1"/>
  <c r="G22" i="24" s="1"/>
  <c r="G195" i="11"/>
  <c r="D238" i="8"/>
  <c r="D235" i="8"/>
  <c r="D232" i="8"/>
  <c r="D229" i="8"/>
  <c r="D223" i="8"/>
  <c r="H152" i="1"/>
  <c r="H82" i="1"/>
  <c r="H81" i="1" s="1"/>
  <c r="I179" i="11"/>
  <c r="I177" i="11" s="1"/>
  <c r="I22" i="13" s="1"/>
  <c r="I22" i="24" s="1"/>
  <c r="I176" i="11"/>
  <c r="I174" i="11" s="1"/>
  <c r="I18" i="13" s="1"/>
  <c r="I18" i="24" s="1"/>
  <c r="I173" i="11"/>
  <c r="I171" i="11" s="1"/>
  <c r="C202" i="5"/>
  <c r="C200" i="5" s="1"/>
  <c r="C82" i="5"/>
  <c r="C81" i="5" s="1"/>
  <c r="G217" i="8"/>
  <c r="G226" i="8" s="1"/>
  <c r="C188" i="7"/>
  <c r="C218" i="7"/>
  <c r="J166" i="11"/>
  <c r="J175" i="11" s="1"/>
  <c r="H178" i="11"/>
  <c r="H172" i="11"/>
  <c r="K166" i="11"/>
  <c r="K175" i="11" s="1"/>
  <c r="I195" i="11"/>
  <c r="E30" i="22"/>
  <c r="D92" i="7" s="1"/>
  <c r="D83" i="7" s="1"/>
  <c r="C66" i="24"/>
  <c r="N66" i="24"/>
  <c r="L42" i="22"/>
  <c r="K93" i="1" s="1"/>
  <c r="K83" i="1" s="1"/>
  <c r="M22" i="22"/>
  <c r="L92" i="9" s="1"/>
  <c r="L83" i="9" s="1"/>
  <c r="M14" i="22"/>
  <c r="L92" i="11" s="1"/>
  <c r="L83" i="11" s="1"/>
  <c r="C222" i="7" l="1"/>
  <c r="H219" i="8"/>
  <c r="H217" i="8" s="1"/>
  <c r="H226" i="8" s="1"/>
  <c r="D236" i="8"/>
  <c r="D234" i="8" s="1"/>
  <c r="D82" i="13" s="1"/>
  <c r="D224" i="8"/>
  <c r="D222" i="8" s="1"/>
  <c r="D230" i="8"/>
  <c r="D228" i="8" s="1"/>
  <c r="D74" i="13" s="1"/>
  <c r="D74" i="24" s="1"/>
  <c r="D233" i="8"/>
  <c r="D231" i="8" s="1"/>
  <c r="D78" i="13" s="1"/>
  <c r="D227" i="8"/>
  <c r="D225" i="8" s="1"/>
  <c r="D70" i="13" s="1"/>
  <c r="D70" i="24" s="1"/>
  <c r="H213" i="9"/>
  <c r="H211" i="9" s="1"/>
  <c r="H54" i="13" s="1"/>
  <c r="H54" i="24" s="1"/>
  <c r="H176" i="11"/>
  <c r="H174" i="11" s="1"/>
  <c r="H18" i="13" s="1"/>
  <c r="H18" i="24" s="1"/>
  <c r="H210" i="9"/>
  <c r="H208" i="9" s="1"/>
  <c r="H50" i="13" s="1"/>
  <c r="H50" i="24" s="1"/>
  <c r="H216" i="9"/>
  <c r="H214" i="9" s="1"/>
  <c r="H58" i="13" s="1"/>
  <c r="H58" i="24" s="1"/>
  <c r="H219" i="9"/>
  <c r="G245" i="9"/>
  <c r="D237" i="8"/>
  <c r="D86" i="13" s="1"/>
  <c r="D86" i="24" s="1"/>
  <c r="H179" i="11"/>
  <c r="H177" i="11" s="1"/>
  <c r="H22" i="13" s="1"/>
  <c r="H22" i="24" s="1"/>
  <c r="G205" i="9"/>
  <c r="G46" i="13" s="1"/>
  <c r="G46" i="24" s="1"/>
  <c r="G218" i="8"/>
  <c r="G230" i="8" s="1"/>
  <c r="E218" i="8"/>
  <c r="E233" i="8" s="1"/>
  <c r="F218" i="8"/>
  <c r="F233" i="8" s="1"/>
  <c r="I202" i="10"/>
  <c r="I212" i="10" s="1"/>
  <c r="K167" i="11"/>
  <c r="K176" i="11" s="1"/>
  <c r="M18" i="22"/>
  <c r="L92" i="10" s="1"/>
  <c r="L83" i="10" s="1"/>
  <c r="I199" i="11"/>
  <c r="K202" i="9"/>
  <c r="K82" i="9"/>
  <c r="K81" i="9" s="1"/>
  <c r="J220" i="10"/>
  <c r="J208" i="10"/>
  <c r="J214" i="10"/>
  <c r="J217" i="10"/>
  <c r="L202" i="9"/>
  <c r="L200" i="9" s="1"/>
  <c r="L206" i="9" s="1"/>
  <c r="L82" i="9"/>
  <c r="L81" i="9" s="1"/>
  <c r="J202" i="10"/>
  <c r="I241" i="9"/>
  <c r="J26" i="22"/>
  <c r="I92" i="8" s="1"/>
  <c r="I83" i="8" s="1"/>
  <c r="I219" i="8" s="1"/>
  <c r="J219" i="9"/>
  <c r="J217" i="9" s="1"/>
  <c r="J62" i="13" s="1"/>
  <c r="J62" i="24" s="1"/>
  <c r="J216" i="9"/>
  <c r="J214" i="9" s="1"/>
  <c r="J58" i="13" s="1"/>
  <c r="J58" i="24" s="1"/>
  <c r="J213" i="9"/>
  <c r="J211" i="9" s="1"/>
  <c r="J54" i="13" s="1"/>
  <c r="J54" i="24" s="1"/>
  <c r="J210" i="9"/>
  <c r="J208" i="9" s="1"/>
  <c r="J50" i="13" s="1"/>
  <c r="J50" i="24" s="1"/>
  <c r="J207" i="9"/>
  <c r="J205" i="9" s="1"/>
  <c r="H241" i="9"/>
  <c r="H205" i="9"/>
  <c r="I220" i="10"/>
  <c r="I217" i="10"/>
  <c r="I214" i="10"/>
  <c r="I208" i="10"/>
  <c r="I219" i="9"/>
  <c r="I217" i="9" s="1"/>
  <c r="I62" i="13" s="1"/>
  <c r="I62" i="24" s="1"/>
  <c r="I216" i="9"/>
  <c r="I214" i="9" s="1"/>
  <c r="I58" i="13" s="1"/>
  <c r="I58" i="24" s="1"/>
  <c r="I213" i="9"/>
  <c r="I211" i="9" s="1"/>
  <c r="I54" i="13" s="1"/>
  <c r="I54" i="24" s="1"/>
  <c r="I210" i="9"/>
  <c r="I208" i="9" s="1"/>
  <c r="I50" i="13" s="1"/>
  <c r="I50" i="24" s="1"/>
  <c r="I207" i="9"/>
  <c r="I205" i="9" s="1"/>
  <c r="K82" i="10"/>
  <c r="K81" i="10" s="1"/>
  <c r="K203" i="10"/>
  <c r="K201" i="10" s="1"/>
  <c r="K211" i="10" s="1"/>
  <c r="L26" i="22"/>
  <c r="K92" i="8" s="1"/>
  <c r="K83" i="8" s="1"/>
  <c r="K82" i="8" s="1"/>
  <c r="K81" i="8" s="1"/>
  <c r="K26" i="22"/>
  <c r="J92" i="8" s="1"/>
  <c r="J83" i="8" s="1"/>
  <c r="J219" i="8" s="1"/>
  <c r="J241" i="9"/>
  <c r="K152" i="1"/>
  <c r="K82" i="1"/>
  <c r="K81" i="1" s="1"/>
  <c r="L10" i="22"/>
  <c r="J172" i="11"/>
  <c r="J178" i="11"/>
  <c r="H150" i="1"/>
  <c r="H156" i="1" s="1"/>
  <c r="C11" i="24"/>
  <c r="E9" i="24"/>
  <c r="D264" i="8"/>
  <c r="G14" i="13"/>
  <c r="G14" i="24" s="1"/>
  <c r="G180" i="11"/>
  <c r="F150" i="1"/>
  <c r="F156" i="1" s="1"/>
  <c r="K42" i="22"/>
  <c r="J93" i="1" s="1"/>
  <c r="J83" i="1" s="1"/>
  <c r="D83" i="5"/>
  <c r="L168" i="11"/>
  <c r="L82" i="11"/>
  <c r="L81" i="11" s="1"/>
  <c r="F30" i="22"/>
  <c r="E92" i="7" s="1"/>
  <c r="E83" i="7" s="1"/>
  <c r="I14" i="13"/>
  <c r="I14" i="24" s="1"/>
  <c r="I180" i="11"/>
  <c r="H195" i="11"/>
  <c r="H171" i="11"/>
  <c r="C90" i="13"/>
  <c r="C90" i="24" s="1"/>
  <c r="C200" i="7"/>
  <c r="H9" i="24"/>
  <c r="G238" i="8"/>
  <c r="G235" i="8"/>
  <c r="G229" i="8"/>
  <c r="G232" i="8"/>
  <c r="G223" i="8"/>
  <c r="G150" i="1"/>
  <c r="G156" i="1" s="1"/>
  <c r="F238" i="8"/>
  <c r="F235" i="8"/>
  <c r="F232" i="8"/>
  <c r="F229" i="8"/>
  <c r="F223" i="8"/>
  <c r="G30" i="22"/>
  <c r="F92" i="7" s="1"/>
  <c r="F83" i="7" s="1"/>
  <c r="K172" i="11"/>
  <c r="K178" i="11"/>
  <c r="C201" i="5"/>
  <c r="C207" i="5" s="1"/>
  <c r="C218" i="5"/>
  <c r="C206" i="5"/>
  <c r="C215" i="5"/>
  <c r="C212" i="5"/>
  <c r="C209" i="5"/>
  <c r="E174" i="1"/>
  <c r="E229" i="8"/>
  <c r="E232" i="8"/>
  <c r="E223" i="8"/>
  <c r="E238" i="8"/>
  <c r="E235" i="8"/>
  <c r="I150" i="1"/>
  <c r="I156" i="1" s="1"/>
  <c r="D185" i="7"/>
  <c r="D82" i="7"/>
  <c r="D81" i="7" s="1"/>
  <c r="J167" i="11"/>
  <c r="G199" i="11"/>
  <c r="D154" i="13"/>
  <c r="D154" i="24" s="1"/>
  <c r="D161" i="1"/>
  <c r="E157" i="1"/>
  <c r="E155" i="1" s="1"/>
  <c r="E160" i="1"/>
  <c r="E158" i="1" s="1"/>
  <c r="E158" i="13" s="1"/>
  <c r="E158" i="24" s="1"/>
  <c r="F38" i="22"/>
  <c r="G38" i="22"/>
  <c r="H30" i="22"/>
  <c r="G92" i="7" s="1"/>
  <c r="G83" i="7" s="1"/>
  <c r="M42" i="22"/>
  <c r="L93" i="1" s="1"/>
  <c r="L83" i="1" s="1"/>
  <c r="M10" i="22"/>
  <c r="D82" i="24" l="1"/>
  <c r="D78" i="24"/>
  <c r="G224" i="8"/>
  <c r="G222" i="8" s="1"/>
  <c r="D268" i="8"/>
  <c r="G233" i="8"/>
  <c r="G231" i="8" s="1"/>
  <c r="G78" i="13" s="1"/>
  <c r="G227" i="8"/>
  <c r="G225" i="8" s="1"/>
  <c r="G70" i="13" s="1"/>
  <c r="G70" i="24" s="1"/>
  <c r="G239" i="8"/>
  <c r="G237" i="8" s="1"/>
  <c r="G86" i="13" s="1"/>
  <c r="G86" i="24" s="1"/>
  <c r="G236" i="8"/>
  <c r="G234" i="8" s="1"/>
  <c r="G82" i="13" s="1"/>
  <c r="G82" i="24" s="1"/>
  <c r="F236" i="8"/>
  <c r="F234" i="8" s="1"/>
  <c r="F82" i="13" s="1"/>
  <c r="H199" i="11"/>
  <c r="I221" i="10"/>
  <c r="I219" i="10" s="1"/>
  <c r="I42" i="13" s="1"/>
  <c r="I215" i="10"/>
  <c r="I213" i="10" s="1"/>
  <c r="I34" i="13" s="1"/>
  <c r="I34" i="24" s="1"/>
  <c r="I218" i="10"/>
  <c r="I216" i="10" s="1"/>
  <c r="I38" i="13" s="1"/>
  <c r="G151" i="1"/>
  <c r="G160" i="1" s="1"/>
  <c r="I151" i="1"/>
  <c r="I160" i="1" s="1"/>
  <c r="F151" i="1"/>
  <c r="F160" i="1" s="1"/>
  <c r="J82" i="8"/>
  <c r="J81" i="8" s="1"/>
  <c r="H245" i="9"/>
  <c r="E236" i="8"/>
  <c r="E234" i="8" s="1"/>
  <c r="E82" i="13" s="1"/>
  <c r="I209" i="10"/>
  <c r="I207" i="10" s="1"/>
  <c r="I82" i="8"/>
  <c r="I81" i="8" s="1"/>
  <c r="G220" i="9"/>
  <c r="E239" i="8"/>
  <c r="E237" i="8" s="1"/>
  <c r="E86" i="13" s="1"/>
  <c r="E86" i="24" s="1"/>
  <c r="K179" i="11"/>
  <c r="K177" i="11" s="1"/>
  <c r="K22" i="13" s="1"/>
  <c r="K22" i="24" s="1"/>
  <c r="K173" i="11"/>
  <c r="K171" i="11" s="1"/>
  <c r="E224" i="8"/>
  <c r="E222" i="8" s="1"/>
  <c r="F230" i="8"/>
  <c r="F228" i="8" s="1"/>
  <c r="F74" i="13" s="1"/>
  <c r="F74" i="24" s="1"/>
  <c r="H217" i="9"/>
  <c r="H62" i="13" s="1"/>
  <c r="H62" i="24" s="1"/>
  <c r="K219" i="8"/>
  <c r="K217" i="8" s="1"/>
  <c r="K226" i="8" s="1"/>
  <c r="F224" i="8"/>
  <c r="F227" i="8"/>
  <c r="F225" i="8" s="1"/>
  <c r="F70" i="13" s="1"/>
  <c r="F70" i="24" s="1"/>
  <c r="F239" i="8"/>
  <c r="F237" i="8" s="1"/>
  <c r="F86" i="13" s="1"/>
  <c r="F86" i="24" s="1"/>
  <c r="K174" i="11"/>
  <c r="K18" i="13" s="1"/>
  <c r="K18" i="24" s="1"/>
  <c r="E227" i="8"/>
  <c r="E225" i="8" s="1"/>
  <c r="E70" i="13" s="1"/>
  <c r="E70" i="24" s="1"/>
  <c r="G228" i="8"/>
  <c r="G74" i="13" s="1"/>
  <c r="G74" i="24" s="1"/>
  <c r="E230" i="8"/>
  <c r="E228" i="8" s="1"/>
  <c r="E74" i="13" s="1"/>
  <c r="E74" i="24" s="1"/>
  <c r="H218" i="8"/>
  <c r="H224" i="8" s="1"/>
  <c r="I46" i="13"/>
  <c r="I46" i="24" s="1"/>
  <c r="I220" i="9"/>
  <c r="K202" i="10"/>
  <c r="K214" i="10"/>
  <c r="K220" i="10"/>
  <c r="K217" i="10"/>
  <c r="K208" i="10"/>
  <c r="I243" i="10"/>
  <c r="N22" i="22"/>
  <c r="M92" i="9" s="1"/>
  <c r="M83" i="9" s="1"/>
  <c r="J243" i="10"/>
  <c r="I245" i="9"/>
  <c r="J215" i="10"/>
  <c r="J213" i="10" s="1"/>
  <c r="J34" i="13" s="1"/>
  <c r="J34" i="24" s="1"/>
  <c r="J221" i="10"/>
  <c r="J219" i="10" s="1"/>
  <c r="J42" i="13" s="1"/>
  <c r="J212" i="10"/>
  <c r="J210" i="10" s="1"/>
  <c r="J30" i="13" s="1"/>
  <c r="J30" i="24" s="1"/>
  <c r="J209" i="10"/>
  <c r="J218" i="10"/>
  <c r="J216" i="10" s="1"/>
  <c r="J38" i="13" s="1"/>
  <c r="L82" i="10"/>
  <c r="L81" i="10" s="1"/>
  <c r="L203" i="10"/>
  <c r="L201" i="10" s="1"/>
  <c r="L211" i="10" s="1"/>
  <c r="I210" i="10"/>
  <c r="I30" i="13" s="1"/>
  <c r="I30" i="24" s="1"/>
  <c r="H46" i="13"/>
  <c r="H46" i="24" s="1"/>
  <c r="N18" i="22"/>
  <c r="M92" i="10" s="1"/>
  <c r="M83" i="10" s="1"/>
  <c r="L201" i="9"/>
  <c r="L215" i="9"/>
  <c r="L218" i="9"/>
  <c r="L209" i="9"/>
  <c r="L212" i="9"/>
  <c r="J46" i="13"/>
  <c r="J46" i="24" s="1"/>
  <c r="J220" i="9"/>
  <c r="J245" i="9"/>
  <c r="K200" i="9"/>
  <c r="K206" i="9" s="1"/>
  <c r="E231" i="8"/>
  <c r="E78" i="13" s="1"/>
  <c r="E154" i="13"/>
  <c r="E154" i="24" s="1"/>
  <c r="E161" i="1"/>
  <c r="M26" i="22"/>
  <c r="L92" i="8" s="1"/>
  <c r="L83" i="8" s="1"/>
  <c r="F92" i="5"/>
  <c r="C241" i="5"/>
  <c r="H14" i="13"/>
  <c r="H14" i="24" s="1"/>
  <c r="H180" i="11"/>
  <c r="E92" i="5"/>
  <c r="I9" i="24"/>
  <c r="L166" i="11"/>
  <c r="K9" i="24"/>
  <c r="G185" i="7"/>
  <c r="G82" i="7"/>
  <c r="G81" i="7" s="1"/>
  <c r="N14" i="22"/>
  <c r="M92" i="11" s="1"/>
  <c r="M83" i="11" s="1"/>
  <c r="C210" i="5"/>
  <c r="C208" i="5" s="1"/>
  <c r="C138" i="13" s="1"/>
  <c r="C213" i="5"/>
  <c r="C211" i="5" s="1"/>
  <c r="C142" i="13" s="1"/>
  <c r="C216" i="5"/>
  <c r="C214" i="5" s="1"/>
  <c r="C146" i="13" s="1"/>
  <c r="C205" i="5"/>
  <c r="C219" i="5"/>
  <c r="C217" i="5" s="1"/>
  <c r="C150" i="13" s="1"/>
  <c r="F185" i="7"/>
  <c r="F82" i="7"/>
  <c r="F81" i="7" s="1"/>
  <c r="K150" i="1"/>
  <c r="K156" i="1" s="1"/>
  <c r="L152" i="1"/>
  <c r="L82" i="1"/>
  <c r="L81" i="1" s="1"/>
  <c r="E264" i="8"/>
  <c r="K195" i="11"/>
  <c r="G264" i="8"/>
  <c r="G9" i="24"/>
  <c r="I159" i="1"/>
  <c r="J217" i="8"/>
  <c r="J226" i="8" s="1"/>
  <c r="D82" i="5"/>
  <c r="D81" i="5" s="1"/>
  <c r="D202" i="5"/>
  <c r="D200" i="5" s="1"/>
  <c r="J82" i="1"/>
  <c r="J81" i="1" s="1"/>
  <c r="J152" i="1"/>
  <c r="F159" i="1"/>
  <c r="D240" i="8"/>
  <c r="D66" i="13"/>
  <c r="H159" i="1"/>
  <c r="F231" i="8"/>
  <c r="F78" i="13" s="1"/>
  <c r="I217" i="8"/>
  <c r="I226" i="8" s="1"/>
  <c r="H151" i="1"/>
  <c r="D183" i="7"/>
  <c r="D189" i="7" s="1"/>
  <c r="E178" i="1"/>
  <c r="J179" i="11"/>
  <c r="J177" i="11" s="1"/>
  <c r="J22" i="13" s="1"/>
  <c r="J22" i="24" s="1"/>
  <c r="J176" i="11"/>
  <c r="J174" i="11" s="1"/>
  <c r="J18" i="13" s="1"/>
  <c r="J18" i="24" s="1"/>
  <c r="J173" i="11"/>
  <c r="J171" i="11" s="1"/>
  <c r="H223" i="8"/>
  <c r="H238" i="8"/>
  <c r="H235" i="8"/>
  <c r="H229" i="8"/>
  <c r="H232" i="8"/>
  <c r="G159" i="1"/>
  <c r="F9" i="24"/>
  <c r="F264" i="8"/>
  <c r="E185" i="7"/>
  <c r="E82" i="7"/>
  <c r="E81" i="7" s="1"/>
  <c r="J195" i="11"/>
  <c r="I30" i="22"/>
  <c r="H92" i="7" s="1"/>
  <c r="H83" i="7" s="1"/>
  <c r="H38" i="22"/>
  <c r="G268" i="8" l="1"/>
  <c r="H233" i="8"/>
  <c r="H231" i="8" s="1"/>
  <c r="H78" i="13" s="1"/>
  <c r="L167" i="11"/>
  <c r="L173" i="11" s="1"/>
  <c r="L175" i="11"/>
  <c r="F157" i="1"/>
  <c r="F155" i="1" s="1"/>
  <c r="I157" i="1"/>
  <c r="I178" i="1" s="1"/>
  <c r="H236" i="8"/>
  <c r="H234" i="8" s="1"/>
  <c r="H82" i="13" s="1"/>
  <c r="G157" i="1"/>
  <c r="G155" i="1" s="1"/>
  <c r="H220" i="9"/>
  <c r="K199" i="11"/>
  <c r="I158" i="1"/>
  <c r="I158" i="13" s="1"/>
  <c r="I158" i="24" s="1"/>
  <c r="K151" i="1"/>
  <c r="K160" i="1" s="1"/>
  <c r="I247" i="10"/>
  <c r="F268" i="8"/>
  <c r="F222" i="8"/>
  <c r="F240" i="8" s="1"/>
  <c r="E268" i="8"/>
  <c r="G158" i="1"/>
  <c r="G158" i="13" s="1"/>
  <c r="G158" i="24" s="1"/>
  <c r="G78" i="24"/>
  <c r="H230" i="8"/>
  <c r="H228" i="8" s="1"/>
  <c r="H74" i="13" s="1"/>
  <c r="H74" i="24" s="1"/>
  <c r="H227" i="8"/>
  <c r="H225" i="8" s="1"/>
  <c r="H70" i="13" s="1"/>
  <c r="H70" i="24" s="1"/>
  <c r="H239" i="8"/>
  <c r="H237" i="8" s="1"/>
  <c r="H86" i="13" s="1"/>
  <c r="H86" i="24" s="1"/>
  <c r="I218" i="8"/>
  <c r="I239" i="8" s="1"/>
  <c r="K218" i="8"/>
  <c r="K233" i="8" s="1"/>
  <c r="J199" i="11"/>
  <c r="K201" i="9"/>
  <c r="K219" i="9" s="1"/>
  <c r="J247" i="10"/>
  <c r="J38" i="24"/>
  <c r="J42" i="24"/>
  <c r="J207" i="10"/>
  <c r="N26" i="22"/>
  <c r="M92" i="8" s="1"/>
  <c r="M83" i="8" s="1"/>
  <c r="M219" i="8" s="1"/>
  <c r="L241" i="9"/>
  <c r="M82" i="10"/>
  <c r="M81" i="10" s="1"/>
  <c r="M203" i="10"/>
  <c r="M201" i="10" s="1"/>
  <c r="M211" i="10" s="1"/>
  <c r="I38" i="24"/>
  <c r="I42" i="24"/>
  <c r="M202" i="9"/>
  <c r="M82" i="9"/>
  <c r="M81" i="9" s="1"/>
  <c r="I26" i="13"/>
  <c r="I26" i="24" s="1"/>
  <c r="I222" i="10"/>
  <c r="K209" i="10"/>
  <c r="K207" i="10" s="1"/>
  <c r="K221" i="10"/>
  <c r="K219" i="10" s="1"/>
  <c r="K42" i="13" s="1"/>
  <c r="K212" i="10"/>
  <c r="K210" i="10" s="1"/>
  <c r="K30" i="13" s="1"/>
  <c r="K30" i="24" s="1"/>
  <c r="K215" i="10"/>
  <c r="K213" i="10" s="1"/>
  <c r="K34" i="13" s="1"/>
  <c r="K34" i="24" s="1"/>
  <c r="K218" i="10"/>
  <c r="K216" i="10" s="1"/>
  <c r="K38" i="13" s="1"/>
  <c r="F158" i="1"/>
  <c r="F158" i="13" s="1"/>
  <c r="F158" i="24" s="1"/>
  <c r="K212" i="9"/>
  <c r="K209" i="9"/>
  <c r="K215" i="9"/>
  <c r="K218" i="9"/>
  <c r="L219" i="9"/>
  <c r="L217" i="9" s="1"/>
  <c r="L62" i="13" s="1"/>
  <c r="L62" i="24" s="1"/>
  <c r="L210" i="9"/>
  <c r="L208" i="9" s="1"/>
  <c r="L50" i="13" s="1"/>
  <c r="L50" i="24" s="1"/>
  <c r="L207" i="9"/>
  <c r="L216" i="9"/>
  <c r="L214" i="9" s="1"/>
  <c r="L58" i="13" s="1"/>
  <c r="L58" i="24" s="1"/>
  <c r="L213" i="9"/>
  <c r="L211" i="9" s="1"/>
  <c r="L54" i="13" s="1"/>
  <c r="L54" i="24" s="1"/>
  <c r="L202" i="10"/>
  <c r="L208" i="10"/>
  <c r="L220" i="10"/>
  <c r="L217" i="10"/>
  <c r="L214" i="10"/>
  <c r="K243" i="10"/>
  <c r="C134" i="13"/>
  <c r="C220" i="5"/>
  <c r="C146" i="24"/>
  <c r="H185" i="7"/>
  <c r="H82" i="7"/>
  <c r="H81" i="7" s="1"/>
  <c r="J14" i="13"/>
  <c r="J14" i="24" s="1"/>
  <c r="J180" i="11"/>
  <c r="E66" i="13"/>
  <c r="E240" i="8"/>
  <c r="D198" i="7"/>
  <c r="D195" i="7"/>
  <c r="D192" i="7"/>
  <c r="I174" i="1"/>
  <c r="C142" i="24"/>
  <c r="G174" i="1"/>
  <c r="D184" i="7"/>
  <c r="H160" i="1"/>
  <c r="H158" i="1" s="1"/>
  <c r="H158" i="13" s="1"/>
  <c r="H158" i="24" s="1"/>
  <c r="H157" i="1"/>
  <c r="H155" i="1" s="1"/>
  <c r="I235" i="8"/>
  <c r="I232" i="8"/>
  <c r="I229" i="8"/>
  <c r="I223" i="8"/>
  <c r="I238" i="8"/>
  <c r="G66" i="13"/>
  <c r="G66" i="24" s="1"/>
  <c r="G240" i="8"/>
  <c r="F183" i="7"/>
  <c r="F189" i="7" s="1"/>
  <c r="F83" i="5"/>
  <c r="G92" i="5"/>
  <c r="H174" i="1"/>
  <c r="D201" i="5"/>
  <c r="D207" i="5" s="1"/>
  <c r="D218" i="5"/>
  <c r="D206" i="5"/>
  <c r="D215" i="5"/>
  <c r="D212" i="5"/>
  <c r="D209" i="5"/>
  <c r="K159" i="1"/>
  <c r="E83" i="5"/>
  <c r="L219" i="8"/>
  <c r="L82" i="8"/>
  <c r="L81" i="8" s="1"/>
  <c r="E183" i="7"/>
  <c r="E189" i="7" s="1"/>
  <c r="F174" i="1"/>
  <c r="L150" i="1"/>
  <c r="L156" i="1" s="1"/>
  <c r="M82" i="11"/>
  <c r="M81" i="11" s="1"/>
  <c r="M168" i="11"/>
  <c r="G183" i="7"/>
  <c r="G189" i="7" s="1"/>
  <c r="N42" i="22"/>
  <c r="M93" i="1" s="1"/>
  <c r="M83" i="1" s="1"/>
  <c r="H264" i="8"/>
  <c r="H222" i="8"/>
  <c r="E82" i="24"/>
  <c r="E78" i="24"/>
  <c r="J150" i="1"/>
  <c r="J156" i="1" s="1"/>
  <c r="M9" i="24"/>
  <c r="J223" i="8"/>
  <c r="J232" i="8"/>
  <c r="J235" i="8"/>
  <c r="J238" i="8"/>
  <c r="J229" i="8"/>
  <c r="C150" i="24"/>
  <c r="L172" i="11"/>
  <c r="L178" i="11"/>
  <c r="F78" i="24"/>
  <c r="F82" i="24"/>
  <c r="K235" i="8"/>
  <c r="K229" i="8"/>
  <c r="K232" i="8"/>
  <c r="K238" i="8"/>
  <c r="K223" i="8"/>
  <c r="D66" i="24"/>
  <c r="J218" i="8"/>
  <c r="C138" i="24"/>
  <c r="K14" i="13"/>
  <c r="K180" i="11"/>
  <c r="C245" i="5"/>
  <c r="K30" i="22"/>
  <c r="J92" i="7" s="1"/>
  <c r="J83" i="7" s="1"/>
  <c r="K38" i="22"/>
  <c r="I38" i="22"/>
  <c r="J30" i="22"/>
  <c r="I92" i="7" s="1"/>
  <c r="I83" i="7" s="1"/>
  <c r="L30" i="22"/>
  <c r="K92" i="7" s="1"/>
  <c r="K83" i="7" s="1"/>
  <c r="O10" i="22"/>
  <c r="N10" i="22"/>
  <c r="F178" i="1" l="1"/>
  <c r="L176" i="11"/>
  <c r="L174" i="11" s="1"/>
  <c r="L18" i="13" s="1"/>
  <c r="L18" i="24" s="1"/>
  <c r="F66" i="13"/>
  <c r="F66" i="24" s="1"/>
  <c r="L179" i="11"/>
  <c r="L177" i="11" s="1"/>
  <c r="L22" i="13" s="1"/>
  <c r="L22" i="24" s="1"/>
  <c r="I155" i="1"/>
  <c r="I161" i="1" s="1"/>
  <c r="G178" i="1"/>
  <c r="K210" i="9"/>
  <c r="K208" i="9" s="1"/>
  <c r="K50" i="13" s="1"/>
  <c r="K50" i="24" s="1"/>
  <c r="K157" i="1"/>
  <c r="K155" i="1" s="1"/>
  <c r="M82" i="8"/>
  <c r="M81" i="8" s="1"/>
  <c r="K236" i="8"/>
  <c r="K234" i="8" s="1"/>
  <c r="K82" i="13" s="1"/>
  <c r="K82" i="24" s="1"/>
  <c r="K239" i="8"/>
  <c r="K237" i="8" s="1"/>
  <c r="K86" i="13" s="1"/>
  <c r="K86" i="24" s="1"/>
  <c r="E184" i="7"/>
  <c r="E190" i="7" s="1"/>
  <c r="I227" i="8"/>
  <c r="I225" i="8" s="1"/>
  <c r="I70" i="13" s="1"/>
  <c r="I70" i="24" s="1"/>
  <c r="K230" i="8"/>
  <c r="K228" i="8" s="1"/>
  <c r="K74" i="13" s="1"/>
  <c r="K74" i="24" s="1"/>
  <c r="J151" i="1"/>
  <c r="J160" i="1" s="1"/>
  <c r="L151" i="1"/>
  <c r="L160" i="1" s="1"/>
  <c r="K213" i="9"/>
  <c r="K211" i="9" s="1"/>
  <c r="K54" i="13" s="1"/>
  <c r="K54" i="24" s="1"/>
  <c r="K216" i="9"/>
  <c r="K214" i="9" s="1"/>
  <c r="K58" i="13" s="1"/>
  <c r="K58" i="24" s="1"/>
  <c r="K207" i="9"/>
  <c r="K205" i="9" s="1"/>
  <c r="F184" i="7"/>
  <c r="F199" i="7" s="1"/>
  <c r="K227" i="8"/>
  <c r="K225" i="8" s="1"/>
  <c r="K70" i="13" s="1"/>
  <c r="K70" i="24" s="1"/>
  <c r="G184" i="7"/>
  <c r="G193" i="7" s="1"/>
  <c r="I233" i="8"/>
  <c r="I231" i="8" s="1"/>
  <c r="I78" i="13" s="1"/>
  <c r="I224" i="8"/>
  <c r="I222" i="8" s="1"/>
  <c r="I236" i="8"/>
  <c r="I234" i="8" s="1"/>
  <c r="I82" i="13" s="1"/>
  <c r="I230" i="8"/>
  <c r="I228" i="8" s="1"/>
  <c r="I74" i="13" s="1"/>
  <c r="I74" i="24" s="1"/>
  <c r="H268" i="8"/>
  <c r="K231" i="8"/>
  <c r="K78" i="13" s="1"/>
  <c r="K224" i="8"/>
  <c r="K222" i="8" s="1"/>
  <c r="I237" i="8"/>
  <c r="I86" i="13" s="1"/>
  <c r="I86" i="24" s="1"/>
  <c r="K42" i="24"/>
  <c r="K38" i="24"/>
  <c r="L245" i="9"/>
  <c r="M202" i="10"/>
  <c r="M208" i="10"/>
  <c r="M214" i="10"/>
  <c r="M220" i="10"/>
  <c r="M217" i="10"/>
  <c r="K247" i="10"/>
  <c r="L205" i="9"/>
  <c r="L243" i="10"/>
  <c r="K26" i="13"/>
  <c r="K26" i="24" s="1"/>
  <c r="K222" i="10"/>
  <c r="L218" i="10"/>
  <c r="L216" i="10" s="1"/>
  <c r="L38" i="13" s="1"/>
  <c r="L221" i="10"/>
  <c r="L219" i="10" s="1"/>
  <c r="L42" i="13" s="1"/>
  <c r="L209" i="10"/>
  <c r="L207" i="10" s="1"/>
  <c r="L215" i="10"/>
  <c r="L213" i="10" s="1"/>
  <c r="L34" i="13" s="1"/>
  <c r="L34" i="24" s="1"/>
  <c r="L212" i="10"/>
  <c r="L210" i="10" s="1"/>
  <c r="L30" i="13" s="1"/>
  <c r="L30" i="24" s="1"/>
  <c r="M200" i="9"/>
  <c r="M206" i="9" s="1"/>
  <c r="J26" i="13"/>
  <c r="J26" i="24" s="1"/>
  <c r="J222" i="10"/>
  <c r="K241" i="9"/>
  <c r="K217" i="9"/>
  <c r="K62" i="13" s="1"/>
  <c r="K62" i="24" s="1"/>
  <c r="J185" i="7"/>
  <c r="J82" i="7"/>
  <c r="J81" i="7" s="1"/>
  <c r="I185" i="7"/>
  <c r="I82" i="7"/>
  <c r="I81" i="7" s="1"/>
  <c r="L171" i="11"/>
  <c r="L195" i="11"/>
  <c r="M166" i="11"/>
  <c r="L159" i="1"/>
  <c r="F154" i="13"/>
  <c r="F161" i="1"/>
  <c r="D241" i="5"/>
  <c r="F11" i="24"/>
  <c r="M217" i="8"/>
  <c r="M226" i="8" s="1"/>
  <c r="L9" i="24"/>
  <c r="G83" i="5"/>
  <c r="F202" i="5"/>
  <c r="F200" i="5" s="1"/>
  <c r="F82" i="5"/>
  <c r="F81" i="5" s="1"/>
  <c r="H92" i="5"/>
  <c r="J233" i="8"/>
  <c r="J231" i="8" s="1"/>
  <c r="J78" i="13" s="1"/>
  <c r="J236" i="8"/>
  <c r="J234" i="8" s="1"/>
  <c r="J82" i="13" s="1"/>
  <c r="J227" i="8"/>
  <c r="J225" i="8" s="1"/>
  <c r="J70" i="13" s="1"/>
  <c r="J70" i="24" s="1"/>
  <c r="J230" i="8"/>
  <c r="J228" i="8" s="1"/>
  <c r="J74" i="13" s="1"/>
  <c r="J74" i="24" s="1"/>
  <c r="J224" i="8"/>
  <c r="J222" i="8" s="1"/>
  <c r="J239" i="8"/>
  <c r="J237" i="8" s="1"/>
  <c r="J86" i="13" s="1"/>
  <c r="J86" i="24" s="1"/>
  <c r="J159" i="1"/>
  <c r="E198" i="7"/>
  <c r="E192" i="7"/>
  <c r="E195" i="7"/>
  <c r="D210" i="5"/>
  <c r="D208" i="5" s="1"/>
  <c r="D138" i="13" s="1"/>
  <c r="D219" i="5"/>
  <c r="D217" i="5" s="1"/>
  <c r="D150" i="13" s="1"/>
  <c r="D216" i="5"/>
  <c r="D214" i="5" s="1"/>
  <c r="D146" i="13" s="1"/>
  <c r="D213" i="5"/>
  <c r="D211" i="5" s="1"/>
  <c r="D142" i="13" s="1"/>
  <c r="H178" i="1"/>
  <c r="K14" i="24"/>
  <c r="D11" i="24"/>
  <c r="J92" i="5"/>
  <c r="K264" i="8"/>
  <c r="M152" i="1"/>
  <c r="M82" i="1"/>
  <c r="M81" i="1" s="1"/>
  <c r="L217" i="8"/>
  <c r="L226" i="8" s="1"/>
  <c r="E82" i="5"/>
  <c r="E81" i="5" s="1"/>
  <c r="E202" i="5"/>
  <c r="E200" i="5" s="1"/>
  <c r="K174" i="1"/>
  <c r="D193" i="7"/>
  <c r="D191" i="7" s="1"/>
  <c r="D94" i="13" s="1"/>
  <c r="D94" i="24" s="1"/>
  <c r="D199" i="7"/>
  <c r="D197" i="7" s="1"/>
  <c r="D102" i="13" s="1"/>
  <c r="D102" i="24" s="1"/>
  <c r="D190" i="7"/>
  <c r="D188" i="7" s="1"/>
  <c r="D196" i="7"/>
  <c r="D194" i="7" s="1"/>
  <c r="D98" i="13" s="1"/>
  <c r="D98" i="24" s="1"/>
  <c r="K82" i="7"/>
  <c r="K81" i="7" s="1"/>
  <c r="K185" i="7"/>
  <c r="J264" i="8"/>
  <c r="H82" i="24"/>
  <c r="H78" i="24"/>
  <c r="K158" i="1"/>
  <c r="K158" i="13" s="1"/>
  <c r="K158" i="24" s="1"/>
  <c r="H154" i="13"/>
  <c r="H154" i="24" s="1"/>
  <c r="H161" i="1"/>
  <c r="I264" i="8"/>
  <c r="E66" i="24"/>
  <c r="H183" i="7"/>
  <c r="H66" i="13"/>
  <c r="H240" i="8"/>
  <c r="G195" i="7"/>
  <c r="G198" i="7"/>
  <c r="G192" i="7"/>
  <c r="F195" i="7"/>
  <c r="F192" i="7"/>
  <c r="F198" i="7"/>
  <c r="G161" i="1"/>
  <c r="G154" i="13"/>
  <c r="G154" i="24" s="1"/>
  <c r="D218" i="7"/>
  <c r="C134" i="24"/>
  <c r="J38" i="22"/>
  <c r="L38" i="22"/>
  <c r="L199" i="11" l="1"/>
  <c r="I154" i="13"/>
  <c r="I154" i="24" s="1"/>
  <c r="K178" i="1"/>
  <c r="M167" i="11"/>
  <c r="M173" i="11" s="1"/>
  <c r="M175" i="11"/>
  <c r="F190" i="7"/>
  <c r="F188" i="7" s="1"/>
  <c r="F193" i="7"/>
  <c r="F191" i="7" s="1"/>
  <c r="F94" i="13" s="1"/>
  <c r="F94" i="24" s="1"/>
  <c r="F196" i="7"/>
  <c r="F194" i="7" s="1"/>
  <c r="F98" i="13" s="1"/>
  <c r="F98" i="24" s="1"/>
  <c r="E199" i="7"/>
  <c r="E197" i="7" s="1"/>
  <c r="E102" i="13" s="1"/>
  <c r="E102" i="24" s="1"/>
  <c r="E193" i="7"/>
  <c r="E191" i="7" s="1"/>
  <c r="E94" i="13" s="1"/>
  <c r="E94" i="24" s="1"/>
  <c r="K245" i="9"/>
  <c r="E196" i="7"/>
  <c r="E194" i="7" s="1"/>
  <c r="E98" i="13" s="1"/>
  <c r="E98" i="24" s="1"/>
  <c r="G190" i="7"/>
  <c r="G188" i="7" s="1"/>
  <c r="G199" i="7"/>
  <c r="G197" i="7" s="1"/>
  <c r="G102" i="13" s="1"/>
  <c r="G102" i="24" s="1"/>
  <c r="G196" i="7"/>
  <c r="G194" i="7" s="1"/>
  <c r="G98" i="13" s="1"/>
  <c r="G98" i="24" s="1"/>
  <c r="L157" i="1"/>
  <c r="L155" i="1" s="1"/>
  <c r="J157" i="1"/>
  <c r="J178" i="1" s="1"/>
  <c r="H184" i="7"/>
  <c r="H193" i="7" s="1"/>
  <c r="H189" i="7"/>
  <c r="J158" i="1"/>
  <c r="J158" i="13" s="1"/>
  <c r="J158" i="24" s="1"/>
  <c r="K268" i="8"/>
  <c r="I78" i="24"/>
  <c r="I82" i="24"/>
  <c r="I268" i="8"/>
  <c r="F197" i="7"/>
  <c r="F102" i="13" s="1"/>
  <c r="F102" i="24" s="1"/>
  <c r="L158" i="1"/>
  <c r="L158" i="13" s="1"/>
  <c r="L158" i="24" s="1"/>
  <c r="K78" i="24"/>
  <c r="G191" i="7"/>
  <c r="G94" i="13" s="1"/>
  <c r="G94" i="24" s="1"/>
  <c r="L218" i="8"/>
  <c r="L227" i="8" s="1"/>
  <c r="L225" i="8" s="1"/>
  <c r="L70" i="13" s="1"/>
  <c r="L70" i="24" s="1"/>
  <c r="L26" i="13"/>
  <c r="L26" i="24" s="1"/>
  <c r="L222" i="10"/>
  <c r="L38" i="24"/>
  <c r="L42" i="24"/>
  <c r="M212" i="9"/>
  <c r="M218" i="9"/>
  <c r="M209" i="9"/>
  <c r="M215" i="9"/>
  <c r="M243" i="10"/>
  <c r="M212" i="10"/>
  <c r="M210" i="10" s="1"/>
  <c r="M30" i="13" s="1"/>
  <c r="M218" i="10"/>
  <c r="M216" i="10" s="1"/>
  <c r="M38" i="13" s="1"/>
  <c r="M215" i="10"/>
  <c r="M213" i="10" s="1"/>
  <c r="M34" i="13" s="1"/>
  <c r="M221" i="10"/>
  <c r="M219" i="10" s="1"/>
  <c r="M42" i="13" s="1"/>
  <c r="M209" i="10"/>
  <c r="L46" i="13"/>
  <c r="L46" i="24" s="1"/>
  <c r="L220" i="9"/>
  <c r="K46" i="13"/>
  <c r="K46" i="24" s="1"/>
  <c r="K220" i="9"/>
  <c r="L247" i="10"/>
  <c r="M201" i="9"/>
  <c r="D146" i="24"/>
  <c r="G218" i="7"/>
  <c r="H66" i="24"/>
  <c r="J268" i="8"/>
  <c r="F201" i="5"/>
  <c r="F207" i="5" s="1"/>
  <c r="F218" i="5"/>
  <c r="F212" i="5"/>
  <c r="F209" i="5"/>
  <c r="F206" i="5"/>
  <c r="F215" i="5"/>
  <c r="I92" i="5"/>
  <c r="K66" i="13"/>
  <c r="K66" i="24" s="1"/>
  <c r="K240" i="8"/>
  <c r="M232" i="8"/>
  <c r="M229" i="8"/>
  <c r="M235" i="8"/>
  <c r="M223" i="8"/>
  <c r="M238" i="8"/>
  <c r="L14" i="13"/>
  <c r="L14" i="24" s="1"/>
  <c r="L180" i="11"/>
  <c r="K92" i="5"/>
  <c r="E201" i="5"/>
  <c r="E207" i="5" s="1"/>
  <c r="E209" i="5"/>
  <c r="E206" i="5"/>
  <c r="E218" i="5"/>
  <c r="E215" i="5"/>
  <c r="E212" i="5"/>
  <c r="K183" i="7"/>
  <c r="K189" i="7" s="1"/>
  <c r="L235" i="8"/>
  <c r="L232" i="8"/>
  <c r="L223" i="8"/>
  <c r="L229" i="8"/>
  <c r="L238" i="8"/>
  <c r="J83" i="5"/>
  <c r="H83" i="5"/>
  <c r="G202" i="5"/>
  <c r="G200" i="5" s="1"/>
  <c r="G82" i="5"/>
  <c r="G81" i="5" s="1"/>
  <c r="M218" i="8"/>
  <c r="F154" i="24"/>
  <c r="D150" i="24"/>
  <c r="J82" i="24"/>
  <c r="J78" i="24"/>
  <c r="J183" i="7"/>
  <c r="J189" i="7" s="1"/>
  <c r="D200" i="7"/>
  <c r="D90" i="13"/>
  <c r="D90" i="24" s="1"/>
  <c r="H192" i="7"/>
  <c r="H198" i="7"/>
  <c r="H195" i="7"/>
  <c r="K154" i="13"/>
  <c r="K154" i="24" s="1"/>
  <c r="K161" i="1"/>
  <c r="J9" i="24"/>
  <c r="D245" i="5"/>
  <c r="L174" i="1"/>
  <c r="E11" i="24"/>
  <c r="D205" i="5"/>
  <c r="F218" i="7"/>
  <c r="I66" i="13"/>
  <c r="I66" i="24" s="1"/>
  <c r="I240" i="8"/>
  <c r="J66" i="13"/>
  <c r="J66" i="24" s="1"/>
  <c r="J240" i="8"/>
  <c r="D222" i="7"/>
  <c r="E188" i="7"/>
  <c r="E218" i="7"/>
  <c r="J174" i="1"/>
  <c r="M172" i="11"/>
  <c r="M178" i="11"/>
  <c r="I183" i="7"/>
  <c r="I189" i="7" s="1"/>
  <c r="D142" i="24"/>
  <c r="D138" i="24"/>
  <c r="M150" i="1"/>
  <c r="M156" i="1" s="1"/>
  <c r="M38" i="22"/>
  <c r="M179" i="11" l="1"/>
  <c r="M177" i="11" s="1"/>
  <c r="M22" i="13" s="1"/>
  <c r="M176" i="11"/>
  <c r="H199" i="7"/>
  <c r="H197" i="7" s="1"/>
  <c r="H102" i="13" s="1"/>
  <c r="H102" i="24" s="1"/>
  <c r="F222" i="7"/>
  <c r="L178" i="1"/>
  <c r="E222" i="7"/>
  <c r="J155" i="1"/>
  <c r="J154" i="13" s="1"/>
  <c r="G222" i="7"/>
  <c r="H196" i="7"/>
  <c r="H194" i="7" s="1"/>
  <c r="H98" i="13" s="1"/>
  <c r="H98" i="24" s="1"/>
  <c r="H190" i="7"/>
  <c r="H188" i="7" s="1"/>
  <c r="L230" i="8"/>
  <c r="L228" i="8" s="1"/>
  <c r="L74" i="13" s="1"/>
  <c r="L74" i="24" s="1"/>
  <c r="L239" i="8"/>
  <c r="L237" i="8" s="1"/>
  <c r="L86" i="13" s="1"/>
  <c r="L86" i="24" s="1"/>
  <c r="L233" i="8"/>
  <c r="L231" i="8" s="1"/>
  <c r="L78" i="13" s="1"/>
  <c r="M151" i="1"/>
  <c r="M160" i="1" s="1"/>
  <c r="J184" i="7"/>
  <c r="J196" i="7" s="1"/>
  <c r="L224" i="8"/>
  <c r="H191" i="7"/>
  <c r="H94" i="13" s="1"/>
  <c r="H94" i="24" s="1"/>
  <c r="L236" i="8"/>
  <c r="L234" i="8" s="1"/>
  <c r="L82" i="13" s="1"/>
  <c r="L82" i="24" s="1"/>
  <c r="I184" i="7"/>
  <c r="I196" i="7" s="1"/>
  <c r="M247" i="10"/>
  <c r="M30" i="24"/>
  <c r="M213" i="9"/>
  <c r="M211" i="9" s="1"/>
  <c r="M54" i="13" s="1"/>
  <c r="M219" i="9"/>
  <c r="M217" i="9" s="1"/>
  <c r="M62" i="13" s="1"/>
  <c r="M207" i="9"/>
  <c r="M205" i="9" s="1"/>
  <c r="M210" i="9"/>
  <c r="M208" i="9" s="1"/>
  <c r="M50" i="13" s="1"/>
  <c r="M216" i="9"/>
  <c r="M214" i="9" s="1"/>
  <c r="M58" i="13" s="1"/>
  <c r="M207" i="10"/>
  <c r="M34" i="24"/>
  <c r="M241" i="9"/>
  <c r="M38" i="24"/>
  <c r="M42" i="24"/>
  <c r="G201" i="5"/>
  <c r="G207" i="5" s="1"/>
  <c r="G215" i="5"/>
  <c r="G212" i="5"/>
  <c r="G209" i="5"/>
  <c r="G206" i="5"/>
  <c r="G218" i="5"/>
  <c r="K195" i="7"/>
  <c r="K198" i="7"/>
  <c r="K192" i="7"/>
  <c r="M159" i="1"/>
  <c r="L154" i="13"/>
  <c r="L154" i="24" s="1"/>
  <c r="L161" i="1"/>
  <c r="H218" i="7"/>
  <c r="E241" i="5"/>
  <c r="M264" i="8"/>
  <c r="F241" i="5"/>
  <c r="L92" i="5"/>
  <c r="I192" i="7"/>
  <c r="I198" i="7"/>
  <c r="I195" i="7"/>
  <c r="N30" i="22"/>
  <c r="M92" i="7" s="1"/>
  <c r="M83" i="7" s="1"/>
  <c r="L264" i="8"/>
  <c r="E213" i="5"/>
  <c r="E211" i="5" s="1"/>
  <c r="E142" i="13" s="1"/>
  <c r="E210" i="5"/>
  <c r="E208" i="5" s="1"/>
  <c r="E138" i="13" s="1"/>
  <c r="E219" i="5"/>
  <c r="E217" i="5" s="1"/>
  <c r="E150" i="13" s="1"/>
  <c r="E216" i="5"/>
  <c r="E214" i="5" s="1"/>
  <c r="E146" i="13" s="1"/>
  <c r="M30" i="22"/>
  <c r="L92" i="7" s="1"/>
  <c r="L83" i="7" s="1"/>
  <c r="E90" i="13"/>
  <c r="E90" i="24" s="1"/>
  <c r="E200" i="7"/>
  <c r="J198" i="7"/>
  <c r="J195" i="7"/>
  <c r="J192" i="7"/>
  <c r="M224" i="8"/>
  <c r="M227" i="8"/>
  <c r="M225" i="8" s="1"/>
  <c r="M70" i="13" s="1"/>
  <c r="M233" i="8"/>
  <c r="M231" i="8" s="1"/>
  <c r="M78" i="13" s="1"/>
  <c r="M239" i="8"/>
  <c r="M237" i="8" s="1"/>
  <c r="M86" i="13" s="1"/>
  <c r="M236" i="8"/>
  <c r="M234" i="8" s="1"/>
  <c r="M82" i="13" s="1"/>
  <c r="M230" i="8"/>
  <c r="M228" i="8" s="1"/>
  <c r="M74" i="13" s="1"/>
  <c r="H202" i="5"/>
  <c r="H200" i="5" s="1"/>
  <c r="H82" i="5"/>
  <c r="H81" i="5" s="1"/>
  <c r="G200" i="7"/>
  <c r="G90" i="13"/>
  <c r="G90" i="24" s="1"/>
  <c r="M195" i="11"/>
  <c r="M171" i="11"/>
  <c r="G11" i="24"/>
  <c r="J202" i="5"/>
  <c r="J82" i="5"/>
  <c r="J81" i="5" s="1"/>
  <c r="K83" i="5"/>
  <c r="I83" i="5"/>
  <c r="F216" i="5"/>
  <c r="F214" i="5" s="1"/>
  <c r="F146" i="13" s="1"/>
  <c r="F210" i="5"/>
  <c r="F208" i="5" s="1"/>
  <c r="F138" i="13" s="1"/>
  <c r="F213" i="5"/>
  <c r="F211" i="5" s="1"/>
  <c r="F142" i="13" s="1"/>
  <c r="F219" i="5"/>
  <c r="F217" i="5" s="1"/>
  <c r="F150" i="13" s="1"/>
  <c r="N38" i="22"/>
  <c r="F90" i="13"/>
  <c r="F90" i="24" s="1"/>
  <c r="F200" i="7"/>
  <c r="D134" i="13"/>
  <c r="D220" i="5"/>
  <c r="K184" i="7"/>
  <c r="O38" i="22"/>
  <c r="M199" i="11" l="1"/>
  <c r="M157" i="1"/>
  <c r="M155" i="1" s="1"/>
  <c r="M174" i="11"/>
  <c r="M18" i="13" s="1"/>
  <c r="M18" i="24" s="1"/>
  <c r="J161" i="1"/>
  <c r="H222" i="7"/>
  <c r="J190" i="7"/>
  <c r="J188" i="7" s="1"/>
  <c r="J199" i="7"/>
  <c r="J197" i="7" s="1"/>
  <c r="J102" i="13" s="1"/>
  <c r="J102" i="24" s="1"/>
  <c r="J193" i="7"/>
  <c r="J191" i="7" s="1"/>
  <c r="J94" i="13" s="1"/>
  <c r="J94" i="24" s="1"/>
  <c r="L268" i="8"/>
  <c r="L222" i="8"/>
  <c r="L66" i="13" s="1"/>
  <c r="L66" i="24" s="1"/>
  <c r="L78" i="24"/>
  <c r="I190" i="7"/>
  <c r="I188" i="7" s="1"/>
  <c r="I199" i="7"/>
  <c r="I193" i="7"/>
  <c r="I191" i="7" s="1"/>
  <c r="I94" i="13" s="1"/>
  <c r="I94" i="24" s="1"/>
  <c r="I194" i="7"/>
  <c r="I98" i="13" s="1"/>
  <c r="I98" i="24" s="1"/>
  <c r="M245" i="9"/>
  <c r="M50" i="24"/>
  <c r="M62" i="24"/>
  <c r="M54" i="24"/>
  <c r="M46" i="13"/>
  <c r="M220" i="9"/>
  <c r="E245" i="5"/>
  <c r="M26" i="13"/>
  <c r="M222" i="10"/>
  <c r="M58" i="24"/>
  <c r="E150" i="24"/>
  <c r="E138" i="24"/>
  <c r="F142" i="24"/>
  <c r="F138" i="24"/>
  <c r="F146" i="24"/>
  <c r="E146" i="24"/>
  <c r="N92" i="5"/>
  <c r="E142" i="24"/>
  <c r="J200" i="5"/>
  <c r="J201" i="5" s="1"/>
  <c r="J207" i="5" s="1"/>
  <c r="M82" i="24"/>
  <c r="M78" i="24"/>
  <c r="H90" i="13"/>
  <c r="H90" i="24" s="1"/>
  <c r="H200" i="7"/>
  <c r="G241" i="5"/>
  <c r="H11" i="24"/>
  <c r="K202" i="5"/>
  <c r="K200" i="5" s="1"/>
  <c r="K82" i="5"/>
  <c r="K81" i="5" s="1"/>
  <c r="H201" i="5"/>
  <c r="H207" i="5" s="1"/>
  <c r="H218" i="5"/>
  <c r="H215" i="5"/>
  <c r="H212" i="5"/>
  <c r="H209" i="5"/>
  <c r="H206" i="5"/>
  <c r="M86" i="24"/>
  <c r="J218" i="7"/>
  <c r="M22" i="24"/>
  <c r="M82" i="7"/>
  <c r="M81" i="7" s="1"/>
  <c r="M185" i="7"/>
  <c r="E205" i="5"/>
  <c r="D134" i="24"/>
  <c r="M92" i="5"/>
  <c r="M174" i="1"/>
  <c r="F245" i="5"/>
  <c r="M70" i="24"/>
  <c r="L82" i="7"/>
  <c r="L81" i="7" s="1"/>
  <c r="L185" i="7"/>
  <c r="I218" i="7"/>
  <c r="M158" i="1"/>
  <c r="M158" i="13" s="1"/>
  <c r="O30" i="22"/>
  <c r="N92" i="7" s="1"/>
  <c r="N83" i="7" s="1"/>
  <c r="M268" i="8"/>
  <c r="G219" i="5"/>
  <c r="G217" i="5" s="1"/>
  <c r="G150" i="13" s="1"/>
  <c r="G216" i="5"/>
  <c r="G214" i="5" s="1"/>
  <c r="G146" i="13" s="1"/>
  <c r="G210" i="5"/>
  <c r="G208" i="5" s="1"/>
  <c r="G138" i="13" s="1"/>
  <c r="G213" i="5"/>
  <c r="G211" i="5" s="1"/>
  <c r="G142" i="13" s="1"/>
  <c r="F205" i="5"/>
  <c r="M222" i="8"/>
  <c r="J154" i="24"/>
  <c r="K218" i="7"/>
  <c r="M14" i="13"/>
  <c r="K193" i="7"/>
  <c r="K191" i="7" s="1"/>
  <c r="K94" i="13" s="1"/>
  <c r="K94" i="24" s="1"/>
  <c r="K190" i="7"/>
  <c r="K199" i="7"/>
  <c r="K197" i="7" s="1"/>
  <c r="K102" i="13" s="1"/>
  <c r="K102" i="24" s="1"/>
  <c r="K196" i="7"/>
  <c r="K194" i="7" s="1"/>
  <c r="K98" i="13" s="1"/>
  <c r="K98" i="24" s="1"/>
  <c r="F150" i="24"/>
  <c r="I202" i="5"/>
  <c r="I200" i="5" s="1"/>
  <c r="I82" i="5"/>
  <c r="I81" i="5" s="1"/>
  <c r="M74" i="24"/>
  <c r="L83" i="5"/>
  <c r="J194" i="7"/>
  <c r="J98" i="13" s="1"/>
  <c r="J98" i="24" s="1"/>
  <c r="M178" i="1" l="1"/>
  <c r="M180" i="11"/>
  <c r="J222" i="7"/>
  <c r="L240" i="8"/>
  <c r="I222" i="7"/>
  <c r="I197" i="7"/>
  <c r="I102" i="13" s="1"/>
  <c r="I102" i="24" s="1"/>
  <c r="M26" i="24"/>
  <c r="K222" i="7"/>
  <c r="M46" i="24"/>
  <c r="G142" i="24"/>
  <c r="G138" i="24"/>
  <c r="G146" i="24"/>
  <c r="M14" i="24"/>
  <c r="I90" i="13"/>
  <c r="I90" i="24" s="1"/>
  <c r="M83" i="5"/>
  <c r="K201" i="5"/>
  <c r="K207" i="5" s="1"/>
  <c r="K218" i="5"/>
  <c r="K206" i="5"/>
  <c r="K209" i="5"/>
  <c r="K215" i="5"/>
  <c r="K212" i="5"/>
  <c r="M66" i="13"/>
  <c r="M240" i="8"/>
  <c r="M158" i="24"/>
  <c r="J216" i="5"/>
  <c r="J219" i="5"/>
  <c r="J213" i="5"/>
  <c r="J210" i="5"/>
  <c r="K188" i="7"/>
  <c r="F220" i="5"/>
  <c r="F134" i="13"/>
  <c r="G245" i="5"/>
  <c r="H210" i="5"/>
  <c r="H208" i="5" s="1"/>
  <c r="H138" i="13" s="1"/>
  <c r="H205" i="5"/>
  <c r="H216" i="5"/>
  <c r="H214" i="5" s="1"/>
  <c r="H146" i="13" s="1"/>
  <c r="H213" i="5"/>
  <c r="H211" i="5" s="1"/>
  <c r="H142" i="13" s="1"/>
  <c r="H219" i="5"/>
  <c r="H217" i="5" s="1"/>
  <c r="H150" i="13" s="1"/>
  <c r="J209" i="5"/>
  <c r="J206" i="5"/>
  <c r="J215" i="5"/>
  <c r="J218" i="5"/>
  <c r="J212" i="5"/>
  <c r="G150" i="24"/>
  <c r="I11" i="24"/>
  <c r="L183" i="7"/>
  <c r="L189" i="7" s="1"/>
  <c r="M154" i="13"/>
  <c r="M161" i="1"/>
  <c r="E134" i="13"/>
  <c r="E220" i="5"/>
  <c r="M183" i="7"/>
  <c r="M189" i="7" s="1"/>
  <c r="J90" i="13"/>
  <c r="J90" i="24" s="1"/>
  <c r="J200" i="7"/>
  <c r="I201" i="5"/>
  <c r="I207" i="5" s="1"/>
  <c r="I218" i="5"/>
  <c r="I215" i="5"/>
  <c r="I212" i="5"/>
  <c r="I209" i="5"/>
  <c r="I206" i="5"/>
  <c r="N185" i="7"/>
  <c r="N82" i="7"/>
  <c r="N81" i="7" s="1"/>
  <c r="J11" i="24"/>
  <c r="H241" i="5"/>
  <c r="G205" i="5"/>
  <c r="K11" i="24"/>
  <c r="N83" i="5"/>
  <c r="L202" i="5"/>
  <c r="L200" i="5" s="1"/>
  <c r="L82" i="5"/>
  <c r="L81" i="5" s="1"/>
  <c r="I200" i="7" l="1"/>
  <c r="M184" i="7"/>
  <c r="M199" i="7" s="1"/>
  <c r="L184" i="7"/>
  <c r="L193" i="7" s="1"/>
  <c r="H245" i="5"/>
  <c r="H146" i="24"/>
  <c r="H142" i="24"/>
  <c r="H134" i="13"/>
  <c r="H220" i="5"/>
  <c r="N183" i="7"/>
  <c r="N189" i="7" s="1"/>
  <c r="I241" i="5"/>
  <c r="M154" i="24"/>
  <c r="J241" i="5"/>
  <c r="J205" i="5"/>
  <c r="J208" i="5"/>
  <c r="J138" i="13" s="1"/>
  <c r="M82" i="5"/>
  <c r="M81" i="5" s="1"/>
  <c r="M202" i="5"/>
  <c r="F134" i="24"/>
  <c r="J211" i="5"/>
  <c r="J142" i="13" s="1"/>
  <c r="L201" i="5"/>
  <c r="L207" i="5" s="1"/>
  <c r="L215" i="5"/>
  <c r="L218" i="5"/>
  <c r="L209" i="5"/>
  <c r="L212" i="5"/>
  <c r="L206" i="5"/>
  <c r="L192" i="7"/>
  <c r="L198" i="7"/>
  <c r="L195" i="7"/>
  <c r="J217" i="5"/>
  <c r="J150" i="13" s="1"/>
  <c r="K241" i="5"/>
  <c r="J214" i="5"/>
  <c r="J146" i="13" s="1"/>
  <c r="H138" i="24"/>
  <c r="G134" i="13"/>
  <c r="G220" i="5"/>
  <c r="H150" i="24"/>
  <c r="J245" i="5"/>
  <c r="K213" i="5"/>
  <c r="K211" i="5" s="1"/>
  <c r="K142" i="13" s="1"/>
  <c r="K210" i="5"/>
  <c r="K208" i="5" s="1"/>
  <c r="K138" i="13" s="1"/>
  <c r="K219" i="5"/>
  <c r="K217" i="5" s="1"/>
  <c r="K150" i="13" s="1"/>
  <c r="K216" i="5"/>
  <c r="K214" i="5" s="1"/>
  <c r="K146" i="13" s="1"/>
  <c r="I219" i="5"/>
  <c r="I217" i="5" s="1"/>
  <c r="I150" i="13" s="1"/>
  <c r="I213" i="5"/>
  <c r="I211" i="5" s="1"/>
  <c r="I142" i="13" s="1"/>
  <c r="I210" i="5"/>
  <c r="I208" i="5" s="1"/>
  <c r="I138" i="13" s="1"/>
  <c r="I216" i="5"/>
  <c r="I214" i="5" s="1"/>
  <c r="I146" i="13" s="1"/>
  <c r="N82" i="5"/>
  <c r="N81" i="5" s="1"/>
  <c r="N202" i="5"/>
  <c r="M195" i="7"/>
  <c r="M192" i="7"/>
  <c r="M198" i="7"/>
  <c r="E134" i="24"/>
  <c r="M66" i="24"/>
  <c r="K200" i="7"/>
  <c r="K90" i="13"/>
  <c r="K90" i="24" s="1"/>
  <c r="L190" i="7" l="1"/>
  <c r="L188" i="7" s="1"/>
  <c r="M193" i="7"/>
  <c r="M191" i="7" s="1"/>
  <c r="M94" i="13" s="1"/>
  <c r="M94" i="24" s="1"/>
  <c r="M196" i="7"/>
  <c r="M194" i="7" s="1"/>
  <c r="M98" i="13" s="1"/>
  <c r="M98" i="24" s="1"/>
  <c r="M190" i="7"/>
  <c r="M188" i="7" s="1"/>
  <c r="L199" i="7"/>
  <c r="L197" i="7" s="1"/>
  <c r="L102" i="13" s="1"/>
  <c r="L102" i="24" s="1"/>
  <c r="L196" i="7"/>
  <c r="L194" i="7" s="1"/>
  <c r="L98" i="13" s="1"/>
  <c r="L98" i="24" s="1"/>
  <c r="L191" i="7"/>
  <c r="L94" i="13" s="1"/>
  <c r="L94" i="24" s="1"/>
  <c r="I142" i="24"/>
  <c r="K146" i="24"/>
  <c r="K150" i="24"/>
  <c r="K138" i="24"/>
  <c r="I138" i="24"/>
  <c r="J138" i="24"/>
  <c r="I146" i="24"/>
  <c r="I150" i="24"/>
  <c r="K245" i="5"/>
  <c r="G134" i="24"/>
  <c r="J146" i="24"/>
  <c r="J142" i="24"/>
  <c r="M11" i="24"/>
  <c r="N198" i="7"/>
  <c r="N192" i="7"/>
  <c r="N195" i="7"/>
  <c r="L219" i="5"/>
  <c r="L217" i="5" s="1"/>
  <c r="L150" i="13" s="1"/>
  <c r="L213" i="5"/>
  <c r="L211" i="5" s="1"/>
  <c r="L142" i="13" s="1"/>
  <c r="L210" i="5"/>
  <c r="L208" i="5" s="1"/>
  <c r="L138" i="13" s="1"/>
  <c r="L216" i="5"/>
  <c r="L214" i="5" s="1"/>
  <c r="L146" i="13" s="1"/>
  <c r="I245" i="5"/>
  <c r="J150" i="24"/>
  <c r="L218" i="7"/>
  <c r="N184" i="7"/>
  <c r="M218" i="7"/>
  <c r="L241" i="5"/>
  <c r="J134" i="13"/>
  <c r="J220" i="5"/>
  <c r="I205" i="5"/>
  <c r="K205" i="5"/>
  <c r="H134" i="24"/>
  <c r="N200" i="5"/>
  <c r="N201" i="5" s="1"/>
  <c r="N207" i="5" s="1"/>
  <c r="M200" i="5"/>
  <c r="M201" i="5" s="1"/>
  <c r="M207" i="5" s="1"/>
  <c r="K142" i="24"/>
  <c r="L11" i="24"/>
  <c r="M197" i="7"/>
  <c r="M102" i="13" s="1"/>
  <c r="M102" i="24" s="1"/>
  <c r="M222" i="7" l="1"/>
  <c r="L222" i="7"/>
  <c r="L245" i="5"/>
  <c r="L205" i="5"/>
  <c r="L134" i="13" s="1"/>
  <c r="N219" i="5"/>
  <c r="N210" i="5"/>
  <c r="N216" i="5"/>
  <c r="N213" i="5"/>
  <c r="M210" i="5"/>
  <c r="M213" i="5"/>
  <c r="M216" i="5"/>
  <c r="M219" i="5"/>
  <c r="L138" i="24"/>
  <c r="J134" i="24"/>
  <c r="N209" i="5"/>
  <c r="N218" i="5"/>
  <c r="N206" i="5"/>
  <c r="N212" i="5"/>
  <c r="N215" i="5"/>
  <c r="N11" i="24"/>
  <c r="L146" i="24"/>
  <c r="M206" i="5"/>
  <c r="M209" i="5"/>
  <c r="M215" i="5"/>
  <c r="M218" i="5"/>
  <c r="M212" i="5"/>
  <c r="K134" i="13"/>
  <c r="K220" i="5"/>
  <c r="I134" i="13"/>
  <c r="I220" i="5"/>
  <c r="N218" i="7"/>
  <c r="L150" i="24"/>
  <c r="L142" i="24"/>
  <c r="M90" i="13"/>
  <c r="M90" i="24" s="1"/>
  <c r="M200" i="7"/>
  <c r="N199" i="7"/>
  <c r="N197" i="7" s="1"/>
  <c r="N102" i="13" s="1"/>
  <c r="N193" i="7"/>
  <c r="N191" i="7" s="1"/>
  <c r="N94" i="13" s="1"/>
  <c r="N190" i="7"/>
  <c r="N196" i="7"/>
  <c r="N194" i="7" s="1"/>
  <c r="N98" i="13" s="1"/>
  <c r="L90" i="13"/>
  <c r="L90" i="24" s="1"/>
  <c r="L200" i="7"/>
  <c r="L220" i="5" l="1"/>
  <c r="M245" i="5"/>
  <c r="N245" i="5"/>
  <c r="N102" i="24"/>
  <c r="M208" i="5"/>
  <c r="M138" i="13" s="1"/>
  <c r="N217" i="5"/>
  <c r="N150" i="13" s="1"/>
  <c r="I134" i="24"/>
  <c r="M241" i="5"/>
  <c r="M205" i="5"/>
  <c r="L134" i="24"/>
  <c r="N241" i="5"/>
  <c r="N205" i="5"/>
  <c r="N98" i="24"/>
  <c r="M217" i="5"/>
  <c r="M150" i="13" s="1"/>
  <c r="N211" i="5"/>
  <c r="N142" i="13" s="1"/>
  <c r="N188" i="7"/>
  <c r="N222" i="7"/>
  <c r="M214" i="5"/>
  <c r="M146" i="13" s="1"/>
  <c r="N214" i="5"/>
  <c r="N146" i="13" s="1"/>
  <c r="N94" i="24"/>
  <c r="K134" i="24"/>
  <c r="M211" i="5"/>
  <c r="M142" i="13" s="1"/>
  <c r="N208" i="5"/>
  <c r="N138" i="13" s="1"/>
  <c r="N150" i="24" l="1"/>
  <c r="N142" i="24"/>
  <c r="M138" i="24"/>
  <c r="M146" i="24"/>
  <c r="M150" i="24"/>
  <c r="N138" i="24"/>
  <c r="N200" i="7"/>
  <c r="N90" i="13"/>
  <c r="M220" i="5"/>
  <c r="M134" i="13"/>
  <c r="M142" i="24"/>
  <c r="N146" i="24"/>
  <c r="N134" i="13"/>
  <c r="N220" i="5"/>
  <c r="N134" i="24" l="1"/>
  <c r="N90" i="24"/>
  <c r="M134" i="24"/>
  <c r="F41" i="22" l="1"/>
  <c r="E92" i="1" s="1"/>
  <c r="G41" i="22"/>
  <c r="F92" i="1" s="1"/>
  <c r="G33" i="22"/>
  <c r="F91" i="6" s="1"/>
  <c r="H37" i="22"/>
  <c r="G91" i="5" s="1"/>
  <c r="I21" i="22"/>
  <c r="H91" i="9" s="1"/>
  <c r="K21" i="22"/>
  <c r="J91" i="9" s="1"/>
  <c r="E21" i="22"/>
  <c r="D91" i="9" s="1"/>
  <c r="F33" i="22"/>
  <c r="E91" i="6" s="1"/>
  <c r="F37" i="22"/>
  <c r="E91" i="5" s="1"/>
  <c r="I33" i="22"/>
  <c r="H91" i="6" s="1"/>
  <c r="I45" i="22"/>
  <c r="H91" i="2" s="1"/>
  <c r="N29" i="22"/>
  <c r="M91" i="7" s="1"/>
  <c r="P21" i="22"/>
  <c r="O91" i="9" s="1"/>
  <c r="L45" i="22"/>
  <c r="K91" i="2" s="1"/>
  <c r="M37" i="22"/>
  <c r="L91" i="5" s="1"/>
  <c r="J21" i="22"/>
  <c r="I91" i="9" s="1"/>
  <c r="M25" i="22"/>
  <c r="L91" i="8" s="1"/>
  <c r="L78" i="8" s="1"/>
  <c r="N25" i="22"/>
  <c r="M91" i="8" s="1"/>
  <c r="O29" i="22"/>
  <c r="N91" i="7" s="1"/>
  <c r="N78" i="7" s="1"/>
  <c r="K41" i="22" l="1"/>
  <c r="J92" i="1" s="1"/>
  <c r="D21" i="22"/>
  <c r="C91" i="9" s="1"/>
  <c r="C78" i="9" s="1"/>
  <c r="K25" i="22"/>
  <c r="J91" i="8" s="1"/>
  <c r="K78" i="2"/>
  <c r="O45" i="22"/>
  <c r="N91" i="2" s="1"/>
  <c r="I78" i="9"/>
  <c r="L37" i="22"/>
  <c r="K91" i="5" s="1"/>
  <c r="M78" i="7"/>
  <c r="H78" i="6"/>
  <c r="L76" i="8"/>
  <c r="L73" i="8"/>
  <c r="L72" i="8"/>
  <c r="L77" i="8"/>
  <c r="L74" i="8"/>
  <c r="L75" i="8"/>
  <c r="L78" i="5"/>
  <c r="P45" i="22"/>
  <c r="O91" i="2" s="1"/>
  <c r="N73" i="7"/>
  <c r="N76" i="7"/>
  <c r="N74" i="7"/>
  <c r="N77" i="7"/>
  <c r="N75" i="7"/>
  <c r="N72" i="7"/>
  <c r="M33" i="22"/>
  <c r="L91" i="6" s="1"/>
  <c r="O78" i="9"/>
  <c r="H78" i="2"/>
  <c r="J78" i="8"/>
  <c r="E78" i="6"/>
  <c r="M78" i="8"/>
  <c r="O33" i="22"/>
  <c r="N91" i="6" s="1"/>
  <c r="F25" i="22"/>
  <c r="E91" i="8" s="1"/>
  <c r="J78" i="9"/>
  <c r="G78" i="5"/>
  <c r="E37" i="22"/>
  <c r="D91" i="5" s="1"/>
  <c r="E78" i="5"/>
  <c r="M17" i="22"/>
  <c r="L91" i="10" s="1"/>
  <c r="J37" i="22"/>
  <c r="I91" i="5" s="1"/>
  <c r="P37" i="22"/>
  <c r="O91" i="5" s="1"/>
  <c r="L29" i="22"/>
  <c r="K91" i="7" s="1"/>
  <c r="I29" i="22"/>
  <c r="H91" i="7" s="1"/>
  <c r="F29" i="22"/>
  <c r="E91" i="7" s="1"/>
  <c r="H25" i="22"/>
  <c r="G91" i="8" s="1"/>
  <c r="F78" i="6"/>
  <c r="O25" i="22"/>
  <c r="N91" i="8" s="1"/>
  <c r="K37" i="22"/>
  <c r="J91" i="5" s="1"/>
  <c r="H21" i="22"/>
  <c r="G91" i="9" s="1"/>
  <c r="F45" i="22"/>
  <c r="E91" i="2" s="1"/>
  <c r="D78" i="9"/>
  <c r="H78" i="9"/>
  <c r="G21" i="22"/>
  <c r="F91" i="9" s="1"/>
  <c r="J78" i="1"/>
  <c r="G17" i="22"/>
  <c r="F91" i="10" s="1"/>
  <c r="O21" i="22"/>
  <c r="N91" i="9" s="1"/>
  <c r="L17" i="22"/>
  <c r="K91" i="10" s="1"/>
  <c r="O17" i="22"/>
  <c r="N91" i="10" s="1"/>
  <c r="K29" i="22"/>
  <c r="J91" i="7" s="1"/>
  <c r="H17" i="22"/>
  <c r="G91" i="10" s="1"/>
  <c r="I25" i="22"/>
  <c r="H91" i="8" s="1"/>
  <c r="D29" i="22"/>
  <c r="C91" i="7" s="1"/>
  <c r="G29" i="22"/>
  <c r="F91" i="7" s="1"/>
  <c r="D17" i="22"/>
  <c r="C91" i="10" s="1"/>
  <c r="F78" i="1"/>
  <c r="D25" i="22"/>
  <c r="C91" i="8" s="1"/>
  <c r="E78" i="1"/>
  <c r="J13" i="22"/>
  <c r="I91" i="11" s="1"/>
  <c r="O13" i="22"/>
  <c r="N91" i="11" s="1"/>
  <c r="N21" i="22"/>
  <c r="M91" i="9" s="1"/>
  <c r="H33" i="22"/>
  <c r="G91" i="6" s="1"/>
  <c r="K13" i="22"/>
  <c r="J91" i="11" s="1"/>
  <c r="H13" i="22"/>
  <c r="G91" i="11" s="1"/>
  <c r="P13" i="22"/>
  <c r="O91" i="11" s="1"/>
  <c r="G13" i="22"/>
  <c r="F91" i="11" s="1"/>
  <c r="M13" i="22"/>
  <c r="L91" i="11" s="1"/>
  <c r="D33" i="22"/>
  <c r="C91" i="6" s="1"/>
  <c r="G37" i="22"/>
  <c r="F91" i="5" s="1"/>
  <c r="F13" i="22"/>
  <c r="E91" i="11" s="1"/>
  <c r="E13" i="22"/>
  <c r="D91" i="11" s="1"/>
  <c r="D13" i="22"/>
  <c r="C91" i="11" s="1"/>
  <c r="I13" i="22"/>
  <c r="H91" i="11" s="1"/>
  <c r="N13" i="22"/>
  <c r="M91" i="11" s="1"/>
  <c r="N17" i="22"/>
  <c r="M91" i="10" s="1"/>
  <c r="N33" i="22"/>
  <c r="M91" i="6" s="1"/>
  <c r="H45" i="22"/>
  <c r="G91" i="2" s="1"/>
  <c r="N37" i="22"/>
  <c r="M91" i="5" s="1"/>
  <c r="M45" i="22"/>
  <c r="L91" i="2" s="1"/>
  <c r="L25" i="22"/>
  <c r="K91" i="8" s="1"/>
  <c r="N41" i="22"/>
  <c r="M92" i="1" s="1"/>
  <c r="G25" i="22"/>
  <c r="F91" i="8" s="1"/>
  <c r="I41" i="22"/>
  <c r="H92" i="1" s="1"/>
  <c r="J41" i="22"/>
  <c r="I92" i="1" s="1"/>
  <c r="J33" i="22"/>
  <c r="I91" i="6" s="1"/>
  <c r="K45" i="22"/>
  <c r="J91" i="2" s="1"/>
  <c r="E41" i="22"/>
  <c r="D92" i="1" s="1"/>
  <c r="I37" i="22"/>
  <c r="H91" i="5" s="1"/>
  <c r="G45" i="22"/>
  <c r="F91" i="2" s="1"/>
  <c r="P25" i="22"/>
  <c r="O91" i="8" s="1"/>
  <c r="I17" i="22"/>
  <c r="H91" i="10" s="1"/>
  <c r="H41" i="22"/>
  <c r="G92" i="1" s="1"/>
  <c r="E17" i="22"/>
  <c r="D91" i="10" s="1"/>
  <c r="P17" i="22"/>
  <c r="O91" i="10" s="1"/>
  <c r="P29" i="22"/>
  <c r="O91" i="7" s="1"/>
  <c r="E25" i="22"/>
  <c r="D91" i="8" s="1"/>
  <c r="N71" i="7" l="1"/>
  <c r="N146" i="7" s="1"/>
  <c r="F17" i="22"/>
  <c r="E91" i="10" s="1"/>
  <c r="P41" i="22"/>
  <c r="O92" i="1" s="1"/>
  <c r="O78" i="1" s="1"/>
  <c r="K17" i="22"/>
  <c r="J91" i="10" s="1"/>
  <c r="J78" i="10" s="1"/>
  <c r="H29" i="22"/>
  <c r="G91" i="7" s="1"/>
  <c r="G78" i="7" s="1"/>
  <c r="G78" i="1"/>
  <c r="H78" i="11"/>
  <c r="M78" i="5"/>
  <c r="G78" i="2"/>
  <c r="M78" i="6"/>
  <c r="G78" i="11"/>
  <c r="I78" i="6"/>
  <c r="F78" i="8"/>
  <c r="H78" i="10"/>
  <c r="H78" i="5"/>
  <c r="O78" i="7"/>
  <c r="F78" i="5"/>
  <c r="F78" i="11"/>
  <c r="C78" i="7"/>
  <c r="G78" i="10"/>
  <c r="O9" i="22"/>
  <c r="J77" i="1"/>
  <c r="J73" i="1"/>
  <c r="J75" i="1"/>
  <c r="J74" i="1"/>
  <c r="J72" i="1"/>
  <c r="J76" i="1"/>
  <c r="C78" i="6"/>
  <c r="H78" i="1"/>
  <c r="G78" i="8"/>
  <c r="E78" i="7"/>
  <c r="I78" i="11"/>
  <c r="L78" i="11"/>
  <c r="M75" i="8"/>
  <c r="M76" i="8"/>
  <c r="M74" i="8"/>
  <c r="M72" i="8"/>
  <c r="M77" i="8"/>
  <c r="M73" i="8"/>
  <c r="N165" i="7"/>
  <c r="N173" i="7"/>
  <c r="N149" i="7"/>
  <c r="N157" i="7"/>
  <c r="E78" i="11"/>
  <c r="L205" i="8"/>
  <c r="L181" i="8"/>
  <c r="L197" i="8"/>
  <c r="L165" i="8"/>
  <c r="L189" i="8"/>
  <c r="L173" i="8"/>
  <c r="L9" i="22"/>
  <c r="I75" i="9"/>
  <c r="I74" i="9"/>
  <c r="I76" i="9"/>
  <c r="I77" i="9"/>
  <c r="I72" i="9"/>
  <c r="I73" i="9"/>
  <c r="K78" i="8"/>
  <c r="K9" i="22"/>
  <c r="N78" i="9"/>
  <c r="D78" i="1"/>
  <c r="J78" i="2"/>
  <c r="I78" i="1"/>
  <c r="M78" i="11"/>
  <c r="J78" i="11"/>
  <c r="G78" i="6"/>
  <c r="D9" i="22"/>
  <c r="E75" i="1"/>
  <c r="E76" i="1"/>
  <c r="E74" i="1"/>
  <c r="E72" i="1"/>
  <c r="E77" i="1"/>
  <c r="E73" i="1"/>
  <c r="C78" i="8"/>
  <c r="F75" i="1"/>
  <c r="F77" i="1"/>
  <c r="F76" i="1"/>
  <c r="F72" i="1"/>
  <c r="F73" i="1"/>
  <c r="F74" i="1"/>
  <c r="C78" i="10"/>
  <c r="E33" i="22"/>
  <c r="D91" i="6" s="1"/>
  <c r="M29" i="22"/>
  <c r="L91" i="7" s="1"/>
  <c r="J78" i="7"/>
  <c r="N9" i="22"/>
  <c r="C74" i="9"/>
  <c r="C76" i="9"/>
  <c r="C72" i="9"/>
  <c r="C77" i="9"/>
  <c r="C73" i="9"/>
  <c r="C75" i="9"/>
  <c r="H73" i="9"/>
  <c r="H76" i="9"/>
  <c r="H77" i="9"/>
  <c r="H75" i="9"/>
  <c r="H72" i="9"/>
  <c r="H74" i="9"/>
  <c r="L41" i="22"/>
  <c r="K92" i="1" s="1"/>
  <c r="N78" i="8"/>
  <c r="F72" i="6"/>
  <c r="F75" i="6"/>
  <c r="F76" i="6"/>
  <c r="F73" i="6"/>
  <c r="F77" i="6"/>
  <c r="F74" i="6"/>
  <c r="I78" i="5"/>
  <c r="E75" i="5"/>
  <c r="E76" i="5"/>
  <c r="E74" i="5"/>
  <c r="E77" i="5"/>
  <c r="E73" i="5"/>
  <c r="E72" i="5"/>
  <c r="G76" i="5"/>
  <c r="G75" i="5"/>
  <c r="G73" i="5"/>
  <c r="G72" i="5"/>
  <c r="G74" i="5"/>
  <c r="G77" i="5"/>
  <c r="K33" i="22"/>
  <c r="J91" i="6" s="1"/>
  <c r="L21" i="22"/>
  <c r="K91" i="9" s="1"/>
  <c r="J75" i="8"/>
  <c r="J74" i="8"/>
  <c r="J73" i="8"/>
  <c r="J76" i="8"/>
  <c r="J77" i="8"/>
  <c r="J72" i="8"/>
  <c r="H72" i="2"/>
  <c r="H75" i="2"/>
  <c r="H76" i="2"/>
  <c r="H73" i="2"/>
  <c r="H77" i="2"/>
  <c r="H74" i="2"/>
  <c r="J25" i="22"/>
  <c r="I91" i="8" s="1"/>
  <c r="N147" i="7"/>
  <c r="N171" i="7"/>
  <c r="N163" i="7"/>
  <c r="N155" i="7"/>
  <c r="L76" i="5"/>
  <c r="L75" i="5"/>
  <c r="L77" i="5"/>
  <c r="L72" i="5"/>
  <c r="L73" i="5"/>
  <c r="L74" i="5"/>
  <c r="M73" i="7"/>
  <c r="M75" i="7"/>
  <c r="M76" i="7"/>
  <c r="M72" i="7"/>
  <c r="M74" i="7"/>
  <c r="M77" i="7"/>
  <c r="L71" i="8"/>
  <c r="D78" i="8"/>
  <c r="C78" i="11"/>
  <c r="E9" i="22"/>
  <c r="E78" i="10"/>
  <c r="O78" i="10"/>
  <c r="D78" i="10"/>
  <c r="M78" i="10"/>
  <c r="D78" i="11"/>
  <c r="M78" i="9"/>
  <c r="N78" i="11"/>
  <c r="F9" i="22"/>
  <c r="O108" i="12"/>
  <c r="H9" i="22"/>
  <c r="M9" i="22"/>
  <c r="N78" i="10"/>
  <c r="F78" i="10"/>
  <c r="I9" i="22"/>
  <c r="G78" i="9"/>
  <c r="J78" i="5"/>
  <c r="J45" i="22"/>
  <c r="I91" i="2" s="1"/>
  <c r="F21" i="22"/>
  <c r="E91" i="9" s="1"/>
  <c r="N45" i="22"/>
  <c r="M91" i="2" s="1"/>
  <c r="K78" i="7"/>
  <c r="O78" i="5"/>
  <c r="L78" i="10"/>
  <c r="J75" i="9"/>
  <c r="J73" i="9"/>
  <c r="J72" i="9"/>
  <c r="J76" i="9"/>
  <c r="J74" i="9"/>
  <c r="J77" i="9"/>
  <c r="E77" i="6"/>
  <c r="E75" i="6"/>
  <c r="E72" i="6"/>
  <c r="E76" i="6"/>
  <c r="E74" i="6"/>
  <c r="E73" i="6"/>
  <c r="L78" i="6"/>
  <c r="O78" i="2"/>
  <c r="L183" i="8"/>
  <c r="L191" i="8"/>
  <c r="L207" i="8"/>
  <c r="L175" i="8"/>
  <c r="L199" i="8"/>
  <c r="L167" i="8"/>
  <c r="N78" i="2"/>
  <c r="K74" i="2"/>
  <c r="K75" i="2"/>
  <c r="K76" i="2"/>
  <c r="K77" i="2"/>
  <c r="K72" i="2"/>
  <c r="K73" i="2"/>
  <c r="O78" i="8"/>
  <c r="F78" i="2"/>
  <c r="M78" i="1"/>
  <c r="L78" i="2"/>
  <c r="O78" i="11"/>
  <c r="D41" i="22"/>
  <c r="C92" i="1" s="1"/>
  <c r="D37" i="22"/>
  <c r="C91" i="5" s="1"/>
  <c r="F78" i="7"/>
  <c r="E29" i="22"/>
  <c r="D91" i="7" s="1"/>
  <c r="O41" i="22"/>
  <c r="N92" i="1" s="1"/>
  <c r="H78" i="8"/>
  <c r="K78" i="10"/>
  <c r="M21" i="22"/>
  <c r="L91" i="9" s="1"/>
  <c r="D45" i="22"/>
  <c r="C91" i="2" s="1"/>
  <c r="F78" i="9"/>
  <c r="D76" i="9"/>
  <c r="D72" i="9"/>
  <c r="D73" i="9"/>
  <c r="D74" i="9"/>
  <c r="D75" i="9"/>
  <c r="D77" i="9"/>
  <c r="E78" i="2"/>
  <c r="J9" i="22"/>
  <c r="O37" i="22"/>
  <c r="N91" i="5" s="1"/>
  <c r="G9" i="22"/>
  <c r="H78" i="7"/>
  <c r="P33" i="22"/>
  <c r="O91" i="6" s="1"/>
  <c r="D78" i="5"/>
  <c r="J29" i="22"/>
  <c r="I91" i="7" s="1"/>
  <c r="E45" i="22"/>
  <c r="D91" i="2" s="1"/>
  <c r="M41" i="22"/>
  <c r="L92" i="1" s="1"/>
  <c r="E78" i="8"/>
  <c r="N78" i="6"/>
  <c r="L33" i="22"/>
  <c r="K91" i="6" s="1"/>
  <c r="O72" i="9"/>
  <c r="O75" i="9"/>
  <c r="O73" i="9"/>
  <c r="O76" i="9"/>
  <c r="O77" i="9"/>
  <c r="O74" i="9"/>
  <c r="O166" i="9" s="1"/>
  <c r="N168" i="7"/>
  <c r="N152" i="7"/>
  <c r="N176" i="7"/>
  <c r="N160" i="7"/>
  <c r="J17" i="22"/>
  <c r="I91" i="10" s="1"/>
  <c r="L210" i="8"/>
  <c r="L178" i="8"/>
  <c r="L170" i="8"/>
  <c r="L194" i="8"/>
  <c r="L202" i="8"/>
  <c r="L186" i="8"/>
  <c r="H73" i="6"/>
  <c r="H72" i="6"/>
  <c r="H76" i="6"/>
  <c r="H74" i="6"/>
  <c r="H75" i="6"/>
  <c r="H77" i="6"/>
  <c r="L13" i="22"/>
  <c r="K91" i="11" s="1"/>
  <c r="K78" i="5"/>
  <c r="N170" i="7" l="1"/>
  <c r="N169" i="7" s="1"/>
  <c r="N101" i="13" s="1"/>
  <c r="N162" i="7"/>
  <c r="N161" i="7" s="1"/>
  <c r="N97" i="13" s="1"/>
  <c r="N154" i="7"/>
  <c r="O118" i="12"/>
  <c r="O9" i="13"/>
  <c r="P9" i="22"/>
  <c r="J71" i="8"/>
  <c r="J180" i="8" s="1"/>
  <c r="J71" i="1"/>
  <c r="J137" i="1" s="1"/>
  <c r="I71" i="9"/>
  <c r="I171" i="9" s="1"/>
  <c r="O71" i="9"/>
  <c r="O171" i="9" s="1"/>
  <c r="H71" i="9"/>
  <c r="H155" i="9" s="1"/>
  <c r="E71" i="1"/>
  <c r="E137" i="1" s="1"/>
  <c r="C71" i="9"/>
  <c r="C179" i="9" s="1"/>
  <c r="D71" i="9"/>
  <c r="D155" i="9" s="1"/>
  <c r="J71" i="9"/>
  <c r="J171" i="9" s="1"/>
  <c r="H71" i="2"/>
  <c r="H153" i="2" s="1"/>
  <c r="M71" i="8"/>
  <c r="M188" i="8" s="1"/>
  <c r="E76" i="11"/>
  <c r="E73" i="11"/>
  <c r="E72" i="11"/>
  <c r="E77" i="11"/>
  <c r="E74" i="11"/>
  <c r="E75" i="11"/>
  <c r="M178" i="8"/>
  <c r="M186" i="8"/>
  <c r="M170" i="8"/>
  <c r="M194" i="8"/>
  <c r="M210" i="8"/>
  <c r="M202" i="8"/>
  <c r="C75" i="6"/>
  <c r="C74" i="6"/>
  <c r="C72" i="6"/>
  <c r="C76" i="6"/>
  <c r="C77" i="6"/>
  <c r="C73" i="6"/>
  <c r="J138" i="1"/>
  <c r="J130" i="1"/>
  <c r="J135" i="1"/>
  <c r="J143" i="1"/>
  <c r="F76" i="8"/>
  <c r="F72" i="8"/>
  <c r="F77" i="8"/>
  <c r="F75" i="8"/>
  <c r="F73" i="8"/>
  <c r="F74" i="8"/>
  <c r="G75" i="11"/>
  <c r="G76" i="11"/>
  <c r="G77" i="11"/>
  <c r="G72" i="11"/>
  <c r="G74" i="11"/>
  <c r="G73" i="11"/>
  <c r="G73" i="2"/>
  <c r="G75" i="2"/>
  <c r="G77" i="2"/>
  <c r="G76" i="2"/>
  <c r="G72" i="2"/>
  <c r="G74" i="2"/>
  <c r="H76" i="11"/>
  <c r="H75" i="11"/>
  <c r="H77" i="11"/>
  <c r="H73" i="11"/>
  <c r="H72" i="11"/>
  <c r="H74" i="11"/>
  <c r="H228" i="6"/>
  <c r="H188" i="6"/>
  <c r="H180" i="6"/>
  <c r="H196" i="6"/>
  <c r="H212" i="6"/>
  <c r="H220" i="6"/>
  <c r="H204" i="6"/>
  <c r="I78" i="7"/>
  <c r="D78" i="7"/>
  <c r="L76" i="6"/>
  <c r="L77" i="6"/>
  <c r="L73" i="6"/>
  <c r="L74" i="6"/>
  <c r="L75" i="6"/>
  <c r="L72" i="6"/>
  <c r="K73" i="7"/>
  <c r="K77" i="7"/>
  <c r="K75" i="7"/>
  <c r="K74" i="7"/>
  <c r="K72" i="7"/>
  <c r="K76" i="7"/>
  <c r="G76" i="9"/>
  <c r="G73" i="9"/>
  <c r="G74" i="9"/>
  <c r="G75" i="9"/>
  <c r="G77" i="9"/>
  <c r="G72" i="9"/>
  <c r="G188" i="5"/>
  <c r="G164" i="5"/>
  <c r="G180" i="5"/>
  <c r="G156" i="5"/>
  <c r="G172" i="5"/>
  <c r="F196" i="6"/>
  <c r="F212" i="6"/>
  <c r="F220" i="6"/>
  <c r="F204" i="6"/>
  <c r="F188" i="6"/>
  <c r="F228" i="6"/>
  <c r="F180" i="6"/>
  <c r="F130" i="1"/>
  <c r="F138" i="1"/>
  <c r="M76" i="11"/>
  <c r="M77" i="11"/>
  <c r="M72" i="11"/>
  <c r="M73" i="11"/>
  <c r="M74" i="11"/>
  <c r="M75" i="11"/>
  <c r="M149" i="11" s="1"/>
  <c r="H208" i="6"/>
  <c r="H200" i="6"/>
  <c r="H192" i="6"/>
  <c r="H216" i="6"/>
  <c r="H176" i="6"/>
  <c r="H184" i="6"/>
  <c r="H224" i="6"/>
  <c r="N78" i="5"/>
  <c r="D174" i="9"/>
  <c r="D182" i="9"/>
  <c r="D166" i="9"/>
  <c r="D190" i="9"/>
  <c r="D158" i="9"/>
  <c r="F76" i="9"/>
  <c r="F72" i="9"/>
  <c r="F74" i="9"/>
  <c r="F75" i="9"/>
  <c r="F77" i="9"/>
  <c r="F73" i="9"/>
  <c r="L78" i="9"/>
  <c r="H75" i="8"/>
  <c r="H77" i="8"/>
  <c r="H73" i="8"/>
  <c r="H72" i="8"/>
  <c r="H76" i="8"/>
  <c r="H74" i="8"/>
  <c r="L75" i="2"/>
  <c r="L74" i="2"/>
  <c r="L76" i="2"/>
  <c r="L73" i="2"/>
  <c r="L77" i="2"/>
  <c r="L72" i="2"/>
  <c r="O73" i="8"/>
  <c r="O77" i="8"/>
  <c r="O75" i="8"/>
  <c r="O74" i="8"/>
  <c r="O76" i="8"/>
  <c r="O72" i="8"/>
  <c r="K154" i="2"/>
  <c r="K138" i="2"/>
  <c r="K146" i="2"/>
  <c r="K148" i="2"/>
  <c r="K140" i="2"/>
  <c r="K156" i="2"/>
  <c r="E187" i="6"/>
  <c r="E227" i="6"/>
  <c r="E211" i="6"/>
  <c r="E179" i="6"/>
  <c r="E203" i="6"/>
  <c r="E219" i="6"/>
  <c r="E195" i="6"/>
  <c r="J188" i="9"/>
  <c r="J164" i="9"/>
  <c r="J180" i="9"/>
  <c r="J172" i="9"/>
  <c r="J156" i="9"/>
  <c r="I78" i="2"/>
  <c r="M75" i="9"/>
  <c r="M77" i="9"/>
  <c r="M73" i="9"/>
  <c r="M74" i="9"/>
  <c r="M166" i="9" s="1"/>
  <c r="M76" i="9"/>
  <c r="M72" i="9"/>
  <c r="M73" i="10"/>
  <c r="M74" i="10"/>
  <c r="M72" i="10"/>
  <c r="M75" i="10"/>
  <c r="M76" i="10"/>
  <c r="M77" i="10"/>
  <c r="O77" i="10"/>
  <c r="O74" i="10"/>
  <c r="O72" i="10"/>
  <c r="O75" i="10"/>
  <c r="O73" i="10"/>
  <c r="O76" i="10"/>
  <c r="L172" i="8"/>
  <c r="L171" i="8" s="1"/>
  <c r="L69" i="13" s="1"/>
  <c r="L196" i="8"/>
  <c r="L195" i="8" s="1"/>
  <c r="L81" i="13" s="1"/>
  <c r="L180" i="8"/>
  <c r="L179" i="8" s="1"/>
  <c r="L73" i="13" s="1"/>
  <c r="L164" i="8"/>
  <c r="L163" i="8" s="1"/>
  <c r="L188" i="8"/>
  <c r="L187" i="8" s="1"/>
  <c r="L77" i="13" s="1"/>
  <c r="L204" i="8"/>
  <c r="L203" i="8" s="1"/>
  <c r="L85" i="13" s="1"/>
  <c r="M173" i="7"/>
  <c r="M165" i="7"/>
  <c r="M157" i="7"/>
  <c r="M149" i="7"/>
  <c r="L172" i="5"/>
  <c r="L188" i="5"/>
  <c r="L164" i="5"/>
  <c r="L156" i="5"/>
  <c r="L180" i="5"/>
  <c r="I78" i="8"/>
  <c r="H155" i="2"/>
  <c r="H147" i="2"/>
  <c r="H139" i="2"/>
  <c r="G71" i="5"/>
  <c r="G181" i="5"/>
  <c r="G173" i="5"/>
  <c r="G189" i="5"/>
  <c r="G157" i="5"/>
  <c r="G165" i="5"/>
  <c r="E156" i="5"/>
  <c r="E172" i="5"/>
  <c r="E188" i="5"/>
  <c r="E164" i="5"/>
  <c r="E180" i="5"/>
  <c r="F176" i="6"/>
  <c r="F216" i="6"/>
  <c r="F224" i="6"/>
  <c r="F208" i="6"/>
  <c r="F200" i="6"/>
  <c r="F184" i="6"/>
  <c r="F192" i="6"/>
  <c r="N74" i="8"/>
  <c r="N73" i="8"/>
  <c r="N76" i="8"/>
  <c r="N72" i="8"/>
  <c r="N75" i="8"/>
  <c r="N77" i="8"/>
  <c r="H158" i="9"/>
  <c r="H174" i="9"/>
  <c r="H190" i="9"/>
  <c r="H182" i="9"/>
  <c r="H166" i="9"/>
  <c r="F71" i="1"/>
  <c r="F142" i="1"/>
  <c r="F134" i="1"/>
  <c r="C73" i="8"/>
  <c r="C76" i="8"/>
  <c r="C72" i="8"/>
  <c r="C75" i="8"/>
  <c r="C77" i="8"/>
  <c r="C74" i="8"/>
  <c r="E140" i="1"/>
  <c r="E132" i="1"/>
  <c r="I75" i="1"/>
  <c r="I76" i="1"/>
  <c r="I72" i="1"/>
  <c r="I73" i="1"/>
  <c r="I77" i="1"/>
  <c r="I74" i="1"/>
  <c r="N77" i="9"/>
  <c r="N74" i="9"/>
  <c r="N166" i="9" s="1"/>
  <c r="N72" i="9"/>
  <c r="N76" i="9"/>
  <c r="N73" i="9"/>
  <c r="N75" i="9"/>
  <c r="K76" i="8"/>
  <c r="K74" i="8"/>
  <c r="K75" i="8"/>
  <c r="K72" i="8"/>
  <c r="K77" i="8"/>
  <c r="K73" i="8"/>
  <c r="M165" i="8"/>
  <c r="M181" i="8"/>
  <c r="M173" i="8"/>
  <c r="M197" i="8"/>
  <c r="M205" i="8"/>
  <c r="M189" i="8"/>
  <c r="L73" i="11"/>
  <c r="L76" i="11"/>
  <c r="L77" i="11"/>
  <c r="L75" i="11"/>
  <c r="L149" i="11" s="1"/>
  <c r="L74" i="11"/>
  <c r="L72" i="11"/>
  <c r="E75" i="7"/>
  <c r="E74" i="7"/>
  <c r="E72" i="7"/>
  <c r="E77" i="7"/>
  <c r="E73" i="7"/>
  <c r="E76" i="7"/>
  <c r="J140" i="1"/>
  <c r="J132" i="1"/>
  <c r="C75" i="7"/>
  <c r="C74" i="7"/>
  <c r="C76" i="7"/>
  <c r="C72" i="7"/>
  <c r="C73" i="7"/>
  <c r="C77" i="7"/>
  <c r="F77" i="11"/>
  <c r="F73" i="11"/>
  <c r="F76" i="11"/>
  <c r="F75" i="11"/>
  <c r="F72" i="11"/>
  <c r="F74" i="11"/>
  <c r="O73" i="7"/>
  <c r="O76" i="7"/>
  <c r="O74" i="7"/>
  <c r="O72" i="7"/>
  <c r="O77" i="7"/>
  <c r="O75" i="7"/>
  <c r="H73" i="5"/>
  <c r="H76" i="5"/>
  <c r="H77" i="5"/>
  <c r="H72" i="5"/>
  <c r="H75" i="5"/>
  <c r="H74" i="5"/>
  <c r="H183" i="6"/>
  <c r="H215" i="6"/>
  <c r="H191" i="6"/>
  <c r="H223" i="6"/>
  <c r="H175" i="6"/>
  <c r="H207" i="6"/>
  <c r="H199" i="6"/>
  <c r="I78" i="10"/>
  <c r="E76" i="8"/>
  <c r="E73" i="8"/>
  <c r="E75" i="8"/>
  <c r="E74" i="8"/>
  <c r="E72" i="8"/>
  <c r="E77" i="8"/>
  <c r="E225" i="6"/>
  <c r="E177" i="6"/>
  <c r="E185" i="6"/>
  <c r="E201" i="6"/>
  <c r="E193" i="6"/>
  <c r="E217" i="6"/>
  <c r="E209" i="6"/>
  <c r="F72" i="10"/>
  <c r="F73" i="10"/>
  <c r="F75" i="10"/>
  <c r="F76" i="10"/>
  <c r="F74" i="10"/>
  <c r="F77" i="10"/>
  <c r="E75" i="10"/>
  <c r="E77" i="10"/>
  <c r="E72" i="10"/>
  <c r="E76" i="10"/>
  <c r="E73" i="10"/>
  <c r="E74" i="10"/>
  <c r="M160" i="7"/>
  <c r="M168" i="7"/>
  <c r="M152" i="7"/>
  <c r="M176" i="7"/>
  <c r="H159" i="2"/>
  <c r="H143" i="2"/>
  <c r="H151" i="2"/>
  <c r="K78" i="9"/>
  <c r="E182" i="5"/>
  <c r="E174" i="5"/>
  <c r="E190" i="5"/>
  <c r="E166" i="5"/>
  <c r="E158" i="5"/>
  <c r="F215" i="6"/>
  <c r="F207" i="6"/>
  <c r="F199" i="6"/>
  <c r="F223" i="6"/>
  <c r="F183" i="6"/>
  <c r="F175" i="6"/>
  <c r="F191" i="6"/>
  <c r="D78" i="6"/>
  <c r="K78" i="6"/>
  <c r="D75" i="5"/>
  <c r="D74" i="5"/>
  <c r="D72" i="5"/>
  <c r="D77" i="5"/>
  <c r="D76" i="5"/>
  <c r="D73" i="5"/>
  <c r="H74" i="7"/>
  <c r="H76" i="7"/>
  <c r="H72" i="7"/>
  <c r="H77" i="7"/>
  <c r="H75" i="7"/>
  <c r="H73" i="7"/>
  <c r="K78" i="11"/>
  <c r="H193" i="6"/>
  <c r="H201" i="6"/>
  <c r="H185" i="6"/>
  <c r="H209" i="6"/>
  <c r="H225" i="6"/>
  <c r="H217" i="6"/>
  <c r="H177" i="6"/>
  <c r="N77" i="6"/>
  <c r="N72" i="6"/>
  <c r="N76" i="6"/>
  <c r="N74" i="6"/>
  <c r="N73" i="6"/>
  <c r="N75" i="6"/>
  <c r="L78" i="1"/>
  <c r="K77" i="10"/>
  <c r="K76" i="10"/>
  <c r="K72" i="10"/>
  <c r="K73" i="10"/>
  <c r="K74" i="10"/>
  <c r="K75" i="10"/>
  <c r="N78" i="1"/>
  <c r="F76" i="2"/>
  <c r="F75" i="2"/>
  <c r="F74" i="2"/>
  <c r="F77" i="2"/>
  <c r="F72" i="2"/>
  <c r="F73" i="2"/>
  <c r="K143" i="2"/>
  <c r="K159" i="2"/>
  <c r="K151" i="2"/>
  <c r="N77" i="2"/>
  <c r="N75" i="2"/>
  <c r="N72" i="2"/>
  <c r="N76" i="2"/>
  <c r="N74" i="2"/>
  <c r="N73" i="2"/>
  <c r="O77" i="2"/>
  <c r="O74" i="2"/>
  <c r="O76" i="2"/>
  <c r="O72" i="2"/>
  <c r="O75" i="2"/>
  <c r="O73" i="2"/>
  <c r="E71" i="6"/>
  <c r="E223" i="6"/>
  <c r="E183" i="6"/>
  <c r="E191" i="6"/>
  <c r="E199" i="6"/>
  <c r="E215" i="6"/>
  <c r="E175" i="6"/>
  <c r="E207" i="6"/>
  <c r="O76" i="5"/>
  <c r="O74" i="5"/>
  <c r="O73" i="5"/>
  <c r="O77" i="5"/>
  <c r="O72" i="5"/>
  <c r="O75" i="5"/>
  <c r="M78" i="2"/>
  <c r="J75" i="5"/>
  <c r="J77" i="5"/>
  <c r="J74" i="5"/>
  <c r="J76" i="5"/>
  <c r="J73" i="5"/>
  <c r="J72" i="5"/>
  <c r="N75" i="10"/>
  <c r="N77" i="10"/>
  <c r="N72" i="10"/>
  <c r="N73" i="10"/>
  <c r="N76" i="10"/>
  <c r="N74" i="10"/>
  <c r="N76" i="11"/>
  <c r="N75" i="11"/>
  <c r="N149" i="11" s="1"/>
  <c r="N73" i="11"/>
  <c r="N72" i="11"/>
  <c r="N77" i="11"/>
  <c r="N74" i="11"/>
  <c r="G77" i="7"/>
  <c r="G74" i="7"/>
  <c r="G76" i="7"/>
  <c r="G72" i="7"/>
  <c r="G75" i="7"/>
  <c r="G73" i="7"/>
  <c r="M147" i="7"/>
  <c r="M155" i="7"/>
  <c r="M163" i="7"/>
  <c r="M171" i="7"/>
  <c r="L71" i="5"/>
  <c r="L177" i="5"/>
  <c r="L185" i="5"/>
  <c r="L193" i="5"/>
  <c r="L169" i="5"/>
  <c r="L161" i="5"/>
  <c r="H142" i="2"/>
  <c r="H158" i="2"/>
  <c r="H150" i="2"/>
  <c r="J205" i="8"/>
  <c r="J165" i="8"/>
  <c r="J189" i="8"/>
  <c r="J197" i="8"/>
  <c r="J181" i="8"/>
  <c r="J173" i="8"/>
  <c r="J183" i="8"/>
  <c r="J207" i="8"/>
  <c r="J167" i="8"/>
  <c r="J199" i="8"/>
  <c r="J191" i="8"/>
  <c r="J175" i="8"/>
  <c r="G169" i="5"/>
  <c r="G185" i="5"/>
  <c r="G193" i="5"/>
  <c r="G177" i="5"/>
  <c r="G161" i="5"/>
  <c r="E165" i="5"/>
  <c r="E157" i="5"/>
  <c r="E181" i="5"/>
  <c r="E173" i="5"/>
  <c r="E189" i="5"/>
  <c r="F71" i="6"/>
  <c r="F195" i="6"/>
  <c r="F179" i="6"/>
  <c r="F219" i="6"/>
  <c r="F187" i="6"/>
  <c r="F203" i="6"/>
  <c r="F227" i="6"/>
  <c r="F211" i="6"/>
  <c r="H188" i="9"/>
  <c r="H180" i="9"/>
  <c r="H172" i="9"/>
  <c r="H156" i="9"/>
  <c r="H164" i="9"/>
  <c r="C157" i="9"/>
  <c r="C165" i="9"/>
  <c r="C189" i="9"/>
  <c r="C173" i="9"/>
  <c r="C181" i="9"/>
  <c r="C158" i="9"/>
  <c r="C190" i="9"/>
  <c r="C174" i="9"/>
  <c r="C166" i="9"/>
  <c r="C182" i="9"/>
  <c r="J73" i="7"/>
  <c r="J74" i="7"/>
  <c r="J72" i="7"/>
  <c r="J76" i="7"/>
  <c r="J77" i="7"/>
  <c r="J75" i="7"/>
  <c r="C74" i="10"/>
  <c r="C77" i="10"/>
  <c r="C75" i="10"/>
  <c r="C73" i="10"/>
  <c r="C76" i="10"/>
  <c r="C72" i="10"/>
  <c r="F140" i="1"/>
  <c r="F132" i="1"/>
  <c r="F135" i="1"/>
  <c r="F143" i="1"/>
  <c r="E131" i="1"/>
  <c r="E139" i="1"/>
  <c r="E142" i="1"/>
  <c r="E134" i="1"/>
  <c r="I158" i="9"/>
  <c r="I190" i="9"/>
  <c r="I182" i="9"/>
  <c r="I166" i="9"/>
  <c r="I174" i="9"/>
  <c r="N153" i="7"/>
  <c r="N93" i="13" s="1"/>
  <c r="M207" i="8"/>
  <c r="M183" i="8"/>
  <c r="M191" i="8"/>
  <c r="M175" i="8"/>
  <c r="M167" i="8"/>
  <c r="M199" i="8"/>
  <c r="H76" i="1"/>
  <c r="H72" i="1"/>
  <c r="H77" i="1"/>
  <c r="H75" i="1"/>
  <c r="H74" i="1"/>
  <c r="H73" i="1"/>
  <c r="O76" i="1"/>
  <c r="O73" i="1"/>
  <c r="O74" i="1"/>
  <c r="O77" i="1"/>
  <c r="O75" i="1"/>
  <c r="O72" i="1"/>
  <c r="I74" i="6"/>
  <c r="I76" i="6"/>
  <c r="I77" i="6"/>
  <c r="I75" i="6"/>
  <c r="I73" i="6"/>
  <c r="I72" i="6"/>
  <c r="M75" i="6"/>
  <c r="M76" i="6"/>
  <c r="M73" i="6"/>
  <c r="M72" i="6"/>
  <c r="M77" i="6"/>
  <c r="M74" i="6"/>
  <c r="M74" i="5"/>
  <c r="M77" i="5"/>
  <c r="M72" i="5"/>
  <c r="M75" i="5"/>
  <c r="M73" i="5"/>
  <c r="M76" i="5"/>
  <c r="G75" i="1"/>
  <c r="G72" i="1"/>
  <c r="G74" i="1"/>
  <c r="G73" i="1"/>
  <c r="G77" i="1"/>
  <c r="G76" i="1"/>
  <c r="K77" i="5"/>
  <c r="K76" i="5"/>
  <c r="K74" i="5"/>
  <c r="K73" i="5"/>
  <c r="K72" i="5"/>
  <c r="K75" i="5"/>
  <c r="O78" i="6"/>
  <c r="E74" i="2"/>
  <c r="E73" i="2"/>
  <c r="E75" i="2"/>
  <c r="E76" i="2"/>
  <c r="E77" i="2"/>
  <c r="E72" i="2"/>
  <c r="F76" i="7"/>
  <c r="F75" i="7"/>
  <c r="F74" i="7"/>
  <c r="F72" i="7"/>
  <c r="F73" i="7"/>
  <c r="F77" i="7"/>
  <c r="K155" i="2"/>
  <c r="K147" i="2"/>
  <c r="K139" i="2"/>
  <c r="E228" i="6"/>
  <c r="E180" i="6"/>
  <c r="E196" i="6"/>
  <c r="E220" i="6"/>
  <c r="E188" i="6"/>
  <c r="E204" i="6"/>
  <c r="E212" i="6"/>
  <c r="L75" i="10"/>
  <c r="L76" i="10"/>
  <c r="L77" i="10"/>
  <c r="L72" i="10"/>
  <c r="L73" i="10"/>
  <c r="L74" i="10"/>
  <c r="L173" i="5"/>
  <c r="L181" i="5"/>
  <c r="L157" i="5"/>
  <c r="L189" i="5"/>
  <c r="L165" i="5"/>
  <c r="H138" i="2"/>
  <c r="H154" i="2"/>
  <c r="H146" i="2"/>
  <c r="J78" i="6"/>
  <c r="E71" i="5"/>
  <c r="C156" i="9"/>
  <c r="C172" i="9"/>
  <c r="C164" i="9"/>
  <c r="C188" i="9"/>
  <c r="C180" i="9"/>
  <c r="L78" i="7"/>
  <c r="E138" i="1"/>
  <c r="E130" i="1"/>
  <c r="G75" i="6"/>
  <c r="G74" i="6"/>
  <c r="G77" i="6"/>
  <c r="G72" i="6"/>
  <c r="G76" i="6"/>
  <c r="G73" i="6"/>
  <c r="H71" i="6"/>
  <c r="H195" i="6"/>
  <c r="H203" i="6"/>
  <c r="H219" i="6"/>
  <c r="H179" i="6"/>
  <c r="H187" i="6"/>
  <c r="H227" i="6"/>
  <c r="H211" i="6"/>
  <c r="O172" i="9"/>
  <c r="O188" i="9"/>
  <c r="O156" i="9"/>
  <c r="O180" i="9"/>
  <c r="O164" i="9"/>
  <c r="D78" i="2"/>
  <c r="D164" i="9"/>
  <c r="D172" i="9"/>
  <c r="D188" i="9"/>
  <c r="D156" i="9"/>
  <c r="D180" i="9"/>
  <c r="C78" i="2"/>
  <c r="C78" i="5"/>
  <c r="C78" i="1"/>
  <c r="O73" i="11"/>
  <c r="O76" i="11"/>
  <c r="O77" i="11"/>
  <c r="O74" i="11"/>
  <c r="O72" i="11"/>
  <c r="O75" i="11"/>
  <c r="O149" i="11" s="1"/>
  <c r="M76" i="1"/>
  <c r="M72" i="1"/>
  <c r="M77" i="1"/>
  <c r="M73" i="1"/>
  <c r="M75" i="1"/>
  <c r="M74" i="1"/>
  <c r="K71" i="2"/>
  <c r="K158" i="2"/>
  <c r="K142" i="2"/>
  <c r="K150" i="2"/>
  <c r="E176" i="6"/>
  <c r="E192" i="6"/>
  <c r="E208" i="6"/>
  <c r="E184" i="6"/>
  <c r="E200" i="6"/>
  <c r="E216" i="6"/>
  <c r="E224" i="6"/>
  <c r="J190" i="9"/>
  <c r="J166" i="9"/>
  <c r="J174" i="9"/>
  <c r="J158" i="9"/>
  <c r="J182" i="9"/>
  <c r="E78" i="9"/>
  <c r="D77" i="11"/>
  <c r="D74" i="11"/>
  <c r="D73" i="11"/>
  <c r="D76" i="11"/>
  <c r="D72" i="11"/>
  <c r="D75" i="11"/>
  <c r="D75" i="10"/>
  <c r="D76" i="10"/>
  <c r="D72" i="10"/>
  <c r="D73" i="10"/>
  <c r="D74" i="10"/>
  <c r="D77" i="10"/>
  <c r="C75" i="11"/>
  <c r="C76" i="11"/>
  <c r="C73" i="11"/>
  <c r="C74" i="11"/>
  <c r="C77" i="11"/>
  <c r="C72" i="11"/>
  <c r="D75" i="8"/>
  <c r="D73" i="8"/>
  <c r="D72" i="8"/>
  <c r="D77" i="8"/>
  <c r="D76" i="8"/>
  <c r="D74" i="8"/>
  <c r="M71" i="7"/>
  <c r="L158" i="5"/>
  <c r="L182" i="5"/>
  <c r="L166" i="5"/>
  <c r="L174" i="5"/>
  <c r="L190" i="5"/>
  <c r="H156" i="2"/>
  <c r="H140" i="2"/>
  <c r="H148" i="2"/>
  <c r="J210" i="8"/>
  <c r="J194" i="8"/>
  <c r="J202" i="8"/>
  <c r="J170" i="8"/>
  <c r="J178" i="8"/>
  <c r="J186" i="8"/>
  <c r="G174" i="5"/>
  <c r="G190" i="5"/>
  <c r="G166" i="5"/>
  <c r="G158" i="5"/>
  <c r="G182" i="5"/>
  <c r="E169" i="5"/>
  <c r="E161" i="5"/>
  <c r="E185" i="5"/>
  <c r="E193" i="5"/>
  <c r="E177" i="5"/>
  <c r="I75" i="5"/>
  <c r="I72" i="5"/>
  <c r="I76" i="5"/>
  <c r="I77" i="5"/>
  <c r="I74" i="5"/>
  <c r="I73" i="5"/>
  <c r="F201" i="6"/>
  <c r="F217" i="6"/>
  <c r="F185" i="6"/>
  <c r="F225" i="6"/>
  <c r="F177" i="6"/>
  <c r="F193" i="6"/>
  <c r="F209" i="6"/>
  <c r="K78" i="1"/>
  <c r="F139" i="1"/>
  <c r="F131" i="1"/>
  <c r="E135" i="1"/>
  <c r="E143" i="1"/>
  <c r="J76" i="11"/>
  <c r="J77" i="11"/>
  <c r="J73" i="11"/>
  <c r="J74" i="11"/>
  <c r="J75" i="11"/>
  <c r="J72" i="11"/>
  <c r="J75" i="2"/>
  <c r="J74" i="2"/>
  <c r="J76" i="2"/>
  <c r="J72" i="2"/>
  <c r="J73" i="2"/>
  <c r="J77" i="2"/>
  <c r="D76" i="1"/>
  <c r="D75" i="1"/>
  <c r="D74" i="1"/>
  <c r="D73" i="1"/>
  <c r="D77" i="1"/>
  <c r="D72" i="1"/>
  <c r="J75" i="10"/>
  <c r="J72" i="10"/>
  <c r="J73" i="10"/>
  <c r="J77" i="10"/>
  <c r="J76" i="10"/>
  <c r="J74" i="10"/>
  <c r="I180" i="9"/>
  <c r="I188" i="9"/>
  <c r="I156" i="9"/>
  <c r="I172" i="9"/>
  <c r="I164" i="9"/>
  <c r="N145" i="7"/>
  <c r="I73" i="11"/>
  <c r="I76" i="11"/>
  <c r="I75" i="11"/>
  <c r="I77" i="11"/>
  <c r="I72" i="11"/>
  <c r="I74" i="11"/>
  <c r="G75" i="8"/>
  <c r="G77" i="8"/>
  <c r="G72" i="8"/>
  <c r="G73" i="8"/>
  <c r="G76" i="8"/>
  <c r="G74" i="8"/>
  <c r="J142" i="1"/>
  <c r="J134" i="1"/>
  <c r="J139" i="1"/>
  <c r="J131" i="1"/>
  <c r="G75" i="10"/>
  <c r="G77" i="10"/>
  <c r="G73" i="10"/>
  <c r="G72" i="10"/>
  <c r="G74" i="10"/>
  <c r="G76" i="10"/>
  <c r="F75" i="5"/>
  <c r="F76" i="5"/>
  <c r="F72" i="5"/>
  <c r="F74" i="5"/>
  <c r="F77" i="5"/>
  <c r="F73" i="5"/>
  <c r="H73" i="10"/>
  <c r="H74" i="10"/>
  <c r="H76" i="10"/>
  <c r="H72" i="10"/>
  <c r="H75" i="10"/>
  <c r="H77" i="10"/>
  <c r="C171" i="9" l="1"/>
  <c r="C155" i="9"/>
  <c r="J129" i="1"/>
  <c r="J128" i="1" s="1"/>
  <c r="C187" i="9"/>
  <c r="C186" i="9" s="1"/>
  <c r="C61" i="13" s="1"/>
  <c r="H137" i="2"/>
  <c r="H136" i="2" s="1"/>
  <c r="H179" i="9"/>
  <c r="H178" i="9" s="1"/>
  <c r="H57" i="13" s="1"/>
  <c r="H57" i="24" s="1"/>
  <c r="I163" i="9"/>
  <c r="I162" i="9" s="1"/>
  <c r="I49" i="13" s="1"/>
  <c r="H163" i="9"/>
  <c r="H162" i="9" s="1"/>
  <c r="H49" i="13" s="1"/>
  <c r="H49" i="24" s="1"/>
  <c r="J155" i="9"/>
  <c r="J154" i="9" s="1"/>
  <c r="I187" i="9"/>
  <c r="I186" i="9" s="1"/>
  <c r="I61" i="13" s="1"/>
  <c r="J196" i="8"/>
  <c r="J195" i="8" s="1"/>
  <c r="J81" i="13" s="1"/>
  <c r="H171" i="9"/>
  <c r="H170" i="9" s="1"/>
  <c r="H53" i="13" s="1"/>
  <c r="H53" i="24" s="1"/>
  <c r="H187" i="9"/>
  <c r="H186" i="9" s="1"/>
  <c r="H61" i="13" s="1"/>
  <c r="H61" i="24" s="1"/>
  <c r="E129" i="1"/>
  <c r="E128" i="1" s="1"/>
  <c r="H145" i="2"/>
  <c r="H144" i="2" s="1"/>
  <c r="H165" i="13" s="1"/>
  <c r="M196" i="8"/>
  <c r="M195" i="8" s="1"/>
  <c r="M81" i="13" s="1"/>
  <c r="O163" i="9"/>
  <c r="J179" i="9"/>
  <c r="J178" i="9" s="1"/>
  <c r="J57" i="13" s="1"/>
  <c r="J188" i="8"/>
  <c r="J187" i="8" s="1"/>
  <c r="J77" i="13" s="1"/>
  <c r="D187" i="9"/>
  <c r="D186" i="9" s="1"/>
  <c r="D61" i="13" s="1"/>
  <c r="J204" i="8"/>
  <c r="J203" i="8" s="1"/>
  <c r="J85" i="13" s="1"/>
  <c r="O9" i="24"/>
  <c r="F71" i="5"/>
  <c r="F179" i="5" s="1"/>
  <c r="M71" i="10"/>
  <c r="M172" i="10" s="1"/>
  <c r="M71" i="6"/>
  <c r="M206" i="6" s="1"/>
  <c r="I71" i="6"/>
  <c r="I174" i="6" s="1"/>
  <c r="N71" i="11"/>
  <c r="N137" i="11" s="1"/>
  <c r="N71" i="10"/>
  <c r="N180" i="10" s="1"/>
  <c r="N71" i="6"/>
  <c r="N174" i="6" s="1"/>
  <c r="D71" i="5"/>
  <c r="D179" i="5" s="1"/>
  <c r="E71" i="10"/>
  <c r="E180" i="10" s="1"/>
  <c r="O71" i="7"/>
  <c r="H71" i="8"/>
  <c r="H204" i="8" s="1"/>
  <c r="F71" i="8"/>
  <c r="F188" i="8" s="1"/>
  <c r="E71" i="11"/>
  <c r="E145" i="11" s="1"/>
  <c r="I179" i="9"/>
  <c r="I178" i="9" s="1"/>
  <c r="I57" i="13" s="1"/>
  <c r="I155" i="9"/>
  <c r="I154" i="9" s="1"/>
  <c r="C163" i="9"/>
  <c r="C162" i="9" s="1"/>
  <c r="C49" i="13" s="1"/>
  <c r="J172" i="8"/>
  <c r="J171" i="8" s="1"/>
  <c r="J69" i="13" s="1"/>
  <c r="M172" i="8"/>
  <c r="M171" i="8" s="1"/>
  <c r="M69" i="13" s="1"/>
  <c r="M204" i="8"/>
  <c r="M203" i="8" s="1"/>
  <c r="M85" i="13" s="1"/>
  <c r="J187" i="9"/>
  <c r="J186" i="9" s="1"/>
  <c r="J61" i="13" s="1"/>
  <c r="J163" i="9"/>
  <c r="J162" i="9" s="1"/>
  <c r="J49" i="13" s="1"/>
  <c r="J164" i="8"/>
  <c r="J163" i="8" s="1"/>
  <c r="M180" i="8"/>
  <c r="M179" i="8" s="1"/>
  <c r="M73" i="13" s="1"/>
  <c r="E71" i="7"/>
  <c r="E162" i="7" s="1"/>
  <c r="C71" i="8"/>
  <c r="C204" i="8" s="1"/>
  <c r="M164" i="8"/>
  <c r="M163" i="8" s="1"/>
  <c r="F71" i="7"/>
  <c r="H71" i="1"/>
  <c r="H137" i="1" s="1"/>
  <c r="I71" i="1"/>
  <c r="I137" i="1" s="1"/>
  <c r="O71" i="8"/>
  <c r="O204" i="8" s="1"/>
  <c r="C71" i="6"/>
  <c r="C190" i="6" s="1"/>
  <c r="D163" i="9"/>
  <c r="D162" i="9" s="1"/>
  <c r="D49" i="13" s="1"/>
  <c r="O155" i="9"/>
  <c r="O154" i="9" s="1"/>
  <c r="H154" i="9"/>
  <c r="C71" i="10"/>
  <c r="C188" i="10" s="1"/>
  <c r="G71" i="7"/>
  <c r="G170" i="7" s="1"/>
  <c r="L71" i="11"/>
  <c r="L153" i="11" s="1"/>
  <c r="G71" i="9"/>
  <c r="G171" i="9" s="1"/>
  <c r="K71" i="7"/>
  <c r="K146" i="7" s="1"/>
  <c r="D171" i="9"/>
  <c r="D170" i="9" s="1"/>
  <c r="D53" i="13" s="1"/>
  <c r="D179" i="9"/>
  <c r="D178" i="9" s="1"/>
  <c r="D57" i="13" s="1"/>
  <c r="O187" i="9"/>
  <c r="O186" i="9" s="1"/>
  <c r="O61" i="13" s="1"/>
  <c r="F71" i="10"/>
  <c r="D71" i="11"/>
  <c r="D153" i="11" s="1"/>
  <c r="O71" i="11"/>
  <c r="O153" i="11" s="1"/>
  <c r="L71" i="10"/>
  <c r="L180" i="10" s="1"/>
  <c r="K71" i="5"/>
  <c r="K171" i="5" s="1"/>
  <c r="M71" i="5"/>
  <c r="M179" i="5" s="1"/>
  <c r="O71" i="1"/>
  <c r="O129" i="1" s="1"/>
  <c r="N71" i="2"/>
  <c r="N145" i="2" s="1"/>
  <c r="F71" i="2"/>
  <c r="F137" i="2" s="1"/>
  <c r="N71" i="9"/>
  <c r="N163" i="9" s="1"/>
  <c r="F71" i="9"/>
  <c r="F171" i="9" s="1"/>
  <c r="O179" i="9"/>
  <c r="O178" i="9" s="1"/>
  <c r="O57" i="13" s="1"/>
  <c r="H71" i="10"/>
  <c r="H180" i="10" s="1"/>
  <c r="I71" i="5"/>
  <c r="I171" i="5" s="1"/>
  <c r="J71" i="7"/>
  <c r="J162" i="7" s="1"/>
  <c r="J71" i="5"/>
  <c r="J179" i="5" s="1"/>
  <c r="E71" i="8"/>
  <c r="E180" i="8" s="1"/>
  <c r="J71" i="10"/>
  <c r="J164" i="10" s="1"/>
  <c r="H71" i="11"/>
  <c r="H137" i="11" s="1"/>
  <c r="D71" i="8"/>
  <c r="D188" i="8" s="1"/>
  <c r="G71" i="1"/>
  <c r="G137" i="1" s="1"/>
  <c r="O71" i="2"/>
  <c r="O153" i="2" s="1"/>
  <c r="F71" i="11"/>
  <c r="F137" i="11" s="1"/>
  <c r="G71" i="10"/>
  <c r="G164" i="10" s="1"/>
  <c r="I71" i="11"/>
  <c r="I137" i="11" s="1"/>
  <c r="C71" i="11"/>
  <c r="C137" i="11" s="1"/>
  <c r="G71" i="6"/>
  <c r="G222" i="6" s="1"/>
  <c r="E71" i="2"/>
  <c r="E145" i="2" s="1"/>
  <c r="O71" i="5"/>
  <c r="O171" i="5" s="1"/>
  <c r="K71" i="10"/>
  <c r="K180" i="10" s="1"/>
  <c r="C71" i="7"/>
  <c r="C162" i="7" s="1"/>
  <c r="O71" i="10"/>
  <c r="E172" i="8"/>
  <c r="M130" i="1"/>
  <c r="M138" i="1"/>
  <c r="O138" i="11"/>
  <c r="O146" i="11"/>
  <c r="C76" i="1"/>
  <c r="C72" i="1"/>
  <c r="C74" i="1"/>
  <c r="C75" i="1"/>
  <c r="C73" i="1"/>
  <c r="C77" i="1"/>
  <c r="D75" i="2"/>
  <c r="D72" i="2"/>
  <c r="D76" i="2"/>
  <c r="D73" i="2"/>
  <c r="D74" i="2"/>
  <c r="D77" i="2"/>
  <c r="G199" i="6"/>
  <c r="G183" i="6"/>
  <c r="G207" i="6"/>
  <c r="G175" i="6"/>
  <c r="G215" i="6"/>
  <c r="G191" i="6"/>
  <c r="G223" i="6"/>
  <c r="L73" i="7"/>
  <c r="L75" i="7"/>
  <c r="L76" i="7"/>
  <c r="L74" i="7"/>
  <c r="L72" i="7"/>
  <c r="L77" i="7"/>
  <c r="E179" i="5"/>
  <c r="E178" i="5" s="1"/>
  <c r="E145" i="13" s="1"/>
  <c r="E163" i="5"/>
  <c r="E162" i="5" s="1"/>
  <c r="E137" i="13" s="1"/>
  <c r="E187" i="5"/>
  <c r="E186" i="5" s="1"/>
  <c r="E149" i="13" s="1"/>
  <c r="E171" i="5"/>
  <c r="E170" i="5" s="1"/>
  <c r="E141" i="13" s="1"/>
  <c r="E155" i="5"/>
  <c r="E154" i="5" s="1"/>
  <c r="L191" i="10"/>
  <c r="L159" i="10"/>
  <c r="L183" i="10"/>
  <c r="L167" i="10"/>
  <c r="L175" i="10"/>
  <c r="L161" i="10"/>
  <c r="L177" i="10"/>
  <c r="L185" i="10"/>
  <c r="L169" i="10"/>
  <c r="L193" i="10"/>
  <c r="F160" i="7"/>
  <c r="F168" i="7"/>
  <c r="F176" i="7"/>
  <c r="F152" i="7"/>
  <c r="E150" i="2"/>
  <c r="E142" i="2"/>
  <c r="E158" i="2"/>
  <c r="O76" i="6"/>
  <c r="O72" i="6"/>
  <c r="O73" i="6"/>
  <c r="O74" i="6"/>
  <c r="O77" i="6"/>
  <c r="O75" i="6"/>
  <c r="K172" i="5"/>
  <c r="K164" i="5"/>
  <c r="K156" i="5"/>
  <c r="K180" i="5"/>
  <c r="K188" i="5"/>
  <c r="K169" i="5"/>
  <c r="K185" i="5"/>
  <c r="K177" i="5"/>
  <c r="K161" i="5"/>
  <c r="K193" i="5"/>
  <c r="G131" i="1"/>
  <c r="G139" i="1"/>
  <c r="M180" i="5"/>
  <c r="M156" i="5"/>
  <c r="M172" i="5"/>
  <c r="M188" i="5"/>
  <c r="M164" i="5"/>
  <c r="M201" i="6"/>
  <c r="M217" i="6"/>
  <c r="M225" i="6"/>
  <c r="M177" i="6"/>
  <c r="M209" i="6"/>
  <c r="M185" i="6"/>
  <c r="M193" i="6"/>
  <c r="M227" i="6"/>
  <c r="M179" i="6"/>
  <c r="M195" i="6"/>
  <c r="M211" i="6"/>
  <c r="M203" i="6"/>
  <c r="M219" i="6"/>
  <c r="M187" i="6"/>
  <c r="I212" i="6"/>
  <c r="I220" i="6"/>
  <c r="I188" i="6"/>
  <c r="I180" i="6"/>
  <c r="I204" i="6"/>
  <c r="I196" i="6"/>
  <c r="I228" i="6"/>
  <c r="O138" i="1"/>
  <c r="O130" i="1"/>
  <c r="O139" i="1"/>
  <c r="O131" i="1"/>
  <c r="H139" i="1"/>
  <c r="H131" i="1"/>
  <c r="H138" i="1"/>
  <c r="H130" i="1"/>
  <c r="C190" i="10"/>
  <c r="C158" i="10"/>
  <c r="C174" i="10"/>
  <c r="C166" i="10"/>
  <c r="C182" i="10"/>
  <c r="J176" i="7"/>
  <c r="J160" i="7"/>
  <c r="J152" i="7"/>
  <c r="J168" i="7"/>
  <c r="L179" i="5"/>
  <c r="L178" i="5" s="1"/>
  <c r="L145" i="13" s="1"/>
  <c r="L187" i="5"/>
  <c r="L186" i="5" s="1"/>
  <c r="L149" i="13" s="1"/>
  <c r="L171" i="5"/>
  <c r="L170" i="5" s="1"/>
  <c r="L141" i="13" s="1"/>
  <c r="L163" i="5"/>
  <c r="L162" i="5" s="1"/>
  <c r="L137" i="13" s="1"/>
  <c r="L155" i="5"/>
  <c r="L154" i="5" s="1"/>
  <c r="G155" i="7"/>
  <c r="G171" i="7"/>
  <c r="G163" i="7"/>
  <c r="G147" i="7"/>
  <c r="N140" i="11"/>
  <c r="N156" i="11"/>
  <c r="N148" i="11"/>
  <c r="N190" i="10"/>
  <c r="N182" i="10"/>
  <c r="N174" i="10"/>
  <c r="N166" i="10"/>
  <c r="N158" i="10"/>
  <c r="J182" i="5"/>
  <c r="J166" i="5"/>
  <c r="J174" i="5"/>
  <c r="J190" i="5"/>
  <c r="J158" i="5"/>
  <c r="O193" i="5"/>
  <c r="O177" i="5"/>
  <c r="O169" i="5"/>
  <c r="O185" i="5"/>
  <c r="O161" i="5"/>
  <c r="O142" i="2"/>
  <c r="O150" i="2"/>
  <c r="O158" i="2"/>
  <c r="N147" i="2"/>
  <c r="N139" i="2"/>
  <c r="N155" i="2"/>
  <c r="F151" i="2"/>
  <c r="F143" i="2"/>
  <c r="F159" i="2"/>
  <c r="K159" i="10"/>
  <c r="K191" i="10"/>
  <c r="K183" i="10"/>
  <c r="K175" i="10"/>
  <c r="K167" i="10"/>
  <c r="K178" i="10"/>
  <c r="K162" i="10"/>
  <c r="K170" i="10"/>
  <c r="K194" i="10"/>
  <c r="K186" i="10"/>
  <c r="N184" i="6"/>
  <c r="N208" i="6"/>
  <c r="N216" i="6"/>
  <c r="N192" i="6"/>
  <c r="N176" i="6"/>
  <c r="N224" i="6"/>
  <c r="N200" i="6"/>
  <c r="N207" i="6"/>
  <c r="N215" i="6"/>
  <c r="N223" i="6"/>
  <c r="N191" i="6"/>
  <c r="N175" i="6"/>
  <c r="N183" i="6"/>
  <c r="N199" i="6"/>
  <c r="H148" i="7"/>
  <c r="H156" i="7"/>
  <c r="H172" i="7"/>
  <c r="H164" i="7"/>
  <c r="E173" i="10"/>
  <c r="E189" i="10"/>
  <c r="E181" i="10"/>
  <c r="E165" i="10"/>
  <c r="E157" i="10"/>
  <c r="F175" i="10"/>
  <c r="F191" i="10"/>
  <c r="F159" i="10"/>
  <c r="F183" i="10"/>
  <c r="F167" i="10"/>
  <c r="F181" i="10"/>
  <c r="F189" i="10"/>
  <c r="F165" i="10"/>
  <c r="F157" i="10"/>
  <c r="F173" i="10"/>
  <c r="H174" i="5"/>
  <c r="H166" i="5"/>
  <c r="H182" i="5"/>
  <c r="H190" i="5"/>
  <c r="H158" i="5"/>
  <c r="O168" i="7"/>
  <c r="O176" i="7"/>
  <c r="O152" i="7"/>
  <c r="O160" i="7"/>
  <c r="C156" i="7"/>
  <c r="C164" i="7"/>
  <c r="C172" i="7"/>
  <c r="E149" i="7"/>
  <c r="E157" i="7"/>
  <c r="E173" i="7"/>
  <c r="E165" i="7"/>
  <c r="L156" i="11"/>
  <c r="L148" i="11"/>
  <c r="L140" i="11"/>
  <c r="K205" i="8"/>
  <c r="K181" i="8"/>
  <c r="K173" i="8"/>
  <c r="K189" i="8"/>
  <c r="K165" i="8"/>
  <c r="K197" i="8"/>
  <c r="I143" i="1"/>
  <c r="I135" i="1"/>
  <c r="C199" i="8"/>
  <c r="C183" i="8"/>
  <c r="C207" i="8"/>
  <c r="C175" i="8"/>
  <c r="C167" i="8"/>
  <c r="C191" i="8"/>
  <c r="F137" i="1"/>
  <c r="F136" i="1" s="1"/>
  <c r="F157" i="13" s="1"/>
  <c r="F129" i="1"/>
  <c r="F128" i="1" s="1"/>
  <c r="N199" i="8"/>
  <c r="N207" i="8"/>
  <c r="N191" i="8"/>
  <c r="N183" i="8"/>
  <c r="N167" i="8"/>
  <c r="N175" i="8"/>
  <c r="L211" i="8"/>
  <c r="L267" i="8"/>
  <c r="L65" i="13"/>
  <c r="O182" i="10"/>
  <c r="O158" i="10"/>
  <c r="O166" i="10"/>
  <c r="O174" i="10"/>
  <c r="O190" i="10"/>
  <c r="O170" i="10"/>
  <c r="O186" i="10"/>
  <c r="O194" i="10"/>
  <c r="O178" i="10"/>
  <c r="O162" i="10"/>
  <c r="M170" i="10"/>
  <c r="M162" i="10"/>
  <c r="M178" i="10"/>
  <c r="M194" i="10"/>
  <c r="M186" i="10"/>
  <c r="M175" i="10"/>
  <c r="M167" i="10"/>
  <c r="M159" i="10"/>
  <c r="M183" i="10"/>
  <c r="M191" i="10"/>
  <c r="M188" i="9"/>
  <c r="M172" i="9"/>
  <c r="M164" i="9"/>
  <c r="M156" i="9"/>
  <c r="M180" i="9"/>
  <c r="I77" i="2"/>
  <c r="I75" i="2"/>
  <c r="I72" i="2"/>
  <c r="I76" i="2"/>
  <c r="I74" i="2"/>
  <c r="I73" i="2"/>
  <c r="L154" i="2"/>
  <c r="L146" i="2"/>
  <c r="L138" i="2"/>
  <c r="L148" i="2"/>
  <c r="L140" i="2"/>
  <c r="L156" i="2"/>
  <c r="M148" i="11"/>
  <c r="M156" i="11"/>
  <c r="L199" i="6"/>
  <c r="L215" i="6"/>
  <c r="L191" i="6"/>
  <c r="L183" i="6"/>
  <c r="L223" i="6"/>
  <c r="L207" i="6"/>
  <c r="L175" i="6"/>
  <c r="L228" i="6"/>
  <c r="L220" i="6"/>
  <c r="L212" i="6"/>
  <c r="L180" i="6"/>
  <c r="L196" i="6"/>
  <c r="L204" i="6"/>
  <c r="L188" i="6"/>
  <c r="G140" i="2"/>
  <c r="G148" i="2"/>
  <c r="G156" i="2"/>
  <c r="G156" i="11"/>
  <c r="G148" i="11"/>
  <c r="G140" i="11"/>
  <c r="C215" i="6"/>
  <c r="C175" i="6"/>
  <c r="C183" i="6"/>
  <c r="C191" i="6"/>
  <c r="C223" i="6"/>
  <c r="C207" i="6"/>
  <c r="C199" i="6"/>
  <c r="N101" i="24"/>
  <c r="D154" i="9"/>
  <c r="O170" i="9"/>
  <c r="O53" i="13" s="1"/>
  <c r="C170" i="9"/>
  <c r="C53" i="13" s="1"/>
  <c r="G173" i="8"/>
  <c r="G165" i="8"/>
  <c r="G189" i="8"/>
  <c r="G181" i="8"/>
  <c r="G205" i="8"/>
  <c r="G197" i="8"/>
  <c r="D138" i="1"/>
  <c r="D130" i="1"/>
  <c r="J138" i="11"/>
  <c r="J154" i="11"/>
  <c r="J146" i="11"/>
  <c r="C156" i="11"/>
  <c r="C148" i="11"/>
  <c r="C140" i="11"/>
  <c r="D194" i="10"/>
  <c r="D186" i="10"/>
  <c r="D162" i="10"/>
  <c r="D178" i="10"/>
  <c r="D170" i="10"/>
  <c r="M132" i="1"/>
  <c r="M140" i="1"/>
  <c r="H193" i="10"/>
  <c r="H169" i="10"/>
  <c r="H177" i="10"/>
  <c r="H185" i="10"/>
  <c r="H161" i="10"/>
  <c r="F166" i="5"/>
  <c r="F158" i="5"/>
  <c r="F190" i="5"/>
  <c r="F174" i="5"/>
  <c r="F182" i="5"/>
  <c r="G166" i="10"/>
  <c r="G190" i="10"/>
  <c r="G158" i="10"/>
  <c r="G174" i="10"/>
  <c r="G182" i="10"/>
  <c r="G199" i="8"/>
  <c r="G175" i="8"/>
  <c r="G191" i="8"/>
  <c r="G207" i="8"/>
  <c r="G167" i="8"/>
  <c r="G183" i="8"/>
  <c r="G186" i="8"/>
  <c r="G202" i="8"/>
  <c r="G194" i="8"/>
  <c r="G210" i="8"/>
  <c r="G170" i="8"/>
  <c r="G178" i="8"/>
  <c r="J194" i="10"/>
  <c r="J186" i="10"/>
  <c r="J178" i="10"/>
  <c r="J170" i="10"/>
  <c r="J162" i="10"/>
  <c r="D135" i="1"/>
  <c r="D143" i="1"/>
  <c r="D142" i="1"/>
  <c r="D134" i="1"/>
  <c r="J138" i="2"/>
  <c r="J154" i="2"/>
  <c r="J146" i="2"/>
  <c r="K73" i="1"/>
  <c r="K74" i="1"/>
  <c r="K75" i="1"/>
  <c r="K72" i="1"/>
  <c r="K77" i="1"/>
  <c r="K76" i="1"/>
  <c r="I193" i="5"/>
  <c r="I177" i="5"/>
  <c r="I185" i="5"/>
  <c r="I161" i="5"/>
  <c r="I169" i="5"/>
  <c r="M146" i="7"/>
  <c r="M145" i="7" s="1"/>
  <c r="M154" i="7"/>
  <c r="M153" i="7" s="1"/>
  <c r="M93" i="13" s="1"/>
  <c r="M170" i="7"/>
  <c r="M169" i="7" s="1"/>
  <c r="M101" i="13" s="1"/>
  <c r="M162" i="7"/>
  <c r="M161" i="7" s="1"/>
  <c r="M97" i="13" s="1"/>
  <c r="D178" i="8"/>
  <c r="D194" i="8"/>
  <c r="D210" i="8"/>
  <c r="D202" i="8"/>
  <c r="D170" i="8"/>
  <c r="D186" i="8"/>
  <c r="D191" i="10"/>
  <c r="D159" i="10"/>
  <c r="D183" i="10"/>
  <c r="D167" i="10"/>
  <c r="D175" i="10"/>
  <c r="D148" i="11"/>
  <c r="D140" i="11"/>
  <c r="D156" i="11"/>
  <c r="E73" i="9"/>
  <c r="E77" i="9"/>
  <c r="E75" i="9"/>
  <c r="E72" i="9"/>
  <c r="E74" i="9"/>
  <c r="E76" i="9"/>
  <c r="O140" i="11"/>
  <c r="O156" i="11"/>
  <c r="O148" i="11"/>
  <c r="C75" i="2"/>
  <c r="C76" i="2"/>
  <c r="C74" i="2"/>
  <c r="C77" i="2"/>
  <c r="C73" i="2"/>
  <c r="C72" i="2"/>
  <c r="G180" i="6"/>
  <c r="G220" i="6"/>
  <c r="G212" i="6"/>
  <c r="G204" i="6"/>
  <c r="G196" i="6"/>
  <c r="G188" i="6"/>
  <c r="G228" i="6"/>
  <c r="J75" i="6"/>
  <c r="J77" i="6"/>
  <c r="J72" i="6"/>
  <c r="J74" i="6"/>
  <c r="J73" i="6"/>
  <c r="J76" i="6"/>
  <c r="L190" i="10"/>
  <c r="L158" i="10"/>
  <c r="L182" i="10"/>
  <c r="L166" i="10"/>
  <c r="L174" i="10"/>
  <c r="K157" i="5"/>
  <c r="K181" i="5"/>
  <c r="K189" i="5"/>
  <c r="K165" i="5"/>
  <c r="K173" i="5"/>
  <c r="G132" i="1"/>
  <c r="G140" i="1"/>
  <c r="M161" i="5"/>
  <c r="M169" i="5"/>
  <c r="M177" i="5"/>
  <c r="M185" i="5"/>
  <c r="M193" i="5"/>
  <c r="M180" i="6"/>
  <c r="M212" i="6"/>
  <c r="M204" i="6"/>
  <c r="M188" i="6"/>
  <c r="M196" i="6"/>
  <c r="M228" i="6"/>
  <c r="M220" i="6"/>
  <c r="I215" i="6"/>
  <c r="I175" i="6"/>
  <c r="I183" i="6"/>
  <c r="I199" i="6"/>
  <c r="I207" i="6"/>
  <c r="I191" i="6"/>
  <c r="I223" i="6"/>
  <c r="I211" i="6"/>
  <c r="I227" i="6"/>
  <c r="I179" i="6"/>
  <c r="I219" i="6"/>
  <c r="I203" i="6"/>
  <c r="I187" i="6"/>
  <c r="I195" i="6"/>
  <c r="H132" i="1"/>
  <c r="H140" i="1"/>
  <c r="H134" i="1"/>
  <c r="H142" i="1"/>
  <c r="N93" i="24"/>
  <c r="N181" i="10"/>
  <c r="N189" i="10"/>
  <c r="N165" i="10"/>
  <c r="N173" i="10"/>
  <c r="N157" i="10"/>
  <c r="J188" i="5"/>
  <c r="J172" i="5"/>
  <c r="J180" i="5"/>
  <c r="J164" i="5"/>
  <c r="J156" i="5"/>
  <c r="J177" i="5"/>
  <c r="J161" i="5"/>
  <c r="J169" i="5"/>
  <c r="J193" i="5"/>
  <c r="J185" i="5"/>
  <c r="O181" i="5"/>
  <c r="O173" i="5"/>
  <c r="O189" i="5"/>
  <c r="O165" i="5"/>
  <c r="O157" i="5"/>
  <c r="O139" i="2"/>
  <c r="O147" i="2"/>
  <c r="O155" i="2"/>
  <c r="O156" i="2"/>
  <c r="O140" i="2"/>
  <c r="O148" i="2"/>
  <c r="N148" i="2"/>
  <c r="N156" i="2"/>
  <c r="N140" i="2"/>
  <c r="N151" i="2"/>
  <c r="N159" i="2"/>
  <c r="N143" i="2"/>
  <c r="F156" i="2"/>
  <c r="F148" i="2"/>
  <c r="F140" i="2"/>
  <c r="N75" i="1"/>
  <c r="N72" i="1"/>
  <c r="N76" i="1"/>
  <c r="N74" i="1"/>
  <c r="N77" i="1"/>
  <c r="N73" i="1"/>
  <c r="K190" i="10"/>
  <c r="K166" i="10"/>
  <c r="K174" i="10"/>
  <c r="K158" i="10"/>
  <c r="K182" i="10"/>
  <c r="L76" i="1"/>
  <c r="L75" i="1"/>
  <c r="L73" i="1"/>
  <c r="L77" i="1"/>
  <c r="L74" i="1"/>
  <c r="L72" i="1"/>
  <c r="N209" i="6"/>
  <c r="N193" i="6"/>
  <c r="N177" i="6"/>
  <c r="N225" i="6"/>
  <c r="N201" i="6"/>
  <c r="N217" i="6"/>
  <c r="N185" i="6"/>
  <c r="N220" i="6"/>
  <c r="N204" i="6"/>
  <c r="N188" i="6"/>
  <c r="N212" i="6"/>
  <c r="N196" i="6"/>
  <c r="N180" i="6"/>
  <c r="N228" i="6"/>
  <c r="K77" i="11"/>
  <c r="K75" i="11"/>
  <c r="K149" i="11" s="1"/>
  <c r="K76" i="11"/>
  <c r="K72" i="11"/>
  <c r="K73" i="11"/>
  <c r="K74" i="11"/>
  <c r="H165" i="7"/>
  <c r="H173" i="7"/>
  <c r="H149" i="7"/>
  <c r="H157" i="7"/>
  <c r="D161" i="5"/>
  <c r="D185" i="5"/>
  <c r="D169" i="5"/>
  <c r="D177" i="5"/>
  <c r="D193" i="5"/>
  <c r="K74" i="6"/>
  <c r="K72" i="6"/>
  <c r="K73" i="6"/>
  <c r="K77" i="6"/>
  <c r="K76" i="6"/>
  <c r="K75" i="6"/>
  <c r="K73" i="9"/>
  <c r="K75" i="9"/>
  <c r="K76" i="9"/>
  <c r="K72" i="9"/>
  <c r="K77" i="9"/>
  <c r="K74" i="9"/>
  <c r="E183" i="10"/>
  <c r="E175" i="10"/>
  <c r="E167" i="10"/>
  <c r="E191" i="10"/>
  <c r="E159" i="10"/>
  <c r="E178" i="10"/>
  <c r="E194" i="10"/>
  <c r="E186" i="10"/>
  <c r="E170" i="10"/>
  <c r="E162" i="10"/>
  <c r="F177" i="10"/>
  <c r="F169" i="10"/>
  <c r="F161" i="10"/>
  <c r="F193" i="10"/>
  <c r="F185" i="10"/>
  <c r="E210" i="8"/>
  <c r="E194" i="8"/>
  <c r="E178" i="8"/>
  <c r="E170" i="8"/>
  <c r="E186" i="8"/>
  <c r="E202" i="8"/>
  <c r="H157" i="5"/>
  <c r="H189" i="5"/>
  <c r="H173" i="5"/>
  <c r="H181" i="5"/>
  <c r="H165" i="5"/>
  <c r="O171" i="7"/>
  <c r="O147" i="7"/>
  <c r="O163" i="7"/>
  <c r="O155" i="7"/>
  <c r="C171" i="7"/>
  <c r="C155" i="7"/>
  <c r="C163" i="7"/>
  <c r="C147" i="7"/>
  <c r="E164" i="7"/>
  <c r="E172" i="7"/>
  <c r="E156" i="7"/>
  <c r="K71" i="8"/>
  <c r="I139" i="1"/>
  <c r="I131" i="1"/>
  <c r="C202" i="8"/>
  <c r="C170" i="8"/>
  <c r="C210" i="8"/>
  <c r="C178" i="8"/>
  <c r="C186" i="8"/>
  <c r="C194" i="8"/>
  <c r="N189" i="8"/>
  <c r="N173" i="8"/>
  <c r="N165" i="8"/>
  <c r="N197" i="8"/>
  <c r="N205" i="8"/>
  <c r="N181" i="8"/>
  <c r="L73" i="24"/>
  <c r="M169" i="10"/>
  <c r="M161" i="10"/>
  <c r="M177" i="10"/>
  <c r="M185" i="10"/>
  <c r="M193" i="10"/>
  <c r="M158" i="10"/>
  <c r="M166" i="10"/>
  <c r="M182" i="10"/>
  <c r="M190" i="10"/>
  <c r="M174" i="10"/>
  <c r="O205" i="8"/>
  <c r="O181" i="8"/>
  <c r="O165" i="8"/>
  <c r="O197" i="8"/>
  <c r="O189" i="8"/>
  <c r="O173" i="8"/>
  <c r="O170" i="8"/>
  <c r="O194" i="8"/>
  <c r="O210" i="8"/>
  <c r="O202" i="8"/>
  <c r="O186" i="8"/>
  <c r="O178" i="8"/>
  <c r="L143" i="2"/>
  <c r="L159" i="2"/>
  <c r="L151" i="2"/>
  <c r="H167" i="8"/>
  <c r="H191" i="8"/>
  <c r="H183" i="8"/>
  <c r="H199" i="8"/>
  <c r="H175" i="8"/>
  <c r="H207" i="8"/>
  <c r="H194" i="8"/>
  <c r="H170" i="8"/>
  <c r="H178" i="8"/>
  <c r="H186" i="8"/>
  <c r="H210" i="8"/>
  <c r="H202" i="8"/>
  <c r="F190" i="9"/>
  <c r="F158" i="9"/>
  <c r="F182" i="9"/>
  <c r="F166" i="9"/>
  <c r="F174" i="9"/>
  <c r="N74" i="5"/>
  <c r="N77" i="5"/>
  <c r="N75" i="5"/>
  <c r="N72" i="5"/>
  <c r="N73" i="5"/>
  <c r="N76" i="5"/>
  <c r="G174" i="9"/>
  <c r="G158" i="9"/>
  <c r="G182" i="9"/>
  <c r="G166" i="9"/>
  <c r="G190" i="9"/>
  <c r="K160" i="7"/>
  <c r="K176" i="7"/>
  <c r="K168" i="7"/>
  <c r="K152" i="7"/>
  <c r="L227" i="6"/>
  <c r="L187" i="6"/>
  <c r="L195" i="6"/>
  <c r="L211" i="6"/>
  <c r="L179" i="6"/>
  <c r="L203" i="6"/>
  <c r="L219" i="6"/>
  <c r="D75" i="7"/>
  <c r="D76" i="7"/>
  <c r="D77" i="7"/>
  <c r="D73" i="7"/>
  <c r="D74" i="7"/>
  <c r="D72" i="7"/>
  <c r="H148" i="11"/>
  <c r="H156" i="11"/>
  <c r="H140" i="11"/>
  <c r="G154" i="2"/>
  <c r="G138" i="2"/>
  <c r="G146" i="2"/>
  <c r="G147" i="2"/>
  <c r="G155" i="2"/>
  <c r="G139" i="2"/>
  <c r="G154" i="11"/>
  <c r="G146" i="11"/>
  <c r="G138" i="11"/>
  <c r="F204" i="8"/>
  <c r="F180" i="8"/>
  <c r="F172" i="8"/>
  <c r="F196" i="8"/>
  <c r="F164" i="8"/>
  <c r="F202" i="8"/>
  <c r="F178" i="8"/>
  <c r="F194" i="8"/>
  <c r="F186" i="8"/>
  <c r="F210" i="8"/>
  <c r="F170" i="8"/>
  <c r="C200" i="6"/>
  <c r="C216" i="6"/>
  <c r="C192" i="6"/>
  <c r="C176" i="6"/>
  <c r="C224" i="6"/>
  <c r="C208" i="6"/>
  <c r="C184" i="6"/>
  <c r="C225" i="6"/>
  <c r="C209" i="6"/>
  <c r="C193" i="6"/>
  <c r="C201" i="6"/>
  <c r="C185" i="6"/>
  <c r="C177" i="6"/>
  <c r="C217" i="6"/>
  <c r="E146" i="11"/>
  <c r="E138" i="11"/>
  <c r="E154" i="11"/>
  <c r="O162" i="9"/>
  <c r="O49" i="13" s="1"/>
  <c r="H152" i="2"/>
  <c r="H169" i="13" s="1"/>
  <c r="J170" i="9"/>
  <c r="J53" i="13" s="1"/>
  <c r="F193" i="5"/>
  <c r="F169" i="5"/>
  <c r="F185" i="5"/>
  <c r="F161" i="5"/>
  <c r="F177" i="5"/>
  <c r="G157" i="10"/>
  <c r="G165" i="10"/>
  <c r="G173" i="10"/>
  <c r="G181" i="10"/>
  <c r="G189" i="10"/>
  <c r="G71" i="8"/>
  <c r="N221" i="7"/>
  <c r="N177" i="7"/>
  <c r="N89" i="13"/>
  <c r="J169" i="10"/>
  <c r="J185" i="10"/>
  <c r="J161" i="10"/>
  <c r="J177" i="10"/>
  <c r="J193" i="10"/>
  <c r="J155" i="2"/>
  <c r="J147" i="2"/>
  <c r="J139" i="2"/>
  <c r="D161" i="10"/>
  <c r="D185" i="10"/>
  <c r="D169" i="10"/>
  <c r="D177" i="10"/>
  <c r="D193" i="10"/>
  <c r="H186" i="10"/>
  <c r="H162" i="10"/>
  <c r="H170" i="10"/>
  <c r="H194" i="10"/>
  <c r="H178" i="10"/>
  <c r="H191" i="10"/>
  <c r="H167" i="10"/>
  <c r="H159" i="10"/>
  <c r="H175" i="10"/>
  <c r="H183" i="10"/>
  <c r="F156" i="5"/>
  <c r="F172" i="5"/>
  <c r="F188" i="5"/>
  <c r="F164" i="5"/>
  <c r="F180" i="5"/>
  <c r="G169" i="10"/>
  <c r="G177" i="10"/>
  <c r="G185" i="10"/>
  <c r="G193" i="10"/>
  <c r="G161" i="10"/>
  <c r="G162" i="10"/>
  <c r="G194" i="10"/>
  <c r="G170" i="10"/>
  <c r="G178" i="10"/>
  <c r="G186" i="10"/>
  <c r="I148" i="11"/>
  <c r="I156" i="11"/>
  <c r="I140" i="11"/>
  <c r="J166" i="10"/>
  <c r="J182" i="10"/>
  <c r="J158" i="10"/>
  <c r="J174" i="10"/>
  <c r="J190" i="10"/>
  <c r="D131" i="1"/>
  <c r="D139" i="1"/>
  <c r="J71" i="2"/>
  <c r="J142" i="2"/>
  <c r="J150" i="2"/>
  <c r="J158" i="2"/>
  <c r="J148" i="11"/>
  <c r="J140" i="11"/>
  <c r="J156" i="11"/>
  <c r="D181" i="8"/>
  <c r="D189" i="8"/>
  <c r="D165" i="8"/>
  <c r="D197" i="8"/>
  <c r="D205" i="8"/>
  <c r="D173" i="8"/>
  <c r="C146" i="11"/>
  <c r="C138" i="11"/>
  <c r="C154" i="11"/>
  <c r="D166" i="10"/>
  <c r="D182" i="10"/>
  <c r="D190" i="10"/>
  <c r="D174" i="10"/>
  <c r="D158" i="10"/>
  <c r="D146" i="11"/>
  <c r="D138" i="11"/>
  <c r="D154" i="11"/>
  <c r="K153" i="2"/>
  <c r="K152" i="2" s="1"/>
  <c r="K169" i="13" s="1"/>
  <c r="K137" i="2"/>
  <c r="K136" i="2" s="1"/>
  <c r="K145" i="2"/>
  <c r="K144" i="2" s="1"/>
  <c r="K165" i="13" s="1"/>
  <c r="M139" i="1"/>
  <c r="M131" i="1"/>
  <c r="H222" i="6"/>
  <c r="H221" i="6" s="1"/>
  <c r="H129" i="13" s="1"/>
  <c r="H190" i="6"/>
  <c r="H189" i="6" s="1"/>
  <c r="H113" i="13" s="1"/>
  <c r="H206" i="6"/>
  <c r="H205" i="6" s="1"/>
  <c r="H121" i="13" s="1"/>
  <c r="H214" i="6"/>
  <c r="H213" i="6" s="1"/>
  <c r="H125" i="13" s="1"/>
  <c r="H198" i="6"/>
  <c r="H197" i="6" s="1"/>
  <c r="H117" i="13" s="1"/>
  <c r="H182" i="6"/>
  <c r="H181" i="6" s="1"/>
  <c r="H109" i="13" s="1"/>
  <c r="H174" i="6"/>
  <c r="H173" i="6" s="1"/>
  <c r="G216" i="6"/>
  <c r="G176" i="6"/>
  <c r="G224" i="6"/>
  <c r="G184" i="6"/>
  <c r="G200" i="6"/>
  <c r="G208" i="6"/>
  <c r="G192" i="6"/>
  <c r="G217" i="6"/>
  <c r="G209" i="6"/>
  <c r="G201" i="6"/>
  <c r="G225" i="6"/>
  <c r="G185" i="6"/>
  <c r="G177" i="6"/>
  <c r="G193" i="6"/>
  <c r="L181" i="10"/>
  <c r="L165" i="10"/>
  <c r="L189" i="10"/>
  <c r="L173" i="10"/>
  <c r="L157" i="10"/>
  <c r="F147" i="7"/>
  <c r="F163" i="7"/>
  <c r="F155" i="7"/>
  <c r="F171" i="7"/>
  <c r="E146" i="2"/>
  <c r="E138" i="2"/>
  <c r="E154" i="2"/>
  <c r="E139" i="2"/>
  <c r="E155" i="2"/>
  <c r="E147" i="2"/>
  <c r="K187" i="5"/>
  <c r="K166" i="5"/>
  <c r="K190" i="5"/>
  <c r="K158" i="5"/>
  <c r="K174" i="5"/>
  <c r="K182" i="5"/>
  <c r="G142" i="1"/>
  <c r="G134" i="1"/>
  <c r="G130" i="1"/>
  <c r="G138" i="1"/>
  <c r="M157" i="5"/>
  <c r="M181" i="5"/>
  <c r="M173" i="5"/>
  <c r="M189" i="5"/>
  <c r="M165" i="5"/>
  <c r="M166" i="5"/>
  <c r="M174" i="5"/>
  <c r="M182" i="5"/>
  <c r="M190" i="5"/>
  <c r="M158" i="5"/>
  <c r="M183" i="6"/>
  <c r="M191" i="6"/>
  <c r="M199" i="6"/>
  <c r="M223" i="6"/>
  <c r="M207" i="6"/>
  <c r="M175" i="6"/>
  <c r="M215" i="6"/>
  <c r="I200" i="6"/>
  <c r="I192" i="6"/>
  <c r="I184" i="6"/>
  <c r="I224" i="6"/>
  <c r="I176" i="6"/>
  <c r="I216" i="6"/>
  <c r="I208" i="6"/>
  <c r="I201" i="6"/>
  <c r="I185" i="6"/>
  <c r="I225" i="6"/>
  <c r="I177" i="6"/>
  <c r="I193" i="6"/>
  <c r="I209" i="6"/>
  <c r="I217" i="6"/>
  <c r="O143" i="1"/>
  <c r="O135" i="1"/>
  <c r="O110" i="12"/>
  <c r="C173" i="10"/>
  <c r="C181" i="10"/>
  <c r="C165" i="10"/>
  <c r="C157" i="10"/>
  <c r="C189" i="10"/>
  <c r="C162" i="10"/>
  <c r="C170" i="10"/>
  <c r="C178" i="10"/>
  <c r="C194" i="10"/>
  <c r="C186" i="10"/>
  <c r="J171" i="7"/>
  <c r="J155" i="7"/>
  <c r="J147" i="7"/>
  <c r="J163" i="7"/>
  <c r="F190" i="6"/>
  <c r="F189" i="6" s="1"/>
  <c r="F113" i="13" s="1"/>
  <c r="F198" i="6"/>
  <c r="F197" i="6" s="1"/>
  <c r="F117" i="13" s="1"/>
  <c r="F206" i="6"/>
  <c r="F205" i="6" s="1"/>
  <c r="F121" i="13" s="1"/>
  <c r="F182" i="6"/>
  <c r="F181" i="6" s="1"/>
  <c r="F109" i="13" s="1"/>
  <c r="F214" i="6"/>
  <c r="F213" i="6" s="1"/>
  <c r="F125" i="13" s="1"/>
  <c r="F222" i="6"/>
  <c r="F221" i="6" s="1"/>
  <c r="F129" i="13" s="1"/>
  <c r="F174" i="6"/>
  <c r="F173" i="6" s="1"/>
  <c r="G157" i="7"/>
  <c r="G149" i="7"/>
  <c r="G165" i="7"/>
  <c r="G173" i="7"/>
  <c r="N146" i="11"/>
  <c r="N138" i="11"/>
  <c r="N167" i="10"/>
  <c r="N159" i="10"/>
  <c r="N191" i="10"/>
  <c r="N175" i="10"/>
  <c r="N183" i="10"/>
  <c r="N186" i="10"/>
  <c r="N194" i="10"/>
  <c r="N170" i="10"/>
  <c r="N162" i="10"/>
  <c r="N178" i="10"/>
  <c r="J157" i="5"/>
  <c r="J165" i="5"/>
  <c r="J173" i="5"/>
  <c r="J181" i="5"/>
  <c r="J189" i="5"/>
  <c r="O182" i="5"/>
  <c r="O158" i="5"/>
  <c r="O174" i="5"/>
  <c r="O190" i="5"/>
  <c r="O166" i="5"/>
  <c r="O151" i="2"/>
  <c r="O143" i="2"/>
  <c r="O159" i="2"/>
  <c r="N158" i="2"/>
  <c r="N142" i="2"/>
  <c r="N150" i="2"/>
  <c r="F139" i="2"/>
  <c r="F155" i="2"/>
  <c r="F147" i="2"/>
  <c r="K173" i="10"/>
  <c r="K189" i="10"/>
  <c r="K165" i="10"/>
  <c r="K157" i="10"/>
  <c r="K181" i="10"/>
  <c r="H160" i="7"/>
  <c r="H152" i="7"/>
  <c r="H176" i="7"/>
  <c r="H168" i="7"/>
  <c r="D172" i="5"/>
  <c r="D180" i="5"/>
  <c r="D164" i="5"/>
  <c r="D188" i="5"/>
  <c r="D156" i="5"/>
  <c r="E190" i="10"/>
  <c r="E158" i="10"/>
  <c r="E174" i="10"/>
  <c r="E182" i="10"/>
  <c r="E166" i="10"/>
  <c r="F180" i="10"/>
  <c r="F188" i="10"/>
  <c r="F164" i="10"/>
  <c r="F156" i="10"/>
  <c r="F172" i="10"/>
  <c r="E173" i="8"/>
  <c r="E205" i="8"/>
  <c r="E189" i="8"/>
  <c r="E165" i="8"/>
  <c r="E197" i="8"/>
  <c r="E181" i="8"/>
  <c r="H156" i="5"/>
  <c r="H172" i="5"/>
  <c r="H188" i="5"/>
  <c r="H180" i="5"/>
  <c r="H164" i="5"/>
  <c r="O173" i="7"/>
  <c r="O149" i="7"/>
  <c r="O165" i="7"/>
  <c r="O157" i="7"/>
  <c r="F140" i="11"/>
  <c r="F156" i="11"/>
  <c r="F148" i="11"/>
  <c r="E152" i="7"/>
  <c r="E160" i="7"/>
  <c r="E168" i="7"/>
  <c r="E176" i="7"/>
  <c r="K167" i="8"/>
  <c r="K199" i="8"/>
  <c r="K175" i="8"/>
  <c r="K191" i="8"/>
  <c r="K207" i="8"/>
  <c r="K183" i="8"/>
  <c r="I138" i="1"/>
  <c r="I130" i="1"/>
  <c r="N186" i="8"/>
  <c r="N210" i="8"/>
  <c r="N170" i="8"/>
  <c r="N178" i="8"/>
  <c r="N194" i="8"/>
  <c r="N202" i="8"/>
  <c r="G163" i="5"/>
  <c r="G162" i="5" s="1"/>
  <c r="G137" i="13" s="1"/>
  <c r="G187" i="5"/>
  <c r="G186" i="5" s="1"/>
  <c r="G149" i="13" s="1"/>
  <c r="G179" i="5"/>
  <c r="G178" i="5" s="1"/>
  <c r="G145" i="13" s="1"/>
  <c r="G171" i="5"/>
  <c r="G170" i="5" s="1"/>
  <c r="G141" i="13" s="1"/>
  <c r="G155" i="5"/>
  <c r="G154" i="5" s="1"/>
  <c r="L85" i="24"/>
  <c r="L81" i="24"/>
  <c r="O173" i="10"/>
  <c r="O165" i="10"/>
  <c r="O157" i="10"/>
  <c r="O181" i="10"/>
  <c r="O189" i="10"/>
  <c r="L147" i="2"/>
  <c r="L139" i="2"/>
  <c r="L155" i="2"/>
  <c r="F180" i="9"/>
  <c r="F172" i="9"/>
  <c r="F188" i="9"/>
  <c r="F156" i="9"/>
  <c r="F164" i="9"/>
  <c r="M71" i="11"/>
  <c r="G164" i="9"/>
  <c r="G180" i="9"/>
  <c r="G156" i="9"/>
  <c r="G188" i="9"/>
  <c r="G172" i="9"/>
  <c r="K171" i="7"/>
  <c r="K155" i="7"/>
  <c r="K147" i="7"/>
  <c r="K163" i="7"/>
  <c r="L185" i="6"/>
  <c r="L225" i="6"/>
  <c r="L201" i="6"/>
  <c r="L209" i="6"/>
  <c r="L177" i="6"/>
  <c r="L217" i="6"/>
  <c r="L193" i="6"/>
  <c r="H146" i="11"/>
  <c r="H154" i="11"/>
  <c r="H138" i="11"/>
  <c r="G150" i="2"/>
  <c r="G142" i="2"/>
  <c r="G158" i="2"/>
  <c r="G71" i="11"/>
  <c r="F183" i="8"/>
  <c r="F167" i="8"/>
  <c r="F199" i="8"/>
  <c r="F175" i="8"/>
  <c r="F191" i="8"/>
  <c r="F207" i="8"/>
  <c r="F205" i="8"/>
  <c r="F173" i="8"/>
  <c r="F165" i="8"/>
  <c r="F189" i="8"/>
  <c r="F197" i="8"/>
  <c r="F181" i="8"/>
  <c r="C180" i="6"/>
  <c r="C196" i="6"/>
  <c r="C212" i="6"/>
  <c r="C188" i="6"/>
  <c r="C220" i="6"/>
  <c r="C204" i="6"/>
  <c r="C228" i="6"/>
  <c r="E136" i="1"/>
  <c r="E157" i="13" s="1"/>
  <c r="C154" i="9"/>
  <c r="M187" i="8"/>
  <c r="M77" i="13" s="1"/>
  <c r="H181" i="10"/>
  <c r="H189" i="10"/>
  <c r="H165" i="10"/>
  <c r="H173" i="10"/>
  <c r="H157" i="10"/>
  <c r="I182" i="5"/>
  <c r="I174" i="5"/>
  <c r="I158" i="5"/>
  <c r="I166" i="5"/>
  <c r="I190" i="5"/>
  <c r="H182" i="10"/>
  <c r="H174" i="10"/>
  <c r="H158" i="10"/>
  <c r="H190" i="10"/>
  <c r="H166" i="10"/>
  <c r="F173" i="5"/>
  <c r="F157" i="5"/>
  <c r="F165" i="5"/>
  <c r="F189" i="5"/>
  <c r="F181" i="5"/>
  <c r="G167" i="10"/>
  <c r="G191" i="10"/>
  <c r="G183" i="10"/>
  <c r="G175" i="10"/>
  <c r="G159" i="10"/>
  <c r="I138" i="11"/>
  <c r="I154" i="11"/>
  <c r="I146" i="11"/>
  <c r="J167" i="10"/>
  <c r="J191" i="10"/>
  <c r="J175" i="10"/>
  <c r="J159" i="10"/>
  <c r="J183" i="10"/>
  <c r="J181" i="10"/>
  <c r="J165" i="10"/>
  <c r="J189" i="10"/>
  <c r="J157" i="10"/>
  <c r="J173" i="10"/>
  <c r="D71" i="1"/>
  <c r="D132" i="1"/>
  <c r="D140" i="1"/>
  <c r="J143" i="2"/>
  <c r="J159" i="2"/>
  <c r="J151" i="2"/>
  <c r="J156" i="2"/>
  <c r="J148" i="2"/>
  <c r="J140" i="2"/>
  <c r="J71" i="11"/>
  <c r="I173" i="5"/>
  <c r="I181" i="5"/>
  <c r="I165" i="5"/>
  <c r="I157" i="5"/>
  <c r="I189" i="5"/>
  <c r="I156" i="5"/>
  <c r="I164" i="5"/>
  <c r="I172" i="5"/>
  <c r="I180" i="5"/>
  <c r="I188" i="5"/>
  <c r="D167" i="8"/>
  <c r="D175" i="8"/>
  <c r="D183" i="8"/>
  <c r="D199" i="8"/>
  <c r="D191" i="8"/>
  <c r="D207" i="8"/>
  <c r="D71" i="10"/>
  <c r="D189" i="10"/>
  <c r="D165" i="10"/>
  <c r="D181" i="10"/>
  <c r="D173" i="10"/>
  <c r="D157" i="10"/>
  <c r="M71" i="1"/>
  <c r="M135" i="1"/>
  <c r="M143" i="1"/>
  <c r="C75" i="5"/>
  <c r="C77" i="5"/>
  <c r="C73" i="5"/>
  <c r="C72" i="5"/>
  <c r="C76" i="5"/>
  <c r="C74" i="5"/>
  <c r="G219" i="6"/>
  <c r="G203" i="6"/>
  <c r="G195" i="6"/>
  <c r="G211" i="6"/>
  <c r="G187" i="6"/>
  <c r="G227" i="6"/>
  <c r="G179" i="6"/>
  <c r="L162" i="10"/>
  <c r="L178" i="10"/>
  <c r="L186" i="10"/>
  <c r="L170" i="10"/>
  <c r="L194" i="10"/>
  <c r="F170" i="7"/>
  <c r="F162" i="7"/>
  <c r="F154" i="7"/>
  <c r="F146" i="7"/>
  <c r="F157" i="7"/>
  <c r="F149" i="7"/>
  <c r="F173" i="7"/>
  <c r="F165" i="7"/>
  <c r="E143" i="2"/>
  <c r="E159" i="2"/>
  <c r="E151" i="2"/>
  <c r="E140" i="2"/>
  <c r="E156" i="2"/>
  <c r="E148" i="2"/>
  <c r="G143" i="1"/>
  <c r="G135" i="1"/>
  <c r="M216" i="6"/>
  <c r="M224" i="6"/>
  <c r="M200" i="6"/>
  <c r="M208" i="6"/>
  <c r="M192" i="6"/>
  <c r="M184" i="6"/>
  <c r="M176" i="6"/>
  <c r="O132" i="1"/>
  <c r="O140" i="1"/>
  <c r="H135" i="1"/>
  <c r="H143" i="1"/>
  <c r="C193" i="10"/>
  <c r="C161" i="10"/>
  <c r="C177" i="10"/>
  <c r="C185" i="10"/>
  <c r="C169" i="10"/>
  <c r="C191" i="10"/>
  <c r="C167" i="10"/>
  <c r="C159" i="10"/>
  <c r="C175" i="10"/>
  <c r="C183" i="10"/>
  <c r="J149" i="7"/>
  <c r="J173" i="7"/>
  <c r="J165" i="7"/>
  <c r="J157" i="7"/>
  <c r="G152" i="7"/>
  <c r="G168" i="7"/>
  <c r="G176" i="7"/>
  <c r="G160" i="7"/>
  <c r="N185" i="10"/>
  <c r="N177" i="10"/>
  <c r="N193" i="10"/>
  <c r="N161" i="10"/>
  <c r="N169" i="10"/>
  <c r="M75" i="2"/>
  <c r="M76" i="2"/>
  <c r="M74" i="2"/>
  <c r="M72" i="2"/>
  <c r="M73" i="2"/>
  <c r="M77" i="2"/>
  <c r="O164" i="5"/>
  <c r="O188" i="5"/>
  <c r="O172" i="5"/>
  <c r="O156" i="5"/>
  <c r="O180" i="5"/>
  <c r="E182" i="6"/>
  <c r="E181" i="6" s="1"/>
  <c r="E109" i="13" s="1"/>
  <c r="E206" i="6"/>
  <c r="E205" i="6" s="1"/>
  <c r="E121" i="13" s="1"/>
  <c r="E198" i="6"/>
  <c r="E197" i="6" s="1"/>
  <c r="E117" i="13" s="1"/>
  <c r="E214" i="6"/>
  <c r="E213" i="6" s="1"/>
  <c r="E125" i="13" s="1"/>
  <c r="E190" i="6"/>
  <c r="E189" i="6" s="1"/>
  <c r="E113" i="13" s="1"/>
  <c r="E174" i="6"/>
  <c r="E173" i="6" s="1"/>
  <c r="E222" i="6"/>
  <c r="E221" i="6" s="1"/>
  <c r="E129" i="13" s="1"/>
  <c r="O154" i="2"/>
  <c r="O138" i="2"/>
  <c r="O146" i="2"/>
  <c r="N138" i="2"/>
  <c r="N154" i="2"/>
  <c r="N146" i="2"/>
  <c r="F146" i="2"/>
  <c r="F154" i="2"/>
  <c r="F138" i="2"/>
  <c r="F158" i="2"/>
  <c r="F142" i="2"/>
  <c r="F150" i="2"/>
  <c r="K193" i="10"/>
  <c r="K169" i="10"/>
  <c r="K177" i="10"/>
  <c r="K161" i="10"/>
  <c r="K185" i="10"/>
  <c r="N203" i="6"/>
  <c r="N179" i="6"/>
  <c r="N227" i="6"/>
  <c r="N211" i="6"/>
  <c r="N195" i="6"/>
  <c r="N187" i="6"/>
  <c r="N219" i="6"/>
  <c r="H71" i="7"/>
  <c r="H171" i="7"/>
  <c r="H163" i="7"/>
  <c r="H155" i="7"/>
  <c r="H147" i="7"/>
  <c r="D181" i="5"/>
  <c r="D157" i="5"/>
  <c r="D165" i="5"/>
  <c r="D189" i="5"/>
  <c r="D173" i="5"/>
  <c r="D166" i="5"/>
  <c r="D174" i="5"/>
  <c r="D190" i="5"/>
  <c r="D158" i="5"/>
  <c r="D182" i="5"/>
  <c r="D74" i="6"/>
  <c r="D77" i="6"/>
  <c r="D72" i="6"/>
  <c r="D73" i="6"/>
  <c r="D75" i="6"/>
  <c r="D76" i="6"/>
  <c r="E161" i="10"/>
  <c r="E177" i="10"/>
  <c r="E185" i="10"/>
  <c r="E193" i="10"/>
  <c r="E169" i="10"/>
  <c r="F194" i="10"/>
  <c r="F178" i="10"/>
  <c r="F186" i="10"/>
  <c r="F162" i="10"/>
  <c r="F170" i="10"/>
  <c r="F166" i="10"/>
  <c r="F158" i="10"/>
  <c r="F174" i="10"/>
  <c r="F182" i="10"/>
  <c r="F190" i="10"/>
  <c r="E175" i="8"/>
  <c r="E167" i="8"/>
  <c r="E191" i="8"/>
  <c r="E207" i="8"/>
  <c r="E183" i="8"/>
  <c r="E199" i="8"/>
  <c r="I76" i="10"/>
  <c r="I77" i="10"/>
  <c r="I72" i="10"/>
  <c r="I74" i="10"/>
  <c r="I73" i="10"/>
  <c r="I75" i="10"/>
  <c r="H71" i="5"/>
  <c r="H185" i="5"/>
  <c r="H177" i="5"/>
  <c r="H169" i="5"/>
  <c r="H193" i="5"/>
  <c r="H161" i="5"/>
  <c r="F154" i="11"/>
  <c r="F146" i="11"/>
  <c r="F138" i="11"/>
  <c r="C176" i="7"/>
  <c r="C168" i="7"/>
  <c r="C152" i="7"/>
  <c r="C160" i="7"/>
  <c r="C157" i="7"/>
  <c r="C165" i="7"/>
  <c r="C149" i="7"/>
  <c r="C173" i="7"/>
  <c r="E155" i="7"/>
  <c r="E171" i="7"/>
  <c r="E163" i="7"/>
  <c r="E147" i="7"/>
  <c r="L154" i="11"/>
  <c r="L138" i="11"/>
  <c r="L146" i="11"/>
  <c r="N97" i="24"/>
  <c r="K186" i="8"/>
  <c r="K210" i="8"/>
  <c r="K170" i="8"/>
  <c r="K194" i="8"/>
  <c r="K178" i="8"/>
  <c r="K202" i="8"/>
  <c r="N180" i="9"/>
  <c r="N156" i="9"/>
  <c r="N164" i="9"/>
  <c r="N188" i="9"/>
  <c r="N172" i="9"/>
  <c r="I140" i="1"/>
  <c r="I132" i="1"/>
  <c r="I142" i="1"/>
  <c r="I134" i="1"/>
  <c r="C181" i="8"/>
  <c r="C173" i="8"/>
  <c r="C197" i="8"/>
  <c r="C189" i="8"/>
  <c r="C205" i="8"/>
  <c r="C165" i="8"/>
  <c r="N71" i="8"/>
  <c r="I73" i="8"/>
  <c r="I72" i="8"/>
  <c r="I77" i="8"/>
  <c r="I76" i="8"/>
  <c r="I74" i="8"/>
  <c r="I75" i="8"/>
  <c r="L77" i="24"/>
  <c r="L69" i="24"/>
  <c r="O161" i="10"/>
  <c r="O177" i="10"/>
  <c r="O169" i="10"/>
  <c r="O185" i="10"/>
  <c r="O193" i="10"/>
  <c r="O183" i="10"/>
  <c r="O159" i="10"/>
  <c r="O175" i="10"/>
  <c r="O167" i="10"/>
  <c r="O191" i="10"/>
  <c r="M165" i="10"/>
  <c r="M157" i="10"/>
  <c r="M181" i="10"/>
  <c r="M173" i="10"/>
  <c r="M189" i="10"/>
  <c r="M71" i="9"/>
  <c r="O191" i="8"/>
  <c r="O183" i="8"/>
  <c r="O167" i="8"/>
  <c r="O175" i="8"/>
  <c r="O207" i="8"/>
  <c r="O199" i="8"/>
  <c r="L71" i="2"/>
  <c r="L158" i="2"/>
  <c r="L150" i="2"/>
  <c r="L142" i="2"/>
  <c r="H197" i="8"/>
  <c r="H205" i="8"/>
  <c r="H165" i="8"/>
  <c r="H189" i="8"/>
  <c r="H173" i="8"/>
  <c r="H181" i="8"/>
  <c r="L73" i="9"/>
  <c r="L74" i="9"/>
  <c r="L75" i="9"/>
  <c r="L77" i="9"/>
  <c r="L72" i="9"/>
  <c r="L76" i="9"/>
  <c r="K173" i="7"/>
  <c r="K149" i="7"/>
  <c r="K157" i="7"/>
  <c r="K165" i="7"/>
  <c r="L71" i="6"/>
  <c r="L176" i="6"/>
  <c r="L208" i="6"/>
  <c r="L184" i="6"/>
  <c r="L216" i="6"/>
  <c r="L200" i="6"/>
  <c r="L192" i="6"/>
  <c r="L224" i="6"/>
  <c r="I77" i="7"/>
  <c r="I75" i="7"/>
  <c r="I73" i="7"/>
  <c r="I76" i="7"/>
  <c r="I72" i="7"/>
  <c r="I74" i="7"/>
  <c r="G71" i="2"/>
  <c r="G159" i="2"/>
  <c r="G151" i="2"/>
  <c r="G143" i="2"/>
  <c r="C179" i="6"/>
  <c r="C187" i="6"/>
  <c r="C227" i="6"/>
  <c r="C219" i="6"/>
  <c r="C211" i="6"/>
  <c r="C203" i="6"/>
  <c r="C195" i="6"/>
  <c r="E140" i="11"/>
  <c r="E148" i="11"/>
  <c r="E156" i="11"/>
  <c r="I170" i="9"/>
  <c r="I53" i="13" s="1"/>
  <c r="J136" i="1"/>
  <c r="J157" i="13" s="1"/>
  <c r="C178" i="9"/>
  <c r="C57" i="13" s="1"/>
  <c r="J179" i="8"/>
  <c r="J73" i="13" s="1"/>
  <c r="O154" i="7" l="1"/>
  <c r="O146" i="7"/>
  <c r="M156" i="10"/>
  <c r="M155" i="10" s="1"/>
  <c r="M25" i="13" s="1"/>
  <c r="K163" i="5"/>
  <c r="K155" i="5"/>
  <c r="K154" i="5" s="1"/>
  <c r="K179" i="5"/>
  <c r="K178" i="5" s="1"/>
  <c r="K145" i="13" s="1"/>
  <c r="O137" i="1"/>
  <c r="O136" i="1" s="1"/>
  <c r="O157" i="13" s="1"/>
  <c r="C198" i="6"/>
  <c r="C197" i="6" s="1"/>
  <c r="C117" i="13" s="1"/>
  <c r="G129" i="1"/>
  <c r="G128" i="1" s="1"/>
  <c r="D155" i="5"/>
  <c r="D154" i="5" s="1"/>
  <c r="D163" i="5"/>
  <c r="D162" i="5" s="1"/>
  <c r="D137" i="13" s="1"/>
  <c r="D137" i="24" s="1"/>
  <c r="K162" i="7"/>
  <c r="K161" i="7" s="1"/>
  <c r="K97" i="13" s="1"/>
  <c r="D187" i="5"/>
  <c r="D186" i="5" s="1"/>
  <c r="D149" i="13" s="1"/>
  <c r="N187" i="9"/>
  <c r="N186" i="9" s="1"/>
  <c r="N61" i="13" s="1"/>
  <c r="N61" i="24" s="1"/>
  <c r="I222" i="6"/>
  <c r="I221" i="6" s="1"/>
  <c r="I129" i="13" s="1"/>
  <c r="C188" i="8"/>
  <c r="C187" i="8" s="1"/>
  <c r="C77" i="13" s="1"/>
  <c r="E170" i="7"/>
  <c r="E169" i="7" s="1"/>
  <c r="E101" i="13" s="1"/>
  <c r="I163" i="5"/>
  <c r="I162" i="5" s="1"/>
  <c r="I137" i="13" s="1"/>
  <c r="D171" i="5"/>
  <c r="D170" i="5" s="1"/>
  <c r="D141" i="13" s="1"/>
  <c r="E154" i="7"/>
  <c r="E153" i="7" s="1"/>
  <c r="E93" i="13" s="1"/>
  <c r="E93" i="24" s="1"/>
  <c r="H188" i="10"/>
  <c r="H187" i="10" s="1"/>
  <c r="H41" i="13" s="1"/>
  <c r="C164" i="8"/>
  <c r="C163" i="8" s="1"/>
  <c r="C65" i="13" s="1"/>
  <c r="E146" i="7"/>
  <c r="E145" i="7" s="1"/>
  <c r="F155" i="5"/>
  <c r="F154" i="5" s="1"/>
  <c r="F163" i="5"/>
  <c r="F162" i="5" s="1"/>
  <c r="F137" i="13" s="1"/>
  <c r="M180" i="10"/>
  <c r="M179" i="10" s="1"/>
  <c r="M37" i="13" s="1"/>
  <c r="L172" i="10"/>
  <c r="L171" i="10" s="1"/>
  <c r="L33" i="13" s="1"/>
  <c r="O162" i="7"/>
  <c r="O161" i="7" s="1"/>
  <c r="O97" i="13" s="1"/>
  <c r="O188" i="8"/>
  <c r="O187" i="8" s="1"/>
  <c r="O77" i="13" s="1"/>
  <c r="M188" i="10"/>
  <c r="M187" i="10" s="1"/>
  <c r="M41" i="13" s="1"/>
  <c r="M41" i="24" s="1"/>
  <c r="C196" i="8"/>
  <c r="C195" i="8" s="1"/>
  <c r="C81" i="13" s="1"/>
  <c r="M171" i="5"/>
  <c r="M170" i="5" s="1"/>
  <c r="M141" i="13" s="1"/>
  <c r="M164" i="10"/>
  <c r="M163" i="10" s="1"/>
  <c r="M29" i="13" s="1"/>
  <c r="C180" i="8"/>
  <c r="C179" i="8" s="1"/>
  <c r="C73" i="13" s="1"/>
  <c r="C73" i="24" s="1"/>
  <c r="C172" i="8"/>
  <c r="C171" i="8" s="1"/>
  <c r="C69" i="13" s="1"/>
  <c r="C69" i="24" s="1"/>
  <c r="E188" i="10"/>
  <c r="E187" i="10" s="1"/>
  <c r="E41" i="13" s="1"/>
  <c r="O145" i="2"/>
  <c r="O144" i="2" s="1"/>
  <c r="O165" i="13" s="1"/>
  <c r="C172" i="10"/>
  <c r="C171" i="10" s="1"/>
  <c r="C33" i="13" s="1"/>
  <c r="C164" i="10"/>
  <c r="C163" i="10" s="1"/>
  <c r="C29" i="13" s="1"/>
  <c r="O155" i="5"/>
  <c r="O154" i="5" s="1"/>
  <c r="O156" i="10"/>
  <c r="O155" i="10" s="1"/>
  <c r="O180" i="10"/>
  <c r="O179" i="10" s="1"/>
  <c r="O37" i="13" s="1"/>
  <c r="O163" i="5"/>
  <c r="O162" i="5" s="1"/>
  <c r="O137" i="13" s="1"/>
  <c r="C222" i="6"/>
  <c r="C221" i="6" s="1"/>
  <c r="C129" i="13" s="1"/>
  <c r="F145" i="2"/>
  <c r="F144" i="2" s="1"/>
  <c r="F165" i="13" s="1"/>
  <c r="F171" i="5"/>
  <c r="F170" i="5" s="1"/>
  <c r="F141" i="13" s="1"/>
  <c r="K170" i="7"/>
  <c r="K169" i="7" s="1"/>
  <c r="K101" i="13" s="1"/>
  <c r="C156" i="10"/>
  <c r="C155" i="10" s="1"/>
  <c r="I190" i="6"/>
  <c r="I189" i="6" s="1"/>
  <c r="I113" i="13" s="1"/>
  <c r="I153" i="11"/>
  <c r="I152" i="11" s="1"/>
  <c r="I21" i="13" s="1"/>
  <c r="O187" i="5"/>
  <c r="O186" i="5" s="1"/>
  <c r="O149" i="13" s="1"/>
  <c r="O179" i="5"/>
  <c r="O178" i="5" s="1"/>
  <c r="O145" i="13" s="1"/>
  <c r="C174" i="6"/>
  <c r="C173" i="6" s="1"/>
  <c r="K154" i="7"/>
  <c r="K153" i="7" s="1"/>
  <c r="K93" i="13" s="1"/>
  <c r="C180" i="10"/>
  <c r="C179" i="10" s="1"/>
  <c r="C37" i="13" s="1"/>
  <c r="F153" i="2"/>
  <c r="F152" i="2" s="1"/>
  <c r="F169" i="13" s="1"/>
  <c r="I198" i="6"/>
  <c r="I197" i="6" s="1"/>
  <c r="I117" i="13" s="1"/>
  <c r="I145" i="11"/>
  <c r="I144" i="11" s="1"/>
  <c r="I17" i="13" s="1"/>
  <c r="F187" i="5"/>
  <c r="F186" i="5" s="1"/>
  <c r="F149" i="13" s="1"/>
  <c r="I214" i="6"/>
  <c r="I213" i="6" s="1"/>
  <c r="I125" i="13" s="1"/>
  <c r="N188" i="10"/>
  <c r="N187" i="10" s="1"/>
  <c r="N41" i="13" s="1"/>
  <c r="O145" i="11"/>
  <c r="O144" i="11" s="1"/>
  <c r="O17" i="13" s="1"/>
  <c r="I129" i="1"/>
  <c r="I128" i="1" s="1"/>
  <c r="O145" i="7"/>
  <c r="O137" i="11"/>
  <c r="O136" i="11" s="1"/>
  <c r="O13" i="13" s="1"/>
  <c r="N156" i="10"/>
  <c r="N155" i="10" s="1"/>
  <c r="N164" i="10"/>
  <c r="N163" i="10" s="1"/>
  <c r="N29" i="13" s="1"/>
  <c r="F179" i="9"/>
  <c r="F178" i="9" s="1"/>
  <c r="F57" i="13" s="1"/>
  <c r="N172" i="10"/>
  <c r="N171" i="10" s="1"/>
  <c r="N33" i="13" s="1"/>
  <c r="G174" i="6"/>
  <c r="G173" i="6" s="1"/>
  <c r="N171" i="9"/>
  <c r="N170" i="9" s="1"/>
  <c r="N53" i="13" s="1"/>
  <c r="H129" i="1"/>
  <c r="H128" i="1" s="1"/>
  <c r="N153" i="11"/>
  <c r="N152" i="11" s="1"/>
  <c r="N21" i="13" s="1"/>
  <c r="N21" i="24" s="1"/>
  <c r="E137" i="11"/>
  <c r="E136" i="11" s="1"/>
  <c r="N145" i="11"/>
  <c r="N144" i="11" s="1"/>
  <c r="N17" i="13" s="1"/>
  <c r="N17" i="24" s="1"/>
  <c r="E153" i="11"/>
  <c r="E152" i="11" s="1"/>
  <c r="E21" i="13" s="1"/>
  <c r="N155" i="9"/>
  <c r="N154" i="9" s="1"/>
  <c r="N45" i="13" s="1"/>
  <c r="D137" i="11"/>
  <c r="D136" i="11" s="1"/>
  <c r="N179" i="9"/>
  <c r="N178" i="9" s="1"/>
  <c r="N57" i="13" s="1"/>
  <c r="D145" i="11"/>
  <c r="D144" i="11" s="1"/>
  <c r="D17" i="13" s="1"/>
  <c r="O170" i="7"/>
  <c r="O169" i="7" s="1"/>
  <c r="O101" i="13" s="1"/>
  <c r="C146" i="7"/>
  <c r="C145" i="7" s="1"/>
  <c r="F153" i="11"/>
  <c r="F152" i="11" s="1"/>
  <c r="F21" i="13" s="1"/>
  <c r="J154" i="7"/>
  <c r="J153" i="7" s="1"/>
  <c r="J93" i="13" s="1"/>
  <c r="N153" i="2"/>
  <c r="N152" i="2" s="1"/>
  <c r="N169" i="13" s="1"/>
  <c r="H244" i="9"/>
  <c r="G155" i="9"/>
  <c r="G154" i="9" s="1"/>
  <c r="L164" i="10"/>
  <c r="L163" i="10" s="1"/>
  <c r="L29" i="13" s="1"/>
  <c r="L156" i="10"/>
  <c r="L155" i="10" s="1"/>
  <c r="G182" i="6"/>
  <c r="G181" i="6" s="1"/>
  <c r="G109" i="13" s="1"/>
  <c r="H145" i="11"/>
  <c r="H144" i="11" s="1"/>
  <c r="H17" i="13" s="1"/>
  <c r="G172" i="10"/>
  <c r="G171" i="10" s="1"/>
  <c r="G33" i="13" s="1"/>
  <c r="N137" i="2"/>
  <c r="N136" i="2" s="1"/>
  <c r="N161" i="13" s="1"/>
  <c r="M214" i="6"/>
  <c r="M213" i="6" s="1"/>
  <c r="M125" i="13" s="1"/>
  <c r="M125" i="24" s="1"/>
  <c r="G156" i="10"/>
  <c r="G155" i="10" s="1"/>
  <c r="M222" i="6"/>
  <c r="M221" i="6" s="1"/>
  <c r="M129" i="13" s="1"/>
  <c r="M182" i="6"/>
  <c r="M181" i="6" s="1"/>
  <c r="M109" i="13" s="1"/>
  <c r="H196" i="8"/>
  <c r="H195" i="8" s="1"/>
  <c r="H81" i="13" s="1"/>
  <c r="M190" i="6"/>
  <c r="M189" i="6" s="1"/>
  <c r="M113" i="13" s="1"/>
  <c r="M113" i="24" s="1"/>
  <c r="M198" i="6"/>
  <c r="M197" i="6" s="1"/>
  <c r="M117" i="13" s="1"/>
  <c r="H194" i="9"/>
  <c r="C182" i="6"/>
  <c r="C181" i="6" s="1"/>
  <c r="C109" i="13" s="1"/>
  <c r="I206" i="6"/>
  <c r="I205" i="6" s="1"/>
  <c r="I121" i="13" s="1"/>
  <c r="C214" i="6"/>
  <c r="C213" i="6" s="1"/>
  <c r="C125" i="13" s="1"/>
  <c r="I182" i="6"/>
  <c r="I181" i="6" s="1"/>
  <c r="I109" i="13" s="1"/>
  <c r="C206" i="6"/>
  <c r="C205" i="6" s="1"/>
  <c r="C121" i="13" s="1"/>
  <c r="N182" i="6"/>
  <c r="N181" i="6" s="1"/>
  <c r="N109" i="13" s="1"/>
  <c r="N198" i="6"/>
  <c r="N197" i="6" s="1"/>
  <c r="N117" i="13" s="1"/>
  <c r="G154" i="7"/>
  <c r="G153" i="7" s="1"/>
  <c r="G93" i="13" s="1"/>
  <c r="E188" i="8"/>
  <c r="E187" i="8" s="1"/>
  <c r="E77" i="13" s="1"/>
  <c r="E164" i="8"/>
  <c r="E163" i="8" s="1"/>
  <c r="E204" i="8"/>
  <c r="E203" i="8" s="1"/>
  <c r="E85" i="13" s="1"/>
  <c r="E196" i="8"/>
  <c r="E195" i="8" s="1"/>
  <c r="E81" i="13" s="1"/>
  <c r="H164" i="10"/>
  <c r="H163" i="10" s="1"/>
  <c r="H29" i="13" s="1"/>
  <c r="H156" i="10"/>
  <c r="H155" i="10" s="1"/>
  <c r="H172" i="10"/>
  <c r="H171" i="10" s="1"/>
  <c r="H33" i="13" s="1"/>
  <c r="C153" i="11"/>
  <c r="C152" i="11" s="1"/>
  <c r="C21" i="13" s="1"/>
  <c r="J155" i="5"/>
  <c r="J154" i="5" s="1"/>
  <c r="K164" i="10"/>
  <c r="K163" i="10" s="1"/>
  <c r="K29" i="13" s="1"/>
  <c r="G146" i="7"/>
  <c r="G145" i="7" s="1"/>
  <c r="M155" i="5"/>
  <c r="M154" i="5" s="1"/>
  <c r="E164" i="10"/>
  <c r="E163" i="10" s="1"/>
  <c r="E29" i="13" s="1"/>
  <c r="E156" i="10"/>
  <c r="E155" i="10" s="1"/>
  <c r="O137" i="2"/>
  <c r="O136" i="2" s="1"/>
  <c r="O188" i="10"/>
  <c r="O187" i="10" s="1"/>
  <c r="O41" i="13" s="1"/>
  <c r="D204" i="8"/>
  <c r="D203" i="8" s="1"/>
  <c r="D85" i="13" s="1"/>
  <c r="K188" i="10"/>
  <c r="K187" i="10" s="1"/>
  <c r="K41" i="13" s="1"/>
  <c r="G162" i="7"/>
  <c r="G161" i="7" s="1"/>
  <c r="G97" i="13" s="1"/>
  <c r="E172" i="10"/>
  <c r="E171" i="10" s="1"/>
  <c r="E33" i="13" s="1"/>
  <c r="I179" i="5"/>
  <c r="I178" i="5" s="1"/>
  <c r="I145" i="13" s="1"/>
  <c r="M187" i="5"/>
  <c r="M186" i="5" s="1"/>
  <c r="M149" i="13" s="1"/>
  <c r="C145" i="11"/>
  <c r="C144" i="11" s="1"/>
  <c r="C17" i="13" s="1"/>
  <c r="I155" i="5"/>
  <c r="I154" i="5" s="1"/>
  <c r="H172" i="8"/>
  <c r="H171" i="8" s="1"/>
  <c r="H69" i="13" s="1"/>
  <c r="H188" i="8"/>
  <c r="H187" i="8" s="1"/>
  <c r="H77" i="13" s="1"/>
  <c r="O164" i="8"/>
  <c r="O163" i="8" s="1"/>
  <c r="O180" i="8"/>
  <c r="O179" i="8" s="1"/>
  <c r="O73" i="13" s="1"/>
  <c r="G188" i="10"/>
  <c r="G187" i="10" s="1"/>
  <c r="G41" i="13" s="1"/>
  <c r="N222" i="6"/>
  <c r="N206" i="6"/>
  <c r="E137" i="2"/>
  <c r="E136" i="2" s="1"/>
  <c r="O172" i="10"/>
  <c r="O171" i="10" s="1"/>
  <c r="O33" i="13" s="1"/>
  <c r="J163" i="5"/>
  <c r="J162" i="5" s="1"/>
  <c r="J137" i="13" s="1"/>
  <c r="D172" i="8"/>
  <c r="D171" i="8" s="1"/>
  <c r="D69" i="13" s="1"/>
  <c r="G163" i="9"/>
  <c r="G162" i="9" s="1"/>
  <c r="G49" i="13" s="1"/>
  <c r="M174" i="6"/>
  <c r="M173" i="6" s="1"/>
  <c r="L188" i="10"/>
  <c r="L187" i="10" s="1"/>
  <c r="L41" i="13" s="1"/>
  <c r="H45" i="13"/>
  <c r="H45" i="24" s="1"/>
  <c r="O120" i="12"/>
  <c r="O116" i="12"/>
  <c r="O11" i="13"/>
  <c r="G179" i="9"/>
  <c r="G178" i="9" s="1"/>
  <c r="G57" i="13" s="1"/>
  <c r="G57" i="24" s="1"/>
  <c r="H164" i="8"/>
  <c r="H163" i="8" s="1"/>
  <c r="H180" i="8"/>
  <c r="H179" i="8" s="1"/>
  <c r="H73" i="13" s="1"/>
  <c r="O196" i="8"/>
  <c r="O195" i="8" s="1"/>
  <c r="O81" i="13" s="1"/>
  <c r="O172" i="8"/>
  <c r="O171" i="8" s="1"/>
  <c r="O69" i="13" s="1"/>
  <c r="G180" i="10"/>
  <c r="G179" i="10" s="1"/>
  <c r="G37" i="13" s="1"/>
  <c r="N214" i="6"/>
  <c r="N213" i="6" s="1"/>
  <c r="N125" i="13" s="1"/>
  <c r="E153" i="2"/>
  <c r="E152" i="2" s="1"/>
  <c r="E169" i="13" s="1"/>
  <c r="O164" i="10"/>
  <c r="O163" i="10" s="1"/>
  <c r="O29" i="13" s="1"/>
  <c r="J187" i="5"/>
  <c r="J186" i="5" s="1"/>
  <c r="J149" i="13" s="1"/>
  <c r="D164" i="8"/>
  <c r="D163" i="8" s="1"/>
  <c r="D196" i="8"/>
  <c r="D195" i="8" s="1"/>
  <c r="D81" i="13" s="1"/>
  <c r="N136" i="11"/>
  <c r="N13" i="13" s="1"/>
  <c r="O152" i="11"/>
  <c r="O21" i="13" s="1"/>
  <c r="G187" i="9"/>
  <c r="G186" i="9" s="1"/>
  <c r="G61" i="13" s="1"/>
  <c r="L71" i="7"/>
  <c r="L162" i="7" s="1"/>
  <c r="N190" i="6"/>
  <c r="N189" i="6" s="1"/>
  <c r="N113" i="13" s="1"/>
  <c r="J171" i="5"/>
  <c r="J170" i="5" s="1"/>
  <c r="J141" i="13" s="1"/>
  <c r="D180" i="8"/>
  <c r="D179" i="8" s="1"/>
  <c r="D73" i="13" s="1"/>
  <c r="J188" i="10"/>
  <c r="J187" i="10" s="1"/>
  <c r="J41" i="13" s="1"/>
  <c r="C203" i="8"/>
  <c r="C85" i="13" s="1"/>
  <c r="C85" i="24" s="1"/>
  <c r="F169" i="7"/>
  <c r="F101" i="13" s="1"/>
  <c r="F101" i="24" s="1"/>
  <c r="J180" i="10"/>
  <c r="J179" i="10" s="1"/>
  <c r="J37" i="13" s="1"/>
  <c r="O71" i="6"/>
  <c r="O222" i="6" s="1"/>
  <c r="E161" i="7"/>
  <c r="E97" i="13" s="1"/>
  <c r="E97" i="24" s="1"/>
  <c r="F161" i="7"/>
  <c r="F97" i="13" s="1"/>
  <c r="F97" i="24" s="1"/>
  <c r="D71" i="7"/>
  <c r="D162" i="7" s="1"/>
  <c r="E71" i="9"/>
  <c r="E179" i="9" s="1"/>
  <c r="C154" i="7"/>
  <c r="C153" i="7" s="1"/>
  <c r="C93" i="13" s="1"/>
  <c r="F187" i="9"/>
  <c r="F186" i="9" s="1"/>
  <c r="F61" i="13" s="1"/>
  <c r="L137" i="11"/>
  <c r="L136" i="11" s="1"/>
  <c r="H153" i="11"/>
  <c r="H152" i="11" s="1"/>
  <c r="H21" i="13" s="1"/>
  <c r="J146" i="7"/>
  <c r="J145" i="7" s="1"/>
  <c r="G198" i="6"/>
  <c r="G197" i="6" s="1"/>
  <c r="G117" i="13" s="1"/>
  <c r="G206" i="6"/>
  <c r="G205" i="6" s="1"/>
  <c r="G121" i="13" s="1"/>
  <c r="C170" i="7"/>
  <c r="C169" i="7" s="1"/>
  <c r="C101" i="13" s="1"/>
  <c r="K172" i="10"/>
  <c r="K171" i="10" s="1"/>
  <c r="K33" i="13" s="1"/>
  <c r="M163" i="5"/>
  <c r="M162" i="5" s="1"/>
  <c r="M137" i="13" s="1"/>
  <c r="F155" i="9"/>
  <c r="F154" i="9" s="1"/>
  <c r="F163" i="9"/>
  <c r="F162" i="9" s="1"/>
  <c r="F49" i="13" s="1"/>
  <c r="L145" i="11"/>
  <c r="L144" i="11" s="1"/>
  <c r="L17" i="13" s="1"/>
  <c r="F145" i="11"/>
  <c r="F144" i="11" s="1"/>
  <c r="F17" i="13" s="1"/>
  <c r="J170" i="7"/>
  <c r="J169" i="7" s="1"/>
  <c r="J101" i="13" s="1"/>
  <c r="G214" i="6"/>
  <c r="G213" i="6" s="1"/>
  <c r="G125" i="13" s="1"/>
  <c r="G190" i="6"/>
  <c r="G189" i="6" s="1"/>
  <c r="G113" i="13" s="1"/>
  <c r="I187" i="5"/>
  <c r="I186" i="5" s="1"/>
  <c r="I149" i="13" s="1"/>
  <c r="J156" i="10"/>
  <c r="J155" i="10" s="1"/>
  <c r="J172" i="10"/>
  <c r="J171" i="10" s="1"/>
  <c r="J33" i="13" s="1"/>
  <c r="L179" i="10"/>
  <c r="L37" i="13" s="1"/>
  <c r="L37" i="24" s="1"/>
  <c r="K186" i="5"/>
  <c r="K149" i="13" s="1"/>
  <c r="K149" i="24" s="1"/>
  <c r="I71" i="2"/>
  <c r="I145" i="2" s="1"/>
  <c r="D71" i="2"/>
  <c r="D137" i="2" s="1"/>
  <c r="K156" i="10"/>
  <c r="K155" i="10" s="1"/>
  <c r="I71" i="7"/>
  <c r="I170" i="7" s="1"/>
  <c r="O128" i="1"/>
  <c r="O153" i="13" s="1"/>
  <c r="K71" i="6"/>
  <c r="K214" i="6" s="1"/>
  <c r="H136" i="1"/>
  <c r="H157" i="13" s="1"/>
  <c r="H157" i="24" s="1"/>
  <c r="C71" i="1"/>
  <c r="C129" i="1" s="1"/>
  <c r="N162" i="9"/>
  <c r="N49" i="13" s="1"/>
  <c r="N49" i="24" s="1"/>
  <c r="K162" i="5"/>
  <c r="K137" i="13" s="1"/>
  <c r="K137" i="24" s="1"/>
  <c r="M69" i="24"/>
  <c r="I181" i="8"/>
  <c r="I197" i="8"/>
  <c r="I205" i="8"/>
  <c r="I173" i="8"/>
  <c r="I189" i="8"/>
  <c r="I165" i="8"/>
  <c r="E125" i="24"/>
  <c r="M138" i="2"/>
  <c r="M154" i="2"/>
  <c r="M146" i="2"/>
  <c r="C188" i="5"/>
  <c r="C180" i="5"/>
  <c r="C164" i="5"/>
  <c r="C156" i="5"/>
  <c r="C172" i="5"/>
  <c r="M77" i="24"/>
  <c r="G149" i="24"/>
  <c r="F187" i="10"/>
  <c r="F41" i="13" s="1"/>
  <c r="F229" i="6"/>
  <c r="F291" i="6"/>
  <c r="F105" i="13"/>
  <c r="F121" i="24"/>
  <c r="K170" i="5"/>
  <c r="K141" i="13" s="1"/>
  <c r="H229" i="6"/>
  <c r="H291" i="6"/>
  <c r="H105" i="13"/>
  <c r="H121" i="24"/>
  <c r="K169" i="24"/>
  <c r="J153" i="2"/>
  <c r="J152" i="2" s="1"/>
  <c r="J169" i="13" s="1"/>
  <c r="J137" i="2"/>
  <c r="J136" i="2" s="1"/>
  <c r="J145" i="2"/>
  <c r="J144" i="2" s="1"/>
  <c r="J165" i="13" s="1"/>
  <c r="G172" i="8"/>
  <c r="G171" i="8" s="1"/>
  <c r="G69" i="13" s="1"/>
  <c r="G196" i="8"/>
  <c r="G195" i="8" s="1"/>
  <c r="G81" i="13" s="1"/>
  <c r="G188" i="8"/>
  <c r="G187" i="8" s="1"/>
  <c r="G77" i="13" s="1"/>
  <c r="G180" i="8"/>
  <c r="G179" i="8" s="1"/>
  <c r="G73" i="13" s="1"/>
  <c r="G204" i="8"/>
  <c r="G203" i="8" s="1"/>
  <c r="G85" i="13" s="1"/>
  <c r="G164" i="8"/>
  <c r="G163" i="8" s="1"/>
  <c r="H169" i="24"/>
  <c r="J69" i="24"/>
  <c r="O49" i="24"/>
  <c r="E144" i="11"/>
  <c r="E17" i="13" s="1"/>
  <c r="F163" i="8"/>
  <c r="F187" i="8"/>
  <c r="F77" i="13" s="1"/>
  <c r="D173" i="7"/>
  <c r="D157" i="7"/>
  <c r="D149" i="7"/>
  <c r="D165" i="7"/>
  <c r="N181" i="5"/>
  <c r="N165" i="5"/>
  <c r="N189" i="5"/>
  <c r="N157" i="5"/>
  <c r="N173" i="5"/>
  <c r="N190" i="5"/>
  <c r="N166" i="5"/>
  <c r="N158" i="5"/>
  <c r="N182" i="5"/>
  <c r="N174" i="5"/>
  <c r="K180" i="8"/>
  <c r="K179" i="8" s="1"/>
  <c r="K73" i="13" s="1"/>
  <c r="K196" i="8"/>
  <c r="K195" i="8" s="1"/>
  <c r="K81" i="13" s="1"/>
  <c r="K188" i="8"/>
  <c r="K187" i="8" s="1"/>
  <c r="K77" i="13" s="1"/>
  <c r="K164" i="8"/>
  <c r="K163" i="8" s="1"/>
  <c r="K172" i="8"/>
  <c r="K171" i="8" s="1"/>
  <c r="K69" i="13" s="1"/>
  <c r="K204" i="8"/>
  <c r="K203" i="8" s="1"/>
  <c r="K85" i="13" s="1"/>
  <c r="K180" i="9"/>
  <c r="K188" i="9"/>
  <c r="K164" i="9"/>
  <c r="K156" i="9"/>
  <c r="K172" i="9"/>
  <c r="K195" i="6"/>
  <c r="K219" i="6"/>
  <c r="K179" i="6"/>
  <c r="K187" i="6"/>
  <c r="K211" i="6"/>
  <c r="K203" i="6"/>
  <c r="K227" i="6"/>
  <c r="K193" i="6"/>
  <c r="K225" i="6"/>
  <c r="K177" i="6"/>
  <c r="K201" i="6"/>
  <c r="K185" i="6"/>
  <c r="K217" i="6"/>
  <c r="K209" i="6"/>
  <c r="L130" i="1"/>
  <c r="L138" i="1"/>
  <c r="N131" i="1"/>
  <c r="N139" i="1"/>
  <c r="N130" i="1"/>
  <c r="N138" i="1"/>
  <c r="J200" i="6"/>
  <c r="J216" i="6"/>
  <c r="J208" i="6"/>
  <c r="J224" i="6"/>
  <c r="J184" i="6"/>
  <c r="J176" i="6"/>
  <c r="J192" i="6"/>
  <c r="C151" i="2"/>
  <c r="C159" i="2"/>
  <c r="C143" i="2"/>
  <c r="M93" i="24"/>
  <c r="K138" i="1"/>
  <c r="K130" i="1"/>
  <c r="M81" i="24"/>
  <c r="O57" i="24"/>
  <c r="O203" i="8"/>
  <c r="O85" i="13" s="1"/>
  <c r="I154" i="2"/>
  <c r="I146" i="2"/>
  <c r="I138" i="2"/>
  <c r="L65" i="24"/>
  <c r="L141" i="24"/>
  <c r="O209" i="6"/>
  <c r="O193" i="6"/>
  <c r="O217" i="6"/>
  <c r="O185" i="6"/>
  <c r="O225" i="6"/>
  <c r="O177" i="6"/>
  <c r="O201" i="6"/>
  <c r="E141" i="24"/>
  <c r="L171" i="7"/>
  <c r="L147" i="7"/>
  <c r="L155" i="7"/>
  <c r="L163" i="7"/>
  <c r="D148" i="2"/>
  <c r="D140" i="2"/>
  <c r="D156" i="2"/>
  <c r="C161" i="7"/>
  <c r="C97" i="13" s="1"/>
  <c r="K179" i="10"/>
  <c r="K37" i="13" s="1"/>
  <c r="G169" i="7"/>
  <c r="G101" i="13" s="1"/>
  <c r="M178" i="5"/>
  <c r="M145" i="13" s="1"/>
  <c r="K145" i="7"/>
  <c r="N179" i="10"/>
  <c r="N37" i="13" s="1"/>
  <c r="G136" i="1"/>
  <c r="G157" i="13" s="1"/>
  <c r="D187" i="8"/>
  <c r="D77" i="13" s="1"/>
  <c r="I170" i="5"/>
  <c r="I141" i="13" s="1"/>
  <c r="J163" i="10"/>
  <c r="J29" i="13" s="1"/>
  <c r="J49" i="24"/>
  <c r="I175" i="8"/>
  <c r="I199" i="8"/>
  <c r="I183" i="8"/>
  <c r="I167" i="8"/>
  <c r="I191" i="8"/>
  <c r="I207" i="8"/>
  <c r="E117" i="24"/>
  <c r="M156" i="2"/>
  <c r="M148" i="2"/>
  <c r="M140" i="2"/>
  <c r="C71" i="5"/>
  <c r="C173" i="5"/>
  <c r="C157" i="5"/>
  <c r="C165" i="5"/>
  <c r="C189" i="5"/>
  <c r="C181" i="5"/>
  <c r="J153" i="11"/>
  <c r="J152" i="11" s="1"/>
  <c r="J21" i="13" s="1"/>
  <c r="J145" i="11"/>
  <c r="J144" i="11" s="1"/>
  <c r="J17" i="13" s="1"/>
  <c r="J137" i="11"/>
  <c r="J136" i="11" s="1"/>
  <c r="M211" i="8"/>
  <c r="M65" i="13"/>
  <c r="M267" i="8"/>
  <c r="J144" i="1"/>
  <c r="J177" i="1"/>
  <c r="J153" i="13"/>
  <c r="E157" i="24"/>
  <c r="G153" i="11"/>
  <c r="G152" i="11" s="1"/>
  <c r="G21" i="13" s="1"/>
  <c r="G145" i="11"/>
  <c r="G144" i="11" s="1"/>
  <c r="G17" i="13" s="1"/>
  <c r="G137" i="11"/>
  <c r="G136" i="11" s="1"/>
  <c r="M137" i="11"/>
  <c r="M136" i="11" s="1"/>
  <c r="M153" i="11"/>
  <c r="M152" i="11" s="1"/>
  <c r="M21" i="13" s="1"/>
  <c r="M145" i="11"/>
  <c r="M144" i="11" s="1"/>
  <c r="M17" i="13" s="1"/>
  <c r="G194" i="5"/>
  <c r="G244" i="5"/>
  <c r="G133" i="13"/>
  <c r="G137" i="24"/>
  <c r="O153" i="7"/>
  <c r="O93" i="13" s="1"/>
  <c r="F171" i="10"/>
  <c r="F33" i="13" s="1"/>
  <c r="F179" i="10"/>
  <c r="F37" i="13" s="1"/>
  <c r="F129" i="24"/>
  <c r="F117" i="24"/>
  <c r="H109" i="24"/>
  <c r="H113" i="24"/>
  <c r="N89" i="24"/>
  <c r="M73" i="24"/>
  <c r="C49" i="24"/>
  <c r="D61" i="24"/>
  <c r="F195" i="8"/>
  <c r="F81" i="13" s="1"/>
  <c r="F203" i="8"/>
  <c r="F85" i="13" s="1"/>
  <c r="D164" i="7"/>
  <c r="D172" i="7"/>
  <c r="D156" i="7"/>
  <c r="G170" i="9"/>
  <c r="G53" i="13" s="1"/>
  <c r="N156" i="5"/>
  <c r="N188" i="5"/>
  <c r="N172" i="5"/>
  <c r="N180" i="5"/>
  <c r="N164" i="5"/>
  <c r="K71" i="9"/>
  <c r="K220" i="6"/>
  <c r="K180" i="6"/>
  <c r="K228" i="6"/>
  <c r="K212" i="6"/>
  <c r="K196" i="6"/>
  <c r="K204" i="6"/>
  <c r="K188" i="6"/>
  <c r="K138" i="11"/>
  <c r="K154" i="11"/>
  <c r="K146" i="11"/>
  <c r="L140" i="1"/>
  <c r="L132" i="1"/>
  <c r="N135" i="1"/>
  <c r="N143" i="1"/>
  <c r="J225" i="6"/>
  <c r="J193" i="6"/>
  <c r="J185" i="6"/>
  <c r="J201" i="6"/>
  <c r="J217" i="6"/>
  <c r="J177" i="6"/>
  <c r="J209" i="6"/>
  <c r="C71" i="2"/>
  <c r="C140" i="2"/>
  <c r="C156" i="2"/>
  <c r="C148" i="2"/>
  <c r="M177" i="7"/>
  <c r="M221" i="7"/>
  <c r="M89" i="13"/>
  <c r="K71" i="1"/>
  <c r="J81" i="24"/>
  <c r="D194" i="9"/>
  <c r="D244" i="9"/>
  <c r="D45" i="13"/>
  <c r="I139" i="2"/>
  <c r="I147" i="2"/>
  <c r="I155" i="2"/>
  <c r="F177" i="1"/>
  <c r="F144" i="1"/>
  <c r="F153" i="13"/>
  <c r="L149" i="24"/>
  <c r="O208" i="6"/>
  <c r="O216" i="6"/>
  <c r="O176" i="6"/>
  <c r="O200" i="6"/>
  <c r="O224" i="6"/>
  <c r="O192" i="6"/>
  <c r="O184" i="6"/>
  <c r="E149" i="24"/>
  <c r="L149" i="7"/>
  <c r="L165" i="7"/>
  <c r="L173" i="7"/>
  <c r="L157" i="7"/>
  <c r="D155" i="2"/>
  <c r="D147" i="2"/>
  <c r="D139" i="2"/>
  <c r="C132" i="1"/>
  <c r="C140" i="1"/>
  <c r="E171" i="8"/>
  <c r="E69" i="13" s="1"/>
  <c r="F170" i="9"/>
  <c r="F53" i="13" s="1"/>
  <c r="N173" i="6"/>
  <c r="C187" i="10"/>
  <c r="C41" i="13" s="1"/>
  <c r="J267" i="8"/>
  <c r="J211" i="8"/>
  <c r="J65" i="13"/>
  <c r="L156" i="9"/>
  <c r="L172" i="9"/>
  <c r="L164" i="9"/>
  <c r="L180" i="9"/>
  <c r="L188" i="9"/>
  <c r="L145" i="2"/>
  <c r="L144" i="2" s="1"/>
  <c r="L165" i="13" s="1"/>
  <c r="L153" i="2"/>
  <c r="L152" i="2" s="1"/>
  <c r="L169" i="13" s="1"/>
  <c r="L137" i="2"/>
  <c r="L136" i="2" s="1"/>
  <c r="M171" i="9"/>
  <c r="M170" i="9" s="1"/>
  <c r="M53" i="13" s="1"/>
  <c r="M163" i="9"/>
  <c r="M162" i="9" s="1"/>
  <c r="M49" i="13" s="1"/>
  <c r="M179" i="9"/>
  <c r="M178" i="9" s="1"/>
  <c r="M57" i="13" s="1"/>
  <c r="M187" i="9"/>
  <c r="M186" i="9" s="1"/>
  <c r="M61" i="13" s="1"/>
  <c r="M155" i="9"/>
  <c r="M154" i="9" s="1"/>
  <c r="D215" i="6"/>
  <c r="D191" i="6"/>
  <c r="D183" i="6"/>
  <c r="D223" i="6"/>
  <c r="D175" i="6"/>
  <c r="D207" i="6"/>
  <c r="D199" i="6"/>
  <c r="D164" i="10"/>
  <c r="D163" i="10" s="1"/>
  <c r="D29" i="13" s="1"/>
  <c r="D180" i="10"/>
  <c r="D179" i="10" s="1"/>
  <c r="D37" i="13" s="1"/>
  <c r="D156" i="10"/>
  <c r="D155" i="10" s="1"/>
  <c r="D172" i="10"/>
  <c r="D171" i="10" s="1"/>
  <c r="D33" i="13" s="1"/>
  <c r="D188" i="10"/>
  <c r="D187" i="10" s="1"/>
  <c r="D41" i="13" s="1"/>
  <c r="D49" i="24"/>
  <c r="D57" i="24"/>
  <c r="I174" i="10"/>
  <c r="I166" i="10"/>
  <c r="I182" i="10"/>
  <c r="I190" i="10"/>
  <c r="I158" i="10"/>
  <c r="D179" i="6"/>
  <c r="D195" i="6"/>
  <c r="D211" i="6"/>
  <c r="D219" i="6"/>
  <c r="D203" i="6"/>
  <c r="D227" i="6"/>
  <c r="D187" i="6"/>
  <c r="H170" i="7"/>
  <c r="H169" i="7" s="1"/>
  <c r="H101" i="13" s="1"/>
  <c r="H154" i="7"/>
  <c r="H153" i="7" s="1"/>
  <c r="H93" i="13" s="1"/>
  <c r="H146" i="7"/>
  <c r="H145" i="7" s="1"/>
  <c r="H162" i="7"/>
  <c r="H161" i="7" s="1"/>
  <c r="H97" i="13" s="1"/>
  <c r="N144" i="2"/>
  <c r="N165" i="13" s="1"/>
  <c r="J61" i="24"/>
  <c r="J157" i="24"/>
  <c r="D53" i="24"/>
  <c r="I157" i="7"/>
  <c r="I149" i="7"/>
  <c r="I173" i="7"/>
  <c r="I165" i="7"/>
  <c r="L182" i="6"/>
  <c r="L181" i="6" s="1"/>
  <c r="L109" i="13" s="1"/>
  <c r="L222" i="6"/>
  <c r="L221" i="6" s="1"/>
  <c r="L129" i="13" s="1"/>
  <c r="L190" i="6"/>
  <c r="L189" i="6" s="1"/>
  <c r="L113" i="13" s="1"/>
  <c r="L198" i="6"/>
  <c r="L197" i="6" s="1"/>
  <c r="L117" i="13" s="1"/>
  <c r="L206" i="6"/>
  <c r="L205" i="6" s="1"/>
  <c r="L121" i="13" s="1"/>
  <c r="L174" i="6"/>
  <c r="L173" i="6" s="1"/>
  <c r="L214" i="6"/>
  <c r="L213" i="6" s="1"/>
  <c r="L125" i="13" s="1"/>
  <c r="L71" i="9"/>
  <c r="H187" i="5"/>
  <c r="H186" i="5" s="1"/>
  <c r="H149" i="13" s="1"/>
  <c r="H179" i="5"/>
  <c r="H178" i="5" s="1"/>
  <c r="H145" i="13" s="1"/>
  <c r="H171" i="5"/>
  <c r="H170" i="5" s="1"/>
  <c r="H141" i="13" s="1"/>
  <c r="H163" i="5"/>
  <c r="H162" i="5" s="1"/>
  <c r="H137" i="13" s="1"/>
  <c r="H155" i="5"/>
  <c r="H154" i="5" s="1"/>
  <c r="I183" i="10"/>
  <c r="I159" i="10"/>
  <c r="I191" i="10"/>
  <c r="I167" i="10"/>
  <c r="I175" i="10"/>
  <c r="D225" i="6"/>
  <c r="D209" i="6"/>
  <c r="D193" i="6"/>
  <c r="D177" i="6"/>
  <c r="D201" i="6"/>
  <c r="D185" i="6"/>
  <c r="D217" i="6"/>
  <c r="E229" i="6"/>
  <c r="E291" i="6"/>
  <c r="E105" i="13"/>
  <c r="E121" i="24"/>
  <c r="M71" i="2"/>
  <c r="M150" i="2"/>
  <c r="M142" i="2"/>
  <c r="M158" i="2"/>
  <c r="F145" i="7"/>
  <c r="C166" i="5"/>
  <c r="C190" i="5"/>
  <c r="C182" i="5"/>
  <c r="C158" i="5"/>
  <c r="C174" i="5"/>
  <c r="C185" i="5"/>
  <c r="C161" i="5"/>
  <c r="C177" i="5"/>
  <c r="C193" i="5"/>
  <c r="C169" i="5"/>
  <c r="M137" i="1"/>
  <c r="M136" i="1" s="1"/>
  <c r="M157" i="13" s="1"/>
  <c r="M129" i="1"/>
  <c r="M128" i="1" s="1"/>
  <c r="D137" i="1"/>
  <c r="D136" i="1" s="1"/>
  <c r="D157" i="13" s="1"/>
  <c r="D129" i="1"/>
  <c r="D128" i="1" s="1"/>
  <c r="J57" i="24"/>
  <c r="J85" i="24"/>
  <c r="I61" i="24"/>
  <c r="G141" i="24"/>
  <c r="F155" i="10"/>
  <c r="F125" i="24"/>
  <c r="F113" i="24"/>
  <c r="H117" i="24"/>
  <c r="H129" i="24"/>
  <c r="K165" i="24"/>
  <c r="I194" i="9"/>
  <c r="I244" i="9"/>
  <c r="I45" i="13"/>
  <c r="E144" i="1"/>
  <c r="E177" i="1"/>
  <c r="E153" i="13"/>
  <c r="F171" i="8"/>
  <c r="F69" i="13" s="1"/>
  <c r="D160" i="7"/>
  <c r="D176" i="7"/>
  <c r="D152" i="7"/>
  <c r="D168" i="7"/>
  <c r="N71" i="5"/>
  <c r="K158" i="9"/>
  <c r="K182" i="9"/>
  <c r="K190" i="9"/>
  <c r="K174" i="9"/>
  <c r="K166" i="9"/>
  <c r="K184" i="6"/>
  <c r="K216" i="6"/>
  <c r="K208" i="6"/>
  <c r="K200" i="6"/>
  <c r="K176" i="6"/>
  <c r="K224" i="6"/>
  <c r="K192" i="6"/>
  <c r="K71" i="11"/>
  <c r="L135" i="1"/>
  <c r="L143" i="1"/>
  <c r="N140" i="1"/>
  <c r="N132" i="1"/>
  <c r="J71" i="6"/>
  <c r="J183" i="6"/>
  <c r="J199" i="6"/>
  <c r="J207" i="6"/>
  <c r="J215" i="6"/>
  <c r="J175" i="6"/>
  <c r="J191" i="6"/>
  <c r="J223" i="6"/>
  <c r="C146" i="2"/>
  <c r="C138" i="2"/>
  <c r="C154" i="2"/>
  <c r="C158" i="2"/>
  <c r="C142" i="2"/>
  <c r="C150" i="2"/>
  <c r="E158" i="9"/>
  <c r="E182" i="9"/>
  <c r="E190" i="9"/>
  <c r="E166" i="9"/>
  <c r="E174" i="9"/>
  <c r="M97" i="24"/>
  <c r="K134" i="1"/>
  <c r="K142" i="1"/>
  <c r="K140" i="1"/>
  <c r="K132" i="1"/>
  <c r="D152" i="11"/>
  <c r="D21" i="13" s="1"/>
  <c r="J194" i="9"/>
  <c r="J244" i="9"/>
  <c r="J45" i="13"/>
  <c r="J77" i="24"/>
  <c r="I49" i="24"/>
  <c r="H203" i="8"/>
  <c r="H85" i="13" s="1"/>
  <c r="I156" i="2"/>
  <c r="I140" i="2"/>
  <c r="I148" i="2"/>
  <c r="I143" i="2"/>
  <c r="I151" i="2"/>
  <c r="I159" i="2"/>
  <c r="F157" i="24"/>
  <c r="L194" i="5"/>
  <c r="L244" i="5"/>
  <c r="L133" i="13"/>
  <c r="L145" i="24"/>
  <c r="O207" i="6"/>
  <c r="O215" i="6"/>
  <c r="O223" i="6"/>
  <c r="O199" i="6"/>
  <c r="O175" i="6"/>
  <c r="O191" i="6"/>
  <c r="O183" i="6"/>
  <c r="E137" i="24"/>
  <c r="D158" i="2"/>
  <c r="D142" i="2"/>
  <c r="D150" i="2"/>
  <c r="C135" i="1"/>
  <c r="C143" i="1"/>
  <c r="C138" i="1"/>
  <c r="C130" i="1"/>
  <c r="O170" i="5"/>
  <c r="O141" i="13" s="1"/>
  <c r="C189" i="6"/>
  <c r="C113" i="13" s="1"/>
  <c r="E179" i="10"/>
  <c r="E37" i="13" s="1"/>
  <c r="O152" i="2"/>
  <c r="O169" i="13" s="1"/>
  <c r="E144" i="2"/>
  <c r="E165" i="13" s="1"/>
  <c r="F136" i="2"/>
  <c r="I173" i="6"/>
  <c r="J178" i="5"/>
  <c r="J145" i="13" s="1"/>
  <c r="H179" i="10"/>
  <c r="H37" i="13" s="1"/>
  <c r="I136" i="11"/>
  <c r="F178" i="5"/>
  <c r="F145" i="13" s="1"/>
  <c r="O61" i="24"/>
  <c r="G153" i="2"/>
  <c r="G152" i="2" s="1"/>
  <c r="G169" i="13" s="1"/>
  <c r="G145" i="2"/>
  <c r="G144" i="2" s="1"/>
  <c r="G165" i="13" s="1"/>
  <c r="G137" i="2"/>
  <c r="G136" i="2" s="1"/>
  <c r="N196" i="8"/>
  <c r="N195" i="8" s="1"/>
  <c r="N81" i="13" s="1"/>
  <c r="N172" i="8"/>
  <c r="N171" i="8" s="1"/>
  <c r="N69" i="13" s="1"/>
  <c r="N204" i="8"/>
  <c r="N203" i="8" s="1"/>
  <c r="N85" i="13" s="1"/>
  <c r="N164" i="8"/>
  <c r="N163" i="8" s="1"/>
  <c r="N180" i="8"/>
  <c r="N179" i="8" s="1"/>
  <c r="N73" i="13" s="1"/>
  <c r="N188" i="8"/>
  <c r="N187" i="8" s="1"/>
  <c r="N77" i="13" s="1"/>
  <c r="I186" i="10"/>
  <c r="I178" i="10"/>
  <c r="I170" i="10"/>
  <c r="I194" i="10"/>
  <c r="I162" i="10"/>
  <c r="D71" i="6"/>
  <c r="C61" i="24"/>
  <c r="C57" i="24"/>
  <c r="I161" i="10"/>
  <c r="I185" i="10"/>
  <c r="I177" i="10"/>
  <c r="I193" i="10"/>
  <c r="I169" i="10"/>
  <c r="D188" i="6"/>
  <c r="D228" i="6"/>
  <c r="D212" i="6"/>
  <c r="D196" i="6"/>
  <c r="D204" i="6"/>
  <c r="D180" i="6"/>
  <c r="D220" i="6"/>
  <c r="E129" i="24"/>
  <c r="M159" i="2"/>
  <c r="M143" i="2"/>
  <c r="M151" i="2"/>
  <c r="M85" i="24"/>
  <c r="J73" i="24"/>
  <c r="I53" i="24"/>
  <c r="I155" i="7"/>
  <c r="I171" i="7"/>
  <c r="I147" i="7"/>
  <c r="I163" i="7"/>
  <c r="I176" i="7"/>
  <c r="I152" i="7"/>
  <c r="I168" i="7"/>
  <c r="I160" i="7"/>
  <c r="L182" i="9"/>
  <c r="L190" i="9"/>
  <c r="L174" i="9"/>
  <c r="L166" i="9"/>
  <c r="L158" i="9"/>
  <c r="M171" i="10"/>
  <c r="M33" i="13" s="1"/>
  <c r="I71" i="8"/>
  <c r="I202" i="8"/>
  <c r="I186" i="8"/>
  <c r="I178" i="8"/>
  <c r="I194" i="8"/>
  <c r="I210" i="8"/>
  <c r="I170" i="8"/>
  <c r="I71" i="10"/>
  <c r="I189" i="10"/>
  <c r="I173" i="10"/>
  <c r="I165" i="10"/>
  <c r="I181" i="10"/>
  <c r="I157" i="10"/>
  <c r="D216" i="6"/>
  <c r="D200" i="6"/>
  <c r="D208" i="6"/>
  <c r="D192" i="6"/>
  <c r="D224" i="6"/>
  <c r="D184" i="6"/>
  <c r="D176" i="6"/>
  <c r="E113" i="24"/>
  <c r="E109" i="24"/>
  <c r="M155" i="2"/>
  <c r="M147" i="2"/>
  <c r="M139" i="2"/>
  <c r="M205" i="6"/>
  <c r="M121" i="13" s="1"/>
  <c r="F153" i="7"/>
  <c r="F93" i="13" s="1"/>
  <c r="C192" i="5"/>
  <c r="C176" i="5"/>
  <c r="C184" i="5"/>
  <c r="H160" i="2"/>
  <c r="H198" i="2"/>
  <c r="H161" i="13"/>
  <c r="C194" i="9"/>
  <c r="C244" i="9"/>
  <c r="C45" i="13"/>
  <c r="O194" i="9"/>
  <c r="O244" i="9"/>
  <c r="O45" i="13"/>
  <c r="G145" i="24"/>
  <c r="F163" i="10"/>
  <c r="F29" i="13" s="1"/>
  <c r="D178" i="5"/>
  <c r="D145" i="13" s="1"/>
  <c r="F109" i="24"/>
  <c r="H125" i="24"/>
  <c r="K160" i="2"/>
  <c r="K198" i="2"/>
  <c r="K161" i="13"/>
  <c r="J53" i="24"/>
  <c r="I57" i="24"/>
  <c r="F179" i="8"/>
  <c r="F73" i="13" s="1"/>
  <c r="D171" i="7"/>
  <c r="D163" i="7"/>
  <c r="D155" i="7"/>
  <c r="D147" i="7"/>
  <c r="N185" i="5"/>
  <c r="N193" i="5"/>
  <c r="N161" i="5"/>
  <c r="N169" i="5"/>
  <c r="N177" i="5"/>
  <c r="K223" i="6"/>
  <c r="K199" i="6"/>
  <c r="K183" i="6"/>
  <c r="K175" i="6"/>
  <c r="K215" i="6"/>
  <c r="K191" i="6"/>
  <c r="K207" i="6"/>
  <c r="K140" i="11"/>
  <c r="K156" i="11"/>
  <c r="K148" i="11"/>
  <c r="L71" i="1"/>
  <c r="L131" i="1"/>
  <c r="L139" i="1"/>
  <c r="N71" i="1"/>
  <c r="J203" i="6"/>
  <c r="J211" i="6"/>
  <c r="J219" i="6"/>
  <c r="J195" i="6"/>
  <c r="J227" i="6"/>
  <c r="J179" i="6"/>
  <c r="J187" i="6"/>
  <c r="J220" i="6"/>
  <c r="J212" i="6"/>
  <c r="J196" i="6"/>
  <c r="J180" i="6"/>
  <c r="J228" i="6"/>
  <c r="J188" i="6"/>
  <c r="J204" i="6"/>
  <c r="C147" i="2"/>
  <c r="C139" i="2"/>
  <c r="C155" i="2"/>
  <c r="E156" i="9"/>
  <c r="E188" i="9"/>
  <c r="E180" i="9"/>
  <c r="E172" i="9"/>
  <c r="E164" i="9"/>
  <c r="M101" i="24"/>
  <c r="K135" i="1"/>
  <c r="K143" i="1"/>
  <c r="K139" i="1"/>
  <c r="K131" i="1"/>
  <c r="H165" i="24"/>
  <c r="C53" i="24"/>
  <c r="O53" i="24"/>
  <c r="I158" i="2"/>
  <c r="I142" i="2"/>
  <c r="I150" i="2"/>
  <c r="L137" i="24"/>
  <c r="O212" i="6"/>
  <c r="O228" i="6"/>
  <c r="O188" i="6"/>
  <c r="O180" i="6"/>
  <c r="O204" i="6"/>
  <c r="O220" i="6"/>
  <c r="O196" i="6"/>
  <c r="O195" i="6"/>
  <c r="O219" i="6"/>
  <c r="O227" i="6"/>
  <c r="O179" i="6"/>
  <c r="O211" i="6"/>
  <c r="O203" i="6"/>
  <c r="O187" i="6"/>
  <c r="E194" i="5"/>
  <c r="E244" i="5"/>
  <c r="E133" i="13"/>
  <c r="E145" i="24"/>
  <c r="L168" i="7"/>
  <c r="L152" i="7"/>
  <c r="L160" i="7"/>
  <c r="L176" i="7"/>
  <c r="D151" i="2"/>
  <c r="D143" i="2"/>
  <c r="D159" i="2"/>
  <c r="D146" i="2"/>
  <c r="D138" i="2"/>
  <c r="D154" i="2"/>
  <c r="C139" i="1"/>
  <c r="C131" i="1"/>
  <c r="C134" i="1"/>
  <c r="C142" i="1"/>
  <c r="E179" i="8"/>
  <c r="E73" i="13" s="1"/>
  <c r="G163" i="10"/>
  <c r="G29" i="13" s="1"/>
  <c r="I136" i="1"/>
  <c r="I157" i="13" s="1"/>
  <c r="L152" i="11"/>
  <c r="L21" i="13" s="1"/>
  <c r="N221" i="6"/>
  <c r="N129" i="13" s="1"/>
  <c r="N205" i="6"/>
  <c r="N121" i="13" s="1"/>
  <c r="H136" i="11"/>
  <c r="F136" i="11"/>
  <c r="J161" i="7"/>
  <c r="J97" i="13" s="1"/>
  <c r="G221" i="6"/>
  <c r="G129" i="13" s="1"/>
  <c r="C136" i="11"/>
  <c r="O21" i="24" l="1"/>
  <c r="O101" i="24"/>
  <c r="O17" i="24"/>
  <c r="I153" i="2"/>
  <c r="I152" i="2" s="1"/>
  <c r="I169" i="13" s="1"/>
  <c r="I137" i="2"/>
  <c r="I136" i="2" s="1"/>
  <c r="O160" i="11"/>
  <c r="C267" i="8"/>
  <c r="O174" i="6"/>
  <c r="O173" i="6" s="1"/>
  <c r="L146" i="7"/>
  <c r="L145" i="7" s="1"/>
  <c r="L89" i="13" s="1"/>
  <c r="H144" i="1"/>
  <c r="C137" i="1"/>
  <c r="C136" i="1" s="1"/>
  <c r="C157" i="13" s="1"/>
  <c r="K190" i="6"/>
  <c r="K189" i="6" s="1"/>
  <c r="K113" i="13" s="1"/>
  <c r="I146" i="7"/>
  <c r="I145" i="7" s="1"/>
  <c r="L154" i="7"/>
  <c r="L153" i="7" s="1"/>
  <c r="L93" i="13" s="1"/>
  <c r="O182" i="6"/>
  <c r="O181" i="6" s="1"/>
  <c r="O109" i="13" s="1"/>
  <c r="L170" i="7"/>
  <c r="L169" i="7" s="1"/>
  <c r="L101" i="13" s="1"/>
  <c r="H153" i="13"/>
  <c r="H177" i="1"/>
  <c r="I154" i="7"/>
  <c r="I153" i="7" s="1"/>
  <c r="I93" i="13" s="1"/>
  <c r="D170" i="7"/>
  <c r="D169" i="7" s="1"/>
  <c r="D101" i="13" s="1"/>
  <c r="O198" i="11"/>
  <c r="N198" i="11"/>
  <c r="N160" i="11"/>
  <c r="E155" i="9"/>
  <c r="E154" i="9" s="1"/>
  <c r="D145" i="2"/>
  <c r="D144" i="2" s="1"/>
  <c r="D165" i="13" s="1"/>
  <c r="D153" i="2"/>
  <c r="D152" i="2" s="1"/>
  <c r="D169" i="13" s="1"/>
  <c r="C211" i="8"/>
  <c r="O144" i="1"/>
  <c r="O177" i="1"/>
  <c r="O190" i="6"/>
  <c r="O189" i="6" s="1"/>
  <c r="O113" i="13" s="1"/>
  <c r="O198" i="6"/>
  <c r="O197" i="6" s="1"/>
  <c r="O117" i="13" s="1"/>
  <c r="O206" i="6"/>
  <c r="O205" i="6" s="1"/>
  <c r="O121" i="13" s="1"/>
  <c r="O214" i="6"/>
  <c r="O213" i="6" s="1"/>
  <c r="O125" i="13" s="1"/>
  <c r="K174" i="6"/>
  <c r="K173" i="6" s="1"/>
  <c r="D146" i="7"/>
  <c r="D145" i="7" s="1"/>
  <c r="D154" i="7"/>
  <c r="D153" i="7" s="1"/>
  <c r="D93" i="13" s="1"/>
  <c r="E171" i="9"/>
  <c r="E170" i="9" s="1"/>
  <c r="E53" i="13" s="1"/>
  <c r="E187" i="9"/>
  <c r="E186" i="9" s="1"/>
  <c r="E61" i="13" s="1"/>
  <c r="E163" i="9"/>
  <c r="E162" i="9" s="1"/>
  <c r="E49" i="13" s="1"/>
  <c r="K222" i="6"/>
  <c r="K221" i="6" s="1"/>
  <c r="K129" i="13" s="1"/>
  <c r="O11" i="24"/>
  <c r="K206" i="6"/>
  <c r="K205" i="6" s="1"/>
  <c r="K121" i="13" s="1"/>
  <c r="K198" i="6"/>
  <c r="K197" i="6" s="1"/>
  <c r="K117" i="13" s="1"/>
  <c r="I162" i="7"/>
  <c r="I161" i="7" s="1"/>
  <c r="I97" i="13" s="1"/>
  <c r="K182" i="6"/>
  <c r="K181" i="6" s="1"/>
  <c r="K109" i="13" s="1"/>
  <c r="M195" i="10"/>
  <c r="N194" i="9"/>
  <c r="M117" i="24"/>
  <c r="F141" i="24"/>
  <c r="I141" i="24"/>
  <c r="J137" i="24"/>
  <c r="G109" i="24"/>
  <c r="N29" i="24"/>
  <c r="E198" i="2"/>
  <c r="E160" i="2"/>
  <c r="E161" i="13"/>
  <c r="E195" i="10"/>
  <c r="E246" i="10"/>
  <c r="E25" i="13"/>
  <c r="F244" i="9"/>
  <c r="F194" i="9"/>
  <c r="F45" i="13"/>
  <c r="G33" i="24"/>
  <c r="G101" i="24"/>
  <c r="E85" i="24"/>
  <c r="H77" i="24"/>
  <c r="D160" i="11"/>
  <c r="D198" i="11"/>
  <c r="D13" i="13"/>
  <c r="K85" i="24"/>
  <c r="K81" i="24"/>
  <c r="F77" i="24"/>
  <c r="G73" i="24"/>
  <c r="J169" i="24"/>
  <c r="K141" i="24"/>
  <c r="O221" i="6"/>
  <c r="O129" i="13" s="1"/>
  <c r="K213" i="6"/>
  <c r="K125" i="13" s="1"/>
  <c r="I169" i="7"/>
  <c r="I101" i="13" s="1"/>
  <c r="D81" i="24"/>
  <c r="F160" i="11"/>
  <c r="F198" i="11"/>
  <c r="F13" i="13"/>
  <c r="C109" i="24"/>
  <c r="F29" i="24"/>
  <c r="C65" i="24"/>
  <c r="N211" i="8"/>
  <c r="N267" i="8"/>
  <c r="N65" i="13"/>
  <c r="F145" i="24"/>
  <c r="N41" i="24"/>
  <c r="C113" i="24"/>
  <c r="O211" i="8"/>
  <c r="O267" i="8"/>
  <c r="O65" i="13"/>
  <c r="K145" i="11"/>
  <c r="K144" i="11" s="1"/>
  <c r="K17" i="13" s="1"/>
  <c r="K153" i="11"/>
  <c r="K152" i="11" s="1"/>
  <c r="K21" i="13" s="1"/>
  <c r="K137" i="11"/>
  <c r="K136" i="11" s="1"/>
  <c r="E153" i="24"/>
  <c r="O13" i="24"/>
  <c r="D157" i="24"/>
  <c r="N161" i="24"/>
  <c r="L165" i="24"/>
  <c r="H33" i="24"/>
  <c r="E33" i="24"/>
  <c r="H73" i="24"/>
  <c r="K137" i="1"/>
  <c r="K136" i="1" s="1"/>
  <c r="K157" i="13" s="1"/>
  <c r="K129" i="1"/>
  <c r="K128" i="1" s="1"/>
  <c r="N129" i="24"/>
  <c r="E267" i="8"/>
  <c r="E211" i="8"/>
  <c r="E65" i="13"/>
  <c r="E21" i="24"/>
  <c r="O45" i="24"/>
  <c r="I188" i="8"/>
  <c r="I187" i="8" s="1"/>
  <c r="I77" i="13" s="1"/>
  <c r="I196" i="8"/>
  <c r="I195" i="8" s="1"/>
  <c r="I81" i="13" s="1"/>
  <c r="I180" i="8"/>
  <c r="I179" i="8" s="1"/>
  <c r="I73" i="13" s="1"/>
  <c r="I172" i="8"/>
  <c r="I171" i="8" s="1"/>
  <c r="I69" i="13" s="1"/>
  <c r="I164" i="8"/>
  <c r="I163" i="8" s="1"/>
  <c r="I204" i="8"/>
  <c r="I203" i="8" s="1"/>
  <c r="I85" i="13" s="1"/>
  <c r="N85" i="24"/>
  <c r="G160" i="2"/>
  <c r="G198" i="2"/>
  <c r="G161" i="13"/>
  <c r="I160" i="11"/>
  <c r="I198" i="11"/>
  <c r="I13" i="13"/>
  <c r="I194" i="5"/>
  <c r="I244" i="5"/>
  <c r="I133" i="13"/>
  <c r="J141" i="24"/>
  <c r="I291" i="6"/>
  <c r="I229" i="6"/>
  <c r="I105" i="13"/>
  <c r="F160" i="2"/>
  <c r="F198" i="2"/>
  <c r="F161" i="13"/>
  <c r="O169" i="24"/>
  <c r="L17" i="24"/>
  <c r="C129" i="24"/>
  <c r="M149" i="24"/>
  <c r="E81" i="24"/>
  <c r="L133" i="24"/>
  <c r="H85" i="24"/>
  <c r="N171" i="5"/>
  <c r="N170" i="5" s="1"/>
  <c r="N141" i="13" s="1"/>
  <c r="N187" i="5"/>
  <c r="N186" i="5" s="1"/>
  <c r="N149" i="13" s="1"/>
  <c r="N163" i="5"/>
  <c r="N162" i="5" s="1"/>
  <c r="N137" i="13" s="1"/>
  <c r="N155" i="5"/>
  <c r="N154" i="5" s="1"/>
  <c r="N179" i="5"/>
  <c r="N178" i="5" s="1"/>
  <c r="N145" i="13" s="1"/>
  <c r="F69" i="24"/>
  <c r="M144" i="1"/>
  <c r="M177" i="1"/>
  <c r="M153" i="13"/>
  <c r="H145" i="24"/>
  <c r="C81" i="24"/>
  <c r="M29" i="24"/>
  <c r="L229" i="6"/>
  <c r="L291" i="6"/>
  <c r="L105" i="13"/>
  <c r="L129" i="24"/>
  <c r="N165" i="24"/>
  <c r="H101" i="24"/>
  <c r="D41" i="24"/>
  <c r="D29" i="24"/>
  <c r="N198" i="2"/>
  <c r="M194" i="9"/>
  <c r="M244" i="9"/>
  <c r="M45" i="13"/>
  <c r="M53" i="24"/>
  <c r="F149" i="24"/>
  <c r="I137" i="24"/>
  <c r="O195" i="10"/>
  <c r="O246" i="10"/>
  <c r="O25" i="13"/>
  <c r="I125" i="24"/>
  <c r="F169" i="24"/>
  <c r="O160" i="2"/>
  <c r="O198" i="2"/>
  <c r="O161" i="13"/>
  <c r="L160" i="11"/>
  <c r="L13" i="13"/>
  <c r="L198" i="11"/>
  <c r="C117" i="24"/>
  <c r="O145" i="24"/>
  <c r="C177" i="7"/>
  <c r="C221" i="7"/>
  <c r="C89" i="13"/>
  <c r="H211" i="8"/>
  <c r="H267" i="8"/>
  <c r="H65" i="13"/>
  <c r="M89" i="24"/>
  <c r="F81" i="24"/>
  <c r="O93" i="24"/>
  <c r="M17" i="24"/>
  <c r="G21" i="24"/>
  <c r="J160" i="11"/>
  <c r="J198" i="11"/>
  <c r="J13" i="13"/>
  <c r="L29" i="24"/>
  <c r="M129" i="24"/>
  <c r="N53" i="24"/>
  <c r="M37" i="24"/>
  <c r="I21" i="24"/>
  <c r="D77" i="24"/>
  <c r="O29" i="24"/>
  <c r="G229" i="6"/>
  <c r="G291" i="6"/>
  <c r="G105" i="13"/>
  <c r="N37" i="24"/>
  <c r="C37" i="24"/>
  <c r="E29" i="24"/>
  <c r="K177" i="7"/>
  <c r="K221" i="7"/>
  <c r="K89" i="13"/>
  <c r="O194" i="5"/>
  <c r="O244" i="5"/>
  <c r="O133" i="13"/>
  <c r="C97" i="24"/>
  <c r="I144" i="2"/>
  <c r="I165" i="13" s="1"/>
  <c r="H69" i="24"/>
  <c r="K69" i="24"/>
  <c r="K73" i="24"/>
  <c r="F211" i="8"/>
  <c r="F267" i="8"/>
  <c r="F65" i="13"/>
  <c r="G77" i="24"/>
  <c r="H105" i="24"/>
  <c r="F105" i="24"/>
  <c r="D161" i="7"/>
  <c r="D97" i="13" s="1"/>
  <c r="D136" i="2"/>
  <c r="O33" i="24"/>
  <c r="N121" i="24"/>
  <c r="M137" i="24"/>
  <c r="H81" i="24"/>
  <c r="C45" i="24"/>
  <c r="M105" i="13"/>
  <c r="M229" i="6"/>
  <c r="M291" i="6"/>
  <c r="N169" i="24"/>
  <c r="G125" i="24"/>
  <c r="E37" i="24"/>
  <c r="M194" i="5"/>
  <c r="M244" i="5"/>
  <c r="M133" i="13"/>
  <c r="G194" i="9"/>
  <c r="G45" i="13"/>
  <c r="G244" i="9"/>
  <c r="L113" i="24"/>
  <c r="H153" i="24"/>
  <c r="G117" i="24"/>
  <c r="C41" i="24"/>
  <c r="G97" i="24"/>
  <c r="F153" i="24"/>
  <c r="F85" i="24"/>
  <c r="G17" i="24"/>
  <c r="M65" i="24"/>
  <c r="J195" i="10"/>
  <c r="J246" i="10"/>
  <c r="J25" i="13"/>
  <c r="C160" i="11"/>
  <c r="C198" i="11"/>
  <c r="C13" i="13"/>
  <c r="H160" i="11"/>
  <c r="H198" i="11"/>
  <c r="H13" i="13"/>
  <c r="F61" i="24"/>
  <c r="G221" i="7"/>
  <c r="G177" i="7"/>
  <c r="G89" i="13"/>
  <c r="O69" i="24"/>
  <c r="H29" i="24"/>
  <c r="G144" i="1"/>
  <c r="G177" i="1"/>
  <c r="G153" i="13"/>
  <c r="N195" i="10"/>
  <c r="N25" i="13"/>
  <c r="N246" i="10"/>
  <c r="C29" i="24"/>
  <c r="E41" i="24"/>
  <c r="K93" i="24"/>
  <c r="O137" i="24"/>
  <c r="C101" i="24"/>
  <c r="O81" i="24"/>
  <c r="L137" i="1"/>
  <c r="L136" i="1" s="1"/>
  <c r="L157" i="13" s="1"/>
  <c r="L129" i="1"/>
  <c r="L128" i="1" s="1"/>
  <c r="F73" i="24"/>
  <c r="O177" i="7"/>
  <c r="O221" i="7"/>
  <c r="O89" i="13"/>
  <c r="F93" i="24"/>
  <c r="M33" i="24"/>
  <c r="N77" i="24"/>
  <c r="N69" i="24"/>
  <c r="G165" i="24"/>
  <c r="J37" i="24"/>
  <c r="D69" i="24"/>
  <c r="O41" i="24"/>
  <c r="I117" i="24"/>
  <c r="F17" i="24"/>
  <c r="N117" i="24"/>
  <c r="F57" i="24"/>
  <c r="G37" i="24"/>
  <c r="G93" i="24"/>
  <c r="E77" i="24"/>
  <c r="D21" i="24"/>
  <c r="D141" i="24"/>
  <c r="O97" i="24"/>
  <c r="M157" i="24"/>
  <c r="L195" i="10"/>
  <c r="L246" i="10"/>
  <c r="L25" i="13"/>
  <c r="E105" i="24"/>
  <c r="H194" i="5"/>
  <c r="H244" i="5"/>
  <c r="H133" i="13"/>
  <c r="H149" i="24"/>
  <c r="N57" i="24"/>
  <c r="L121" i="24"/>
  <c r="L109" i="24"/>
  <c r="H97" i="24"/>
  <c r="N45" i="24"/>
  <c r="D33" i="24"/>
  <c r="N13" i="24"/>
  <c r="N160" i="2"/>
  <c r="M25" i="24"/>
  <c r="M61" i="24"/>
  <c r="L160" i="2"/>
  <c r="L198" i="2"/>
  <c r="L161" i="13"/>
  <c r="J65" i="24"/>
  <c r="I17" i="24"/>
  <c r="I145" i="24"/>
  <c r="C21" i="24"/>
  <c r="I129" i="24"/>
  <c r="H21" i="24"/>
  <c r="N229" i="6"/>
  <c r="N291" i="6"/>
  <c r="N105" i="13"/>
  <c r="F53" i="24"/>
  <c r="G41" i="24"/>
  <c r="O149" i="24"/>
  <c r="D45" i="24"/>
  <c r="D149" i="24"/>
  <c r="G133" i="24"/>
  <c r="M21" i="24"/>
  <c r="J17" i="24"/>
  <c r="O157" i="24"/>
  <c r="C77" i="24"/>
  <c r="J29" i="24"/>
  <c r="D73" i="24"/>
  <c r="O37" i="24"/>
  <c r="I109" i="24"/>
  <c r="F21" i="24"/>
  <c r="O165" i="24"/>
  <c r="I177" i="1"/>
  <c r="I144" i="1"/>
  <c r="I153" i="13"/>
  <c r="C125" i="24"/>
  <c r="K37" i="24"/>
  <c r="K267" i="8"/>
  <c r="K211" i="8"/>
  <c r="K65" i="13"/>
  <c r="E17" i="24"/>
  <c r="G211" i="8"/>
  <c r="G267" i="8"/>
  <c r="G65" i="13"/>
  <c r="G81" i="24"/>
  <c r="J165" i="24"/>
  <c r="D194" i="5"/>
  <c r="D244" i="5"/>
  <c r="D133" i="13"/>
  <c r="C128" i="1"/>
  <c r="J33" i="24"/>
  <c r="I121" i="24"/>
  <c r="I157" i="24"/>
  <c r="E73" i="24"/>
  <c r="K145" i="24"/>
  <c r="E221" i="7"/>
  <c r="E177" i="7"/>
  <c r="E89" i="13"/>
  <c r="D198" i="6"/>
  <c r="D197" i="6" s="1"/>
  <c r="D117" i="13" s="1"/>
  <c r="D190" i="6"/>
  <c r="D189" i="6" s="1"/>
  <c r="D113" i="13" s="1"/>
  <c r="D206" i="6"/>
  <c r="D205" i="6" s="1"/>
  <c r="D121" i="13" s="1"/>
  <c r="D182" i="6"/>
  <c r="D181" i="6" s="1"/>
  <c r="D109" i="13" s="1"/>
  <c r="D222" i="6"/>
  <c r="D221" i="6" s="1"/>
  <c r="D129" i="13" s="1"/>
  <c r="D214" i="6"/>
  <c r="D213" i="6" s="1"/>
  <c r="D125" i="13" s="1"/>
  <c r="D174" i="6"/>
  <c r="D173" i="6" s="1"/>
  <c r="H41" i="24"/>
  <c r="J145" i="24"/>
  <c r="C246" i="10"/>
  <c r="C195" i="10"/>
  <c r="C25" i="13"/>
  <c r="K41" i="24"/>
  <c r="M109" i="24"/>
  <c r="H141" i="24"/>
  <c r="L125" i="24"/>
  <c r="H93" i="24"/>
  <c r="D37" i="24"/>
  <c r="M49" i="24"/>
  <c r="J149" i="24"/>
  <c r="N33" i="24"/>
  <c r="C121" i="24"/>
  <c r="E69" i="24"/>
  <c r="K155" i="9"/>
  <c r="K154" i="9" s="1"/>
  <c r="K187" i="9"/>
  <c r="K186" i="9" s="1"/>
  <c r="K61" i="13" s="1"/>
  <c r="K179" i="9"/>
  <c r="K178" i="9" s="1"/>
  <c r="K57" i="13" s="1"/>
  <c r="K163" i="9"/>
  <c r="K162" i="9" s="1"/>
  <c r="K49" i="13" s="1"/>
  <c r="K171" i="9"/>
  <c r="K170" i="9" s="1"/>
  <c r="K53" i="13" s="1"/>
  <c r="G61" i="24"/>
  <c r="F33" i="24"/>
  <c r="J153" i="24"/>
  <c r="L33" i="24"/>
  <c r="D211" i="8"/>
  <c r="D267" i="8"/>
  <c r="D65" i="13"/>
  <c r="J97" i="24"/>
  <c r="G29" i="24"/>
  <c r="G49" i="24"/>
  <c r="F137" i="24"/>
  <c r="G129" i="24"/>
  <c r="F194" i="5"/>
  <c r="F244" i="5"/>
  <c r="F133" i="13"/>
  <c r="I149" i="24"/>
  <c r="J194" i="5"/>
  <c r="J244" i="5"/>
  <c r="J133" i="13"/>
  <c r="I113" i="24"/>
  <c r="F165" i="24"/>
  <c r="C33" i="24"/>
  <c r="L21" i="24"/>
  <c r="C291" i="6"/>
  <c r="C229" i="6"/>
  <c r="C105" i="13"/>
  <c r="K33" i="24"/>
  <c r="E133" i="24"/>
  <c r="N129" i="1"/>
  <c r="N128" i="1" s="1"/>
  <c r="N137" i="1"/>
  <c r="N136" i="1" s="1"/>
  <c r="N157" i="13" s="1"/>
  <c r="K161" i="24"/>
  <c r="D145" i="24"/>
  <c r="H161" i="24"/>
  <c r="L41" i="24"/>
  <c r="M121" i="24"/>
  <c r="I172" i="10"/>
  <c r="I171" i="10" s="1"/>
  <c r="I33" i="13" s="1"/>
  <c r="I188" i="10"/>
  <c r="I187" i="10" s="1"/>
  <c r="I41" i="13" s="1"/>
  <c r="I156" i="10"/>
  <c r="I155" i="10" s="1"/>
  <c r="I180" i="10"/>
  <c r="I179" i="10" s="1"/>
  <c r="I37" i="13" s="1"/>
  <c r="I164" i="10"/>
  <c r="I163" i="10" s="1"/>
  <c r="I29" i="13" s="1"/>
  <c r="O153" i="24"/>
  <c r="N73" i="24"/>
  <c r="N81" i="24"/>
  <c r="G169" i="24"/>
  <c r="H37" i="24"/>
  <c r="G113" i="24"/>
  <c r="J101" i="24"/>
  <c r="E165" i="24"/>
  <c r="N109" i="24"/>
  <c r="K101" i="24"/>
  <c r="O141" i="24"/>
  <c r="C93" i="24"/>
  <c r="L161" i="7"/>
  <c r="L97" i="13" s="1"/>
  <c r="O73" i="24"/>
  <c r="J45" i="24"/>
  <c r="J214" i="6"/>
  <c r="J213" i="6" s="1"/>
  <c r="J125" i="13" s="1"/>
  <c r="J190" i="6"/>
  <c r="J189" i="6" s="1"/>
  <c r="J113" i="13" s="1"/>
  <c r="J182" i="6"/>
  <c r="J181" i="6" s="1"/>
  <c r="J109" i="13" s="1"/>
  <c r="J222" i="6"/>
  <c r="J221" i="6" s="1"/>
  <c r="J129" i="13" s="1"/>
  <c r="J206" i="6"/>
  <c r="J205" i="6" s="1"/>
  <c r="J121" i="13" s="1"/>
  <c r="J198" i="6"/>
  <c r="J197" i="6" s="1"/>
  <c r="J117" i="13" s="1"/>
  <c r="J174" i="6"/>
  <c r="J173" i="6" s="1"/>
  <c r="E160" i="11"/>
  <c r="E198" i="11"/>
  <c r="E13" i="13"/>
  <c r="I45" i="24"/>
  <c r="K194" i="5"/>
  <c r="K244" i="5"/>
  <c r="K133" i="13"/>
  <c r="F195" i="10"/>
  <c r="F246" i="10"/>
  <c r="F25" i="13"/>
  <c r="D144" i="1"/>
  <c r="D177" i="1"/>
  <c r="D153" i="13"/>
  <c r="F177" i="7"/>
  <c r="F221" i="7"/>
  <c r="F89" i="13"/>
  <c r="M153" i="2"/>
  <c r="M152" i="2" s="1"/>
  <c r="M169" i="13" s="1"/>
  <c r="M145" i="2"/>
  <c r="M144" i="2" s="1"/>
  <c r="M165" i="13" s="1"/>
  <c r="M137" i="2"/>
  <c r="M136" i="2" s="1"/>
  <c r="H137" i="24"/>
  <c r="E101" i="24"/>
  <c r="L155" i="9"/>
  <c r="L154" i="9" s="1"/>
  <c r="L163" i="9"/>
  <c r="L162" i="9" s="1"/>
  <c r="L49" i="13" s="1"/>
  <c r="L179" i="9"/>
  <c r="L178" i="9" s="1"/>
  <c r="L57" i="13" s="1"/>
  <c r="L171" i="9"/>
  <c r="L170" i="9" s="1"/>
  <c r="L53" i="13" s="1"/>
  <c r="L187" i="9"/>
  <c r="L186" i="9" s="1"/>
  <c r="L61" i="13" s="1"/>
  <c r="L117" i="24"/>
  <c r="H177" i="7"/>
  <c r="H221" i="7"/>
  <c r="H89" i="13"/>
  <c r="N244" i="9"/>
  <c r="D195" i="10"/>
  <c r="D246" i="10"/>
  <c r="D25" i="13"/>
  <c r="M246" i="10"/>
  <c r="M57" i="24"/>
  <c r="L169" i="24"/>
  <c r="J41" i="24"/>
  <c r="D85" i="24"/>
  <c r="G121" i="24"/>
  <c r="J177" i="7"/>
  <c r="J221" i="7"/>
  <c r="J89" i="13"/>
  <c r="E169" i="24"/>
  <c r="N113" i="24"/>
  <c r="K97" i="24"/>
  <c r="M141" i="24"/>
  <c r="K29" i="24"/>
  <c r="O77" i="24"/>
  <c r="D17" i="24"/>
  <c r="C137" i="2"/>
  <c r="C136" i="2" s="1"/>
  <c r="C153" i="2"/>
  <c r="C152" i="2" s="1"/>
  <c r="C169" i="13" s="1"/>
  <c r="C145" i="2"/>
  <c r="C144" i="2" s="1"/>
  <c r="C165" i="13" s="1"/>
  <c r="G53" i="24"/>
  <c r="F37" i="24"/>
  <c r="M160" i="11"/>
  <c r="M198" i="11"/>
  <c r="M13" i="13"/>
  <c r="G160" i="11"/>
  <c r="G198" i="11"/>
  <c r="G13" i="13"/>
  <c r="J21" i="24"/>
  <c r="C187" i="5"/>
  <c r="C186" i="5" s="1"/>
  <c r="C149" i="13" s="1"/>
  <c r="C171" i="5"/>
  <c r="C170" i="5" s="1"/>
  <c r="C141" i="13" s="1"/>
  <c r="C155" i="5"/>
  <c r="C154" i="5" s="1"/>
  <c r="C179" i="5"/>
  <c r="C178" i="5" s="1"/>
  <c r="C145" i="13" s="1"/>
  <c r="C163" i="5"/>
  <c r="C162" i="5" s="1"/>
  <c r="C137" i="13" s="1"/>
  <c r="H195" i="10"/>
  <c r="H246" i="10"/>
  <c r="H25" i="13"/>
  <c r="G157" i="24"/>
  <c r="C17" i="24"/>
  <c r="J93" i="24"/>
  <c r="H17" i="24"/>
  <c r="N125" i="24"/>
  <c r="F49" i="24"/>
  <c r="G195" i="10"/>
  <c r="G246" i="10"/>
  <c r="G25" i="13"/>
  <c r="M145" i="24"/>
  <c r="K195" i="10"/>
  <c r="K246" i="10"/>
  <c r="K25" i="13"/>
  <c r="O85" i="24"/>
  <c r="E178" i="9"/>
  <c r="E57" i="13" s="1"/>
  <c r="K77" i="24"/>
  <c r="G85" i="24"/>
  <c r="G69" i="24"/>
  <c r="J160" i="2"/>
  <c r="J198" i="2"/>
  <c r="J161" i="13"/>
  <c r="F41" i="24"/>
  <c r="O109" i="24" l="1"/>
  <c r="K25" i="24"/>
  <c r="H25" i="24"/>
  <c r="C137" i="24"/>
  <c r="M165" i="24"/>
  <c r="J113" i="24"/>
  <c r="L97" i="24"/>
  <c r="I29" i="24"/>
  <c r="D169" i="24"/>
  <c r="G25" i="24"/>
  <c r="G74" i="16"/>
  <c r="L61" i="24"/>
  <c r="J121" i="24"/>
  <c r="I37" i="24"/>
  <c r="N157" i="24"/>
  <c r="J133" i="24"/>
  <c r="K61" i="24"/>
  <c r="D129" i="24"/>
  <c r="L25" i="24"/>
  <c r="L157" i="24"/>
  <c r="H13" i="24"/>
  <c r="M133" i="24"/>
  <c r="M105" i="24"/>
  <c r="O229" i="6"/>
  <c r="O291" i="6"/>
  <c r="O105" i="13"/>
  <c r="F65" i="24"/>
  <c r="O25" i="24"/>
  <c r="L105" i="24"/>
  <c r="N137" i="24"/>
  <c r="K177" i="1"/>
  <c r="K144" i="1"/>
  <c r="K153" i="13"/>
  <c r="K21" i="24"/>
  <c r="L177" i="7"/>
  <c r="I101" i="24"/>
  <c r="K117" i="24"/>
  <c r="D177" i="7"/>
  <c r="D221" i="7"/>
  <c r="D89" i="13"/>
  <c r="E57" i="24"/>
  <c r="C194" i="5"/>
  <c r="C244" i="5"/>
  <c r="C133" i="13"/>
  <c r="L53" i="24"/>
  <c r="D153" i="24"/>
  <c r="J129" i="24"/>
  <c r="I195" i="10"/>
  <c r="I246" i="10"/>
  <c r="I25" i="13"/>
  <c r="N144" i="1"/>
  <c r="N177" i="1"/>
  <c r="N153" i="13"/>
  <c r="C105" i="24"/>
  <c r="F133" i="24"/>
  <c r="K53" i="24"/>
  <c r="K194" i="9"/>
  <c r="K244" i="9"/>
  <c r="K45" i="13"/>
  <c r="D109" i="24"/>
  <c r="I93" i="24"/>
  <c r="O113" i="24"/>
  <c r="D133" i="24"/>
  <c r="G65" i="24"/>
  <c r="I169" i="24"/>
  <c r="L161" i="24"/>
  <c r="O89" i="24"/>
  <c r="H74" i="16"/>
  <c r="D160" i="2"/>
  <c r="D198" i="2"/>
  <c r="D161" i="13"/>
  <c r="D97" i="24"/>
  <c r="I165" i="24"/>
  <c r="O133" i="24"/>
  <c r="G105" i="24"/>
  <c r="H65" i="24"/>
  <c r="O161" i="24"/>
  <c r="M45" i="24"/>
  <c r="M153" i="24"/>
  <c r="N149" i="24"/>
  <c r="G161" i="24"/>
  <c r="I85" i="24"/>
  <c r="I81" i="24"/>
  <c r="K157" i="24"/>
  <c r="K17" i="24"/>
  <c r="K125" i="24"/>
  <c r="D93" i="24"/>
  <c r="E194" i="9"/>
  <c r="E244" i="9"/>
  <c r="E45" i="13"/>
  <c r="D13" i="24"/>
  <c r="E161" i="24"/>
  <c r="J161" i="24"/>
  <c r="C149" i="24"/>
  <c r="C169" i="24"/>
  <c r="H89" i="24"/>
  <c r="L49" i="24"/>
  <c r="J117" i="24"/>
  <c r="I33" i="24"/>
  <c r="O125" i="24"/>
  <c r="C145" i="24"/>
  <c r="C160" i="2"/>
  <c r="C198" i="2"/>
  <c r="C161" i="13"/>
  <c r="L194" i="9"/>
  <c r="L244" i="9"/>
  <c r="L45" i="13"/>
  <c r="M169" i="24"/>
  <c r="K133" i="24"/>
  <c r="J125" i="24"/>
  <c r="D117" i="24"/>
  <c r="K113" i="24"/>
  <c r="I153" i="24"/>
  <c r="L101" i="24"/>
  <c r="N25" i="24"/>
  <c r="I177" i="7"/>
  <c r="I89" i="13"/>
  <c r="I221" i="7"/>
  <c r="K89" i="24"/>
  <c r="I73" i="24"/>
  <c r="F74" i="16"/>
  <c r="O129" i="24"/>
  <c r="K121" i="24"/>
  <c r="C141" i="24"/>
  <c r="M13" i="24"/>
  <c r="C165" i="24"/>
  <c r="D25" i="24"/>
  <c r="L57" i="24"/>
  <c r="M198" i="2"/>
  <c r="M160" i="2"/>
  <c r="M161" i="13"/>
  <c r="F89" i="24"/>
  <c r="E13" i="24"/>
  <c r="J229" i="6"/>
  <c r="J291" i="6"/>
  <c r="J105" i="13"/>
  <c r="J109" i="24"/>
  <c r="I41" i="24"/>
  <c r="D65" i="24"/>
  <c r="K49" i="24"/>
  <c r="D229" i="6"/>
  <c r="D291" i="6"/>
  <c r="D105" i="13"/>
  <c r="D121" i="24"/>
  <c r="E89" i="24"/>
  <c r="D165" i="24"/>
  <c r="D101" i="24"/>
  <c r="K65" i="24"/>
  <c r="N105" i="24"/>
  <c r="H133" i="24"/>
  <c r="G153" i="24"/>
  <c r="J25" i="24"/>
  <c r="K229" i="6"/>
  <c r="K291" i="6"/>
  <c r="K105" i="13"/>
  <c r="C157" i="24"/>
  <c r="C89" i="24"/>
  <c r="N145" i="24"/>
  <c r="N141" i="24"/>
  <c r="I105" i="24"/>
  <c r="I13" i="24"/>
  <c r="I267" i="8"/>
  <c r="I211" i="8"/>
  <c r="I65" i="13"/>
  <c r="I77" i="24"/>
  <c r="L89" i="24"/>
  <c r="K109" i="24"/>
  <c r="E53" i="24"/>
  <c r="E25" i="24"/>
  <c r="I97" i="24"/>
  <c r="G13" i="24"/>
  <c r="J89" i="24"/>
  <c r="F25" i="24"/>
  <c r="K57" i="24"/>
  <c r="C25" i="24"/>
  <c r="D125" i="24"/>
  <c r="D113" i="24"/>
  <c r="K129" i="24"/>
  <c r="C144" i="1"/>
  <c r="C177" i="1"/>
  <c r="C153" i="13"/>
  <c r="E49" i="24"/>
  <c r="L144" i="1"/>
  <c r="L177" i="1"/>
  <c r="L153" i="13"/>
  <c r="G89" i="24"/>
  <c r="C13" i="24"/>
  <c r="G45" i="24"/>
  <c r="O121" i="24"/>
  <c r="E61" i="24"/>
  <c r="J13" i="24"/>
  <c r="L13" i="24"/>
  <c r="N194" i="5"/>
  <c r="N244" i="5"/>
  <c r="N133" i="13"/>
  <c r="L93" i="24"/>
  <c r="F161" i="24"/>
  <c r="I133" i="24"/>
  <c r="I69" i="24"/>
  <c r="E65" i="24"/>
  <c r="K160" i="11"/>
  <c r="K13" i="13"/>
  <c r="K198" i="11"/>
  <c r="O65" i="24"/>
  <c r="L221" i="7"/>
  <c r="N65" i="24"/>
  <c r="F13" i="24"/>
  <c r="O117" i="24"/>
  <c r="I160" i="2"/>
  <c r="I198" i="2"/>
  <c r="I161" i="13"/>
  <c r="F45" i="24"/>
  <c r="N74" i="16" l="1"/>
  <c r="I161" i="24"/>
  <c r="C133" i="24"/>
  <c r="D105" i="24"/>
  <c r="M161" i="24"/>
  <c r="M5" i="24" s="1"/>
  <c r="K153" i="24"/>
  <c r="C153" i="24"/>
  <c r="I89" i="24"/>
  <c r="E45" i="24"/>
  <c r="E5" i="24" s="1"/>
  <c r="K45" i="24"/>
  <c r="I65" i="24"/>
  <c r="O74" i="16"/>
  <c r="J105" i="24"/>
  <c r="J5" i="24" s="1"/>
  <c r="F5" i="24"/>
  <c r="K13" i="24"/>
  <c r="L74" i="16"/>
  <c r="C161" i="24"/>
  <c r="I25" i="24"/>
  <c r="D89" i="24"/>
  <c r="K105" i="24"/>
  <c r="D161" i="24"/>
  <c r="N153" i="24"/>
  <c r="K74" i="16"/>
  <c r="N133" i="24"/>
  <c r="L153" i="24"/>
  <c r="I74" i="16"/>
  <c r="G5" i="24"/>
  <c r="D74" i="16"/>
  <c r="C74" i="16"/>
  <c r="L45" i="24"/>
  <c r="J74" i="16"/>
  <c r="O105" i="24"/>
  <c r="H5" i="24"/>
  <c r="E74" i="16"/>
  <c r="M74" i="16"/>
  <c r="O5" i="24" l="1"/>
  <c r="N5" i="24"/>
  <c r="K5" i="24"/>
  <c r="D5" i="24"/>
  <c r="I5" i="24"/>
  <c r="C5" i="24"/>
  <c r="L5" i="24"/>
  <c r="Q4" i="22" l="1"/>
  <c r="Q96" i="21"/>
  <c r="P187" i="13" s="1"/>
  <c r="P4" i="13" l="1"/>
  <c r="Q7" i="22"/>
  <c r="P7" i="13" s="1"/>
  <c r="R7" i="13" s="1"/>
  <c r="P174" i="13" l="1"/>
  <c r="R174" i="13" s="1"/>
  <c r="R4" i="13"/>
  <c r="P199" i="13"/>
  <c r="P109" i="12" l="1"/>
  <c r="P10" i="13" l="1"/>
  <c r="R10" i="13" s="1"/>
  <c r="P100" i="12"/>
  <c r="P102" i="12" s="1"/>
  <c r="P104" i="12" s="1"/>
  <c r="P119" i="12"/>
  <c r="P115" i="12"/>
  <c r="P111" i="12"/>
  <c r="Q12" i="22"/>
  <c r="Q15" i="22" s="1"/>
  <c r="P93" i="11" s="1"/>
  <c r="Q98" i="21"/>
  <c r="P189" i="13" s="1"/>
  <c r="Q32" i="22" l="1"/>
  <c r="Q35" i="22" s="1"/>
  <c r="P93" i="6" s="1"/>
  <c r="Q103" i="21"/>
  <c r="P194" i="13" s="1"/>
  <c r="Q16" i="22"/>
  <c r="Q19" i="22" s="1"/>
  <c r="P93" i="10" s="1"/>
  <c r="Q99" i="21"/>
  <c r="P190" i="13" s="1"/>
  <c r="Q40" i="22"/>
  <c r="Q43" i="22" s="1"/>
  <c r="P94" i="1" s="1"/>
  <c r="Q105" i="21"/>
  <c r="P196" i="13" s="1"/>
  <c r="P117" i="12"/>
  <c r="P71" i="16"/>
  <c r="P8" i="13"/>
  <c r="R8" i="13" s="1"/>
  <c r="P10" i="24"/>
  <c r="R10" i="24" s="1"/>
  <c r="Q24" i="22"/>
  <c r="Q27" i="22" s="1"/>
  <c r="P93" i="8" s="1"/>
  <c r="Q101" i="21"/>
  <c r="P192" i="13" s="1"/>
  <c r="P88" i="11"/>
  <c r="P87" i="11" s="1"/>
  <c r="P94" i="11"/>
  <c r="Q44" i="22"/>
  <c r="Q47" i="22" s="1"/>
  <c r="P93" i="2" s="1"/>
  <c r="Q106" i="21"/>
  <c r="P197" i="13" s="1"/>
  <c r="Q20" i="22"/>
  <c r="Q23" i="22" s="1"/>
  <c r="P93" i="9" s="1"/>
  <c r="Q100" i="21"/>
  <c r="P191" i="13" s="1"/>
  <c r="Q28" i="22"/>
  <c r="Q31" i="22" s="1"/>
  <c r="P93" i="7" s="1"/>
  <c r="Q102" i="21"/>
  <c r="P193" i="13" s="1"/>
  <c r="P121" i="12"/>
  <c r="P75" i="16"/>
  <c r="Q36" i="22"/>
  <c r="Q39" i="22" s="1"/>
  <c r="P93" i="5" s="1"/>
  <c r="Q104" i="21"/>
  <c r="P195" i="13" s="1"/>
  <c r="P122" i="12" l="1"/>
  <c r="P88" i="8"/>
  <c r="P87" i="8" s="1"/>
  <c r="P94" i="8"/>
  <c r="P88" i="7"/>
  <c r="P87" i="7" s="1"/>
  <c r="P94" i="7"/>
  <c r="P8" i="24"/>
  <c r="P6" i="24"/>
  <c r="R6" i="24" s="1"/>
  <c r="P88" i="5"/>
  <c r="P94" i="5"/>
  <c r="P88" i="9"/>
  <c r="P94" i="9"/>
  <c r="P86" i="11"/>
  <c r="P187" i="11" s="1"/>
  <c r="P191" i="11"/>
  <c r="P188" i="11"/>
  <c r="P185" i="11"/>
  <c r="P175" i="13"/>
  <c r="R175" i="13" s="1"/>
  <c r="P16" i="16"/>
  <c r="P88" i="1"/>
  <c r="P95" i="1"/>
  <c r="P88" i="10"/>
  <c r="P94" i="10"/>
  <c r="Q8" i="22"/>
  <c r="Q11" i="22" s="1"/>
  <c r="Q97" i="21"/>
  <c r="P188" i="13" s="1"/>
  <c r="P88" i="2"/>
  <c r="P94" i="2"/>
  <c r="P88" i="6"/>
  <c r="P94" i="6"/>
  <c r="P16" i="26" l="1"/>
  <c r="R16" i="26" s="1"/>
  <c r="R8" i="24"/>
  <c r="R16" i="16"/>
  <c r="P16" i="17"/>
  <c r="P200" i="11"/>
  <c r="P201" i="11" s="1"/>
  <c r="P200" i="13"/>
  <c r="P186" i="11"/>
  <c r="P19" i="13" s="1"/>
  <c r="R19" i="13" s="1"/>
  <c r="P184" i="11"/>
  <c r="P190" i="11"/>
  <c r="P189" i="11" s="1"/>
  <c r="P23" i="13" s="1"/>
  <c r="R23" i="13" s="1"/>
  <c r="P86" i="7"/>
  <c r="P214" i="7"/>
  <c r="P205" i="7"/>
  <c r="P208" i="7"/>
  <c r="P211" i="7"/>
  <c r="P87" i="9"/>
  <c r="P86" i="9" s="1"/>
  <c r="P87" i="2"/>
  <c r="P87" i="1"/>
  <c r="P86" i="1" s="1"/>
  <c r="P87" i="6"/>
  <c r="P86" i="6" s="1"/>
  <c r="P87" i="5"/>
  <c r="P86" i="5" s="1"/>
  <c r="P87" i="10"/>
  <c r="P5" i="16"/>
  <c r="P86" i="8"/>
  <c r="P247" i="8" s="1"/>
  <c r="P260" i="8"/>
  <c r="P251" i="8"/>
  <c r="P248" i="8"/>
  <c r="P254" i="8"/>
  <c r="P257" i="8"/>
  <c r="P245" i="8"/>
  <c r="P5" i="26" l="1"/>
  <c r="R5" i="26" s="1"/>
  <c r="P5" i="17"/>
  <c r="R5" i="16"/>
  <c r="P269" i="8"/>
  <c r="P270" i="8" s="1"/>
  <c r="P268" i="6"/>
  <c r="P280" i="6"/>
  <c r="P274" i="6"/>
  <c r="P271" i="6"/>
  <c r="P277" i="6"/>
  <c r="P283" i="6"/>
  <c r="P265" i="6"/>
  <c r="P224" i="9"/>
  <c r="P230" i="9"/>
  <c r="P236" i="9"/>
  <c r="P227" i="9"/>
  <c r="P233" i="9"/>
  <c r="P236" i="5"/>
  <c r="P224" i="5"/>
  <c r="P233" i="5"/>
  <c r="P230" i="5"/>
  <c r="P227" i="5"/>
  <c r="P253" i="8"/>
  <c r="P252" i="8" s="1"/>
  <c r="P79" i="13" s="1"/>
  <c r="R79" i="13" s="1"/>
  <c r="P250" i="8"/>
  <c r="P249" i="8" s="1"/>
  <c r="P75" i="13" s="1"/>
  <c r="R75" i="13" s="1"/>
  <c r="P244" i="8"/>
  <c r="P259" i="8"/>
  <c r="P258" i="8" s="1"/>
  <c r="P87" i="13" s="1"/>
  <c r="R87" i="13" s="1"/>
  <c r="P246" i="8"/>
  <c r="P71" i="13" s="1"/>
  <c r="R71" i="13" s="1"/>
  <c r="P256" i="8"/>
  <c r="P255" i="8" s="1"/>
  <c r="P83" i="13" s="1"/>
  <c r="R83" i="13" s="1"/>
  <c r="P223" i="7"/>
  <c r="P224" i="7" s="1"/>
  <c r="P23" i="24"/>
  <c r="P20" i="13"/>
  <c r="P170" i="1"/>
  <c r="P167" i="1"/>
  <c r="P231" i="9"/>
  <c r="P225" i="9"/>
  <c r="P228" i="9"/>
  <c r="P237" i="9"/>
  <c r="P234" i="9"/>
  <c r="P236" i="10"/>
  <c r="P227" i="10"/>
  <c r="P230" i="10"/>
  <c r="P239" i="10"/>
  <c r="P233" i="10"/>
  <c r="P207" i="7"/>
  <c r="P206" i="7" s="1"/>
  <c r="P95" i="13" s="1"/>
  <c r="R95" i="13" s="1"/>
  <c r="P204" i="7"/>
  <c r="P213" i="7"/>
  <c r="P212" i="7" s="1"/>
  <c r="P103" i="13" s="1"/>
  <c r="R103" i="13" s="1"/>
  <c r="P210" i="7"/>
  <c r="P209" i="7" s="1"/>
  <c r="P99" i="13" s="1"/>
  <c r="R99" i="13" s="1"/>
  <c r="P183" i="11"/>
  <c r="P196" i="11"/>
  <c r="P197" i="11" s="1"/>
  <c r="P202" i="11" s="1"/>
  <c r="P169" i="1"/>
  <c r="P166" i="1"/>
  <c r="P191" i="2"/>
  <c r="P188" i="2"/>
  <c r="P185" i="2"/>
  <c r="P86" i="10"/>
  <c r="P237" i="5"/>
  <c r="P228" i="5"/>
  <c r="P231" i="5"/>
  <c r="P234" i="5"/>
  <c r="P225" i="5"/>
  <c r="P269" i="6"/>
  <c r="P278" i="6"/>
  <c r="P284" i="6"/>
  <c r="P272" i="6"/>
  <c r="P266" i="6"/>
  <c r="P281" i="6"/>
  <c r="P275" i="6"/>
  <c r="P19" i="24"/>
  <c r="P16" i="13"/>
  <c r="P86" i="2"/>
  <c r="P179" i="1" l="1"/>
  <c r="P180" i="1" s="1"/>
  <c r="P20" i="16"/>
  <c r="R20" i="13"/>
  <c r="P20" i="24"/>
  <c r="R23" i="24"/>
  <c r="P19" i="16"/>
  <c r="R16" i="13"/>
  <c r="P16" i="24"/>
  <c r="R19" i="24"/>
  <c r="P235" i="5"/>
  <c r="P151" i="13" s="1"/>
  <c r="R151" i="13" s="1"/>
  <c r="P232" i="9"/>
  <c r="P59" i="13" s="1"/>
  <c r="R59" i="13" s="1"/>
  <c r="P235" i="9"/>
  <c r="P63" i="13" s="1"/>
  <c r="R63" i="13" s="1"/>
  <c r="P246" i="5"/>
  <c r="P247" i="5" s="1"/>
  <c r="P229" i="5"/>
  <c r="P143" i="13" s="1"/>
  <c r="P226" i="9"/>
  <c r="P51" i="13" s="1"/>
  <c r="P51" i="24" s="1"/>
  <c r="P282" i="6"/>
  <c r="P131" i="13" s="1"/>
  <c r="P276" i="6"/>
  <c r="P123" i="13" s="1"/>
  <c r="P200" i="2"/>
  <c r="P201" i="2" s="1"/>
  <c r="P223" i="9"/>
  <c r="P242" i="9"/>
  <c r="P243" i="9" s="1"/>
  <c r="P83" i="24"/>
  <c r="P80" i="13"/>
  <c r="P165" i="1"/>
  <c r="P175" i="1"/>
  <c r="P176" i="1" s="1"/>
  <c r="P168" i="1"/>
  <c r="P159" i="13" s="1"/>
  <c r="R159" i="13" s="1"/>
  <c r="P265" i="8"/>
  <c r="P266" i="8" s="1"/>
  <c r="P271" i="8" s="1"/>
  <c r="P243" i="8"/>
  <c r="P270" i="6"/>
  <c r="P115" i="13" s="1"/>
  <c r="R115" i="13" s="1"/>
  <c r="P95" i="24"/>
  <c r="P92" i="13"/>
  <c r="P59" i="24"/>
  <c r="P56" i="13"/>
  <c r="P238" i="10"/>
  <c r="P237" i="10" s="1"/>
  <c r="P43" i="13" s="1"/>
  <c r="R43" i="13" s="1"/>
  <c r="P232" i="10"/>
  <c r="P231" i="10" s="1"/>
  <c r="P35" i="13" s="1"/>
  <c r="R35" i="13" s="1"/>
  <c r="P229" i="10"/>
  <c r="P228" i="10" s="1"/>
  <c r="P31" i="13" s="1"/>
  <c r="R31" i="13" s="1"/>
  <c r="P226" i="10"/>
  <c r="P235" i="10"/>
  <c r="P234" i="10" s="1"/>
  <c r="P39" i="13" s="1"/>
  <c r="R39" i="13" s="1"/>
  <c r="P63" i="24"/>
  <c r="P60" i="13"/>
  <c r="P75" i="24"/>
  <c r="P72" i="13"/>
  <c r="P273" i="6"/>
  <c r="P119" i="13" s="1"/>
  <c r="R119" i="13" s="1"/>
  <c r="P103" i="24"/>
  <c r="P100" i="13"/>
  <c r="P232" i="5"/>
  <c r="P147" i="13" s="1"/>
  <c r="R147" i="13" s="1"/>
  <c r="P223" i="5"/>
  <c r="P242" i="5"/>
  <c r="P190" i="2"/>
  <c r="P189" i="2" s="1"/>
  <c r="P171" i="13" s="1"/>
  <c r="R171" i="13" s="1"/>
  <c r="P187" i="2"/>
  <c r="P186" i="2" s="1"/>
  <c r="P167" i="13" s="1"/>
  <c r="R167" i="13" s="1"/>
  <c r="P184" i="2"/>
  <c r="P248" i="10"/>
  <c r="P71" i="24"/>
  <c r="P68" i="13"/>
  <c r="P87" i="24"/>
  <c r="P84" i="13"/>
  <c r="P192" i="11"/>
  <c r="P15" i="13"/>
  <c r="R15" i="13" s="1"/>
  <c r="P79" i="24"/>
  <c r="P76" i="13"/>
  <c r="P279" i="6"/>
  <c r="P127" i="13" s="1"/>
  <c r="R127" i="13" s="1"/>
  <c r="P203" i="7"/>
  <c r="P219" i="7"/>
  <c r="P220" i="7" s="1"/>
  <c r="P225" i="7" s="1"/>
  <c r="P151" i="24"/>
  <c r="P148" i="13"/>
  <c r="P229" i="9"/>
  <c r="P55" i="13" s="1"/>
  <c r="R55" i="13" s="1"/>
  <c r="P264" i="6"/>
  <c r="P289" i="6"/>
  <c r="P290" i="6" s="1"/>
  <c r="P293" i="6"/>
  <c r="P294" i="6" s="1"/>
  <c r="P99" i="24"/>
  <c r="P96" i="13"/>
  <c r="P246" i="9"/>
  <c r="P247" i="9" s="1"/>
  <c r="P226" i="5"/>
  <c r="P139" i="13" s="1"/>
  <c r="R139" i="13" s="1"/>
  <c r="P267" i="6"/>
  <c r="P111" i="13" s="1"/>
  <c r="R111" i="13" s="1"/>
  <c r="P181" i="1" l="1"/>
  <c r="P148" i="24"/>
  <c r="R151" i="24"/>
  <c r="P140" i="13"/>
  <c r="R143" i="13"/>
  <c r="P58" i="16"/>
  <c r="R148" i="13"/>
  <c r="P120" i="13"/>
  <c r="R123" i="13"/>
  <c r="P131" i="24"/>
  <c r="R131" i="13"/>
  <c r="P44" i="16"/>
  <c r="R92" i="13"/>
  <c r="P96" i="24"/>
  <c r="R99" i="24"/>
  <c r="P92" i="24"/>
  <c r="R95" i="24"/>
  <c r="P42" i="16"/>
  <c r="R96" i="13"/>
  <c r="P43" i="16"/>
  <c r="R100" i="13"/>
  <c r="P100" i="24"/>
  <c r="R103" i="24"/>
  <c r="P72" i="24"/>
  <c r="R75" i="24"/>
  <c r="P39" i="16"/>
  <c r="R84" i="13"/>
  <c r="P36" i="16"/>
  <c r="R72" i="13"/>
  <c r="P35" i="16"/>
  <c r="R68" i="13"/>
  <c r="P80" i="24"/>
  <c r="R83" i="24"/>
  <c r="P38" i="16"/>
  <c r="R80" i="13"/>
  <c r="P68" i="24"/>
  <c r="R71" i="24"/>
  <c r="P84" i="24"/>
  <c r="R87" i="24"/>
  <c r="P37" i="16"/>
  <c r="R76" i="13"/>
  <c r="P76" i="24"/>
  <c r="R79" i="24"/>
  <c r="P48" i="24"/>
  <c r="R51" i="24"/>
  <c r="P32" i="16"/>
  <c r="R60" i="13"/>
  <c r="P56" i="24"/>
  <c r="R59" i="24"/>
  <c r="P48" i="13"/>
  <c r="R51" i="13"/>
  <c r="P60" i="24"/>
  <c r="R63" i="24"/>
  <c r="P31" i="16"/>
  <c r="R56" i="13"/>
  <c r="P19" i="26"/>
  <c r="R19" i="26" s="1"/>
  <c r="R16" i="24"/>
  <c r="R19" i="16"/>
  <c r="P19" i="17"/>
  <c r="P20" i="26"/>
  <c r="R20" i="26" s="1"/>
  <c r="R20" i="24"/>
  <c r="P20" i="17"/>
  <c r="R20" i="16"/>
  <c r="P143" i="24"/>
  <c r="P128" i="13"/>
  <c r="P123" i="24"/>
  <c r="P295" i="6"/>
  <c r="P248" i="9"/>
  <c r="P225" i="10"/>
  <c r="P244" i="10"/>
  <c r="P245" i="10" s="1"/>
  <c r="P285" i="6"/>
  <c r="P107" i="13"/>
  <c r="R107" i="13" s="1"/>
  <c r="P115" i="24"/>
  <c r="P112" i="13"/>
  <c r="P167" i="24"/>
  <c r="P164" i="13"/>
  <c r="P39" i="24"/>
  <c r="P36" i="13"/>
  <c r="P111" i="24"/>
  <c r="R111" i="24" s="1"/>
  <c r="P108" i="13"/>
  <c r="P215" i="7"/>
  <c r="P91" i="13"/>
  <c r="R91" i="13" s="1"/>
  <c r="P31" i="24"/>
  <c r="P28" i="13"/>
  <c r="P43" i="24"/>
  <c r="P40" i="13"/>
  <c r="P261" i="8"/>
  <c r="P67" i="13"/>
  <c r="R67" i="13" s="1"/>
  <c r="P171" i="24"/>
  <c r="P168" i="13"/>
  <c r="P155" i="13"/>
  <c r="R155" i="13" s="1"/>
  <c r="P171" i="1"/>
  <c r="P139" i="24"/>
  <c r="P136" i="13"/>
  <c r="P243" i="5"/>
  <c r="P248" i="5" s="1"/>
  <c r="P35" i="24"/>
  <c r="P32" i="13"/>
  <c r="P147" i="24"/>
  <c r="P144" i="13"/>
  <c r="P15" i="24"/>
  <c r="P12" i="13"/>
  <c r="R12" i="13" s="1"/>
  <c r="P249" i="10"/>
  <c r="P76" i="16"/>
  <c r="P127" i="24"/>
  <c r="P124" i="13"/>
  <c r="P135" i="13"/>
  <c r="R135" i="13" s="1"/>
  <c r="P238" i="5"/>
  <c r="P47" i="13"/>
  <c r="R47" i="13" s="1"/>
  <c r="P238" i="9"/>
  <c r="P119" i="24"/>
  <c r="P116" i="13"/>
  <c r="R116" i="13" s="1"/>
  <c r="P55" i="24"/>
  <c r="P52" i="13"/>
  <c r="P196" i="2"/>
  <c r="P197" i="2" s="1"/>
  <c r="P202" i="2" s="1"/>
  <c r="P183" i="2"/>
  <c r="P159" i="24"/>
  <c r="P156" i="13"/>
  <c r="P65" i="16" l="1"/>
  <c r="R168" i="13"/>
  <c r="P168" i="24"/>
  <c r="R171" i="24"/>
  <c r="P64" i="16"/>
  <c r="R164" i="13"/>
  <c r="P164" i="24"/>
  <c r="R167" i="24"/>
  <c r="P61" i="16"/>
  <c r="R156" i="13"/>
  <c r="P156" i="24"/>
  <c r="R159" i="24"/>
  <c r="P140" i="24"/>
  <c r="R143" i="24"/>
  <c r="P55" i="16"/>
  <c r="R136" i="13"/>
  <c r="P136" i="24"/>
  <c r="R139" i="24"/>
  <c r="P58" i="17"/>
  <c r="R58" i="16"/>
  <c r="P56" i="16"/>
  <c r="R140" i="13"/>
  <c r="P57" i="16"/>
  <c r="R144" i="13"/>
  <c r="P144" i="24"/>
  <c r="R147" i="24"/>
  <c r="P58" i="26"/>
  <c r="R58" i="26" s="1"/>
  <c r="R148" i="24"/>
  <c r="P50" i="16"/>
  <c r="R120" i="13"/>
  <c r="P116" i="24"/>
  <c r="R119" i="24"/>
  <c r="P124" i="24"/>
  <c r="R127" i="24"/>
  <c r="P49" i="16"/>
  <c r="R108" i="13"/>
  <c r="P47" i="16"/>
  <c r="R112" i="13"/>
  <c r="P120" i="24"/>
  <c r="R123" i="24"/>
  <c r="P128" i="24"/>
  <c r="R131" i="24"/>
  <c r="P51" i="16"/>
  <c r="R124" i="13"/>
  <c r="P112" i="24"/>
  <c r="R115" i="24"/>
  <c r="P52" i="16"/>
  <c r="R128" i="13"/>
  <c r="P42" i="17"/>
  <c r="R42" i="16"/>
  <c r="P44" i="26"/>
  <c r="R44" i="26" s="1"/>
  <c r="R92" i="24"/>
  <c r="P43" i="26"/>
  <c r="R43" i="26" s="1"/>
  <c r="R100" i="24"/>
  <c r="P42" i="26"/>
  <c r="R42" i="26" s="1"/>
  <c r="R96" i="24"/>
  <c r="P43" i="17"/>
  <c r="R43" i="16"/>
  <c r="R44" i="16"/>
  <c r="P44" i="17"/>
  <c r="P39" i="26"/>
  <c r="R39" i="26" s="1"/>
  <c r="R84" i="24"/>
  <c r="P35" i="17"/>
  <c r="R35" i="16"/>
  <c r="P35" i="26"/>
  <c r="R35" i="26" s="1"/>
  <c r="R68" i="24"/>
  <c r="P36" i="17"/>
  <c r="R36" i="16"/>
  <c r="P37" i="26"/>
  <c r="R37" i="26" s="1"/>
  <c r="R76" i="24"/>
  <c r="P38" i="17"/>
  <c r="R38" i="16"/>
  <c r="P39" i="17"/>
  <c r="R39" i="16"/>
  <c r="P37" i="17"/>
  <c r="R37" i="16"/>
  <c r="P38" i="26"/>
  <c r="R38" i="26" s="1"/>
  <c r="R80" i="24"/>
  <c r="P36" i="26"/>
  <c r="R36" i="26" s="1"/>
  <c r="R72" i="24"/>
  <c r="P29" i="16"/>
  <c r="R48" i="13"/>
  <c r="P52" i="24"/>
  <c r="R55" i="24"/>
  <c r="P31" i="26"/>
  <c r="R31" i="26" s="1"/>
  <c r="R56" i="24"/>
  <c r="P31" i="17"/>
  <c r="R31" i="16"/>
  <c r="R32" i="16"/>
  <c r="P32" i="17"/>
  <c r="P30" i="16"/>
  <c r="R52" i="13"/>
  <c r="P32" i="26"/>
  <c r="R32" i="26" s="1"/>
  <c r="R60" i="24"/>
  <c r="P29" i="26"/>
  <c r="R29" i="26" s="1"/>
  <c r="R48" i="24"/>
  <c r="P26" i="16"/>
  <c r="R40" i="13"/>
  <c r="P36" i="24"/>
  <c r="R39" i="24"/>
  <c r="P23" i="16"/>
  <c r="R28" i="13"/>
  <c r="P28" i="24"/>
  <c r="R31" i="24"/>
  <c r="P40" i="24"/>
  <c r="R43" i="24"/>
  <c r="P24" i="16"/>
  <c r="R32" i="13"/>
  <c r="P25" i="16"/>
  <c r="R36" i="13"/>
  <c r="P32" i="24"/>
  <c r="R35" i="24"/>
  <c r="P12" i="24"/>
  <c r="R15" i="24"/>
  <c r="P72" i="16"/>
  <c r="P47" i="24"/>
  <c r="P44" i="13"/>
  <c r="R44" i="13" s="1"/>
  <c r="P91" i="24"/>
  <c r="P88" i="13"/>
  <c r="R88" i="13" s="1"/>
  <c r="P155" i="24"/>
  <c r="P152" i="13"/>
  <c r="R152" i="13" s="1"/>
  <c r="P67" i="24"/>
  <c r="P64" i="13"/>
  <c r="R64" i="13" s="1"/>
  <c r="P192" i="2"/>
  <c r="P163" i="13"/>
  <c r="R163" i="13" s="1"/>
  <c r="P18" i="16"/>
  <c r="P176" i="13"/>
  <c r="R176" i="13" s="1"/>
  <c r="P48" i="16"/>
  <c r="P250" i="10"/>
  <c r="P78" i="16" s="1"/>
  <c r="P77" i="16"/>
  <c r="P107" i="24"/>
  <c r="P104" i="13"/>
  <c r="R104" i="13" s="1"/>
  <c r="P108" i="24"/>
  <c r="P73" i="16"/>
  <c r="P135" i="24"/>
  <c r="R135" i="24" s="1"/>
  <c r="P132" i="13"/>
  <c r="R132" i="13" s="1"/>
  <c r="P27" i="13"/>
  <c r="R27" i="13" s="1"/>
  <c r="P240" i="10"/>
  <c r="P65" i="17" l="1"/>
  <c r="R65" i="16"/>
  <c r="R64" i="16"/>
  <c r="P64" i="17"/>
  <c r="P64" i="26"/>
  <c r="R64" i="26" s="1"/>
  <c r="R164" i="24"/>
  <c r="P65" i="26"/>
  <c r="R65" i="26" s="1"/>
  <c r="R168" i="24"/>
  <c r="P152" i="24"/>
  <c r="R155" i="24"/>
  <c r="P61" i="26"/>
  <c r="R61" i="26" s="1"/>
  <c r="R156" i="24"/>
  <c r="P61" i="17"/>
  <c r="R61" i="16"/>
  <c r="P56" i="17"/>
  <c r="R56" i="16"/>
  <c r="P56" i="26"/>
  <c r="R56" i="26" s="1"/>
  <c r="R140" i="24"/>
  <c r="P57" i="26"/>
  <c r="R57" i="26" s="1"/>
  <c r="R144" i="24"/>
  <c r="P55" i="26"/>
  <c r="R55" i="26" s="1"/>
  <c r="R136" i="24"/>
  <c r="P57" i="17"/>
  <c r="R57" i="16"/>
  <c r="P55" i="17"/>
  <c r="R55" i="16"/>
  <c r="R49" i="16"/>
  <c r="P49" i="17"/>
  <c r="P49" i="26"/>
  <c r="R49" i="26" s="1"/>
  <c r="R108" i="24"/>
  <c r="P52" i="26"/>
  <c r="R52" i="26" s="1"/>
  <c r="R128" i="24"/>
  <c r="P51" i="26"/>
  <c r="R51" i="26" s="1"/>
  <c r="R124" i="24"/>
  <c r="P47" i="17"/>
  <c r="R47" i="16"/>
  <c r="P48" i="17"/>
  <c r="R48" i="16"/>
  <c r="R52" i="16"/>
  <c r="P52" i="17"/>
  <c r="P50" i="26"/>
  <c r="R50" i="26" s="1"/>
  <c r="R120" i="24"/>
  <c r="P48" i="26"/>
  <c r="R48" i="26" s="1"/>
  <c r="R116" i="24"/>
  <c r="P47" i="26"/>
  <c r="R47" i="26" s="1"/>
  <c r="R112" i="24"/>
  <c r="P50" i="17"/>
  <c r="R50" i="16"/>
  <c r="P104" i="24"/>
  <c r="R107" i="24"/>
  <c r="R51" i="16"/>
  <c r="P51" i="17"/>
  <c r="P88" i="24"/>
  <c r="R91" i="24"/>
  <c r="P64" i="24"/>
  <c r="R67" i="24"/>
  <c r="P29" i="17"/>
  <c r="R29" i="16"/>
  <c r="P44" i="24"/>
  <c r="R47" i="24"/>
  <c r="P30" i="17"/>
  <c r="R30" i="16"/>
  <c r="P30" i="26"/>
  <c r="R30" i="26" s="1"/>
  <c r="R52" i="24"/>
  <c r="P23" i="26"/>
  <c r="R23" i="26" s="1"/>
  <c r="R28" i="24"/>
  <c r="P24" i="26"/>
  <c r="R24" i="26" s="1"/>
  <c r="R32" i="24"/>
  <c r="P23" i="17"/>
  <c r="R23" i="16"/>
  <c r="R25" i="16"/>
  <c r="P25" i="17"/>
  <c r="P24" i="17"/>
  <c r="R24" i="16"/>
  <c r="P25" i="26"/>
  <c r="R25" i="26" s="1"/>
  <c r="R36" i="24"/>
  <c r="P26" i="26"/>
  <c r="R26" i="26" s="1"/>
  <c r="R40" i="24"/>
  <c r="P26" i="17"/>
  <c r="R26" i="16"/>
  <c r="R18" i="16"/>
  <c r="P18" i="17"/>
  <c r="P18" i="26"/>
  <c r="R12" i="24"/>
  <c r="P201" i="13"/>
  <c r="P28" i="16"/>
  <c r="P178" i="13"/>
  <c r="R178" i="13" s="1"/>
  <c r="P46" i="16"/>
  <c r="P181" i="13"/>
  <c r="R181" i="13" s="1"/>
  <c r="P60" i="16"/>
  <c r="P183" i="13"/>
  <c r="R183" i="13" s="1"/>
  <c r="P17" i="16"/>
  <c r="P41" i="16"/>
  <c r="P180" i="13"/>
  <c r="R180" i="13" s="1"/>
  <c r="P27" i="24"/>
  <c r="P24" i="13"/>
  <c r="R24" i="13" s="1"/>
  <c r="P132" i="24"/>
  <c r="P182" i="13"/>
  <c r="R182" i="13" s="1"/>
  <c r="P54" i="16"/>
  <c r="P179" i="13"/>
  <c r="R179" i="13" s="1"/>
  <c r="P34" i="16"/>
  <c r="P163" i="24"/>
  <c r="P160" i="13"/>
  <c r="R160" i="13" s="1"/>
  <c r="P160" i="24" l="1"/>
  <c r="R163" i="24"/>
  <c r="R60" i="16"/>
  <c r="P60" i="17"/>
  <c r="P60" i="26"/>
  <c r="R152" i="24"/>
  <c r="P54" i="17"/>
  <c r="R54" i="16"/>
  <c r="P54" i="26"/>
  <c r="R54" i="26" s="1"/>
  <c r="R132" i="24"/>
  <c r="P46" i="26"/>
  <c r="R104" i="24"/>
  <c r="P46" i="17"/>
  <c r="R46" i="16"/>
  <c r="R41" i="16"/>
  <c r="P41" i="17"/>
  <c r="P41" i="26"/>
  <c r="R88" i="24"/>
  <c r="P34" i="17"/>
  <c r="R34" i="16"/>
  <c r="P34" i="26"/>
  <c r="R64" i="24"/>
  <c r="P28" i="26"/>
  <c r="R44" i="24"/>
  <c r="R28" i="16"/>
  <c r="P28" i="17"/>
  <c r="P24" i="24"/>
  <c r="R27" i="24"/>
  <c r="R17" i="16"/>
  <c r="P17" i="17"/>
  <c r="R18" i="26"/>
  <c r="P17" i="26"/>
  <c r="P7" i="24"/>
  <c r="P33" i="16"/>
  <c r="P53" i="16"/>
  <c r="P208" i="13"/>
  <c r="P203" i="13"/>
  <c r="P53" i="26"/>
  <c r="R53" i="26" s="1"/>
  <c r="P27" i="16"/>
  <c r="P205" i="13"/>
  <c r="P40" i="16"/>
  <c r="P204" i="13"/>
  <c r="P207" i="13"/>
  <c r="P59" i="16"/>
  <c r="P45" i="16"/>
  <c r="P184" i="13"/>
  <c r="R184" i="13" s="1"/>
  <c r="P63" i="16"/>
  <c r="P22" i="16"/>
  <c r="P177" i="13"/>
  <c r="R177" i="13" s="1"/>
  <c r="P6" i="16"/>
  <c r="P206" i="13"/>
  <c r="R63" i="16" l="1"/>
  <c r="P63" i="17"/>
  <c r="P63" i="26"/>
  <c r="R160" i="24"/>
  <c r="R60" i="26"/>
  <c r="P59" i="26"/>
  <c r="R59" i="16"/>
  <c r="P59" i="17"/>
  <c r="R53" i="16"/>
  <c r="P53" i="17"/>
  <c r="R45" i="16"/>
  <c r="P45" i="17"/>
  <c r="R46" i="26"/>
  <c r="P45" i="26"/>
  <c r="R40" i="16"/>
  <c r="P40" i="17"/>
  <c r="R41" i="26"/>
  <c r="P40" i="26"/>
  <c r="R34" i="26"/>
  <c r="P33" i="26"/>
  <c r="R33" i="16"/>
  <c r="P33" i="17"/>
  <c r="R27" i="16"/>
  <c r="P27" i="17"/>
  <c r="R28" i="26"/>
  <c r="P27" i="26"/>
  <c r="P22" i="17"/>
  <c r="R22" i="16"/>
  <c r="P22" i="26"/>
  <c r="R24" i="24"/>
  <c r="R17" i="26"/>
  <c r="P6" i="26"/>
  <c r="R6" i="26" s="1"/>
  <c r="R6" i="16"/>
  <c r="P6" i="17"/>
  <c r="P4" i="24"/>
  <c r="R4" i="24" s="1"/>
  <c r="R7" i="24"/>
  <c r="P209" i="13"/>
  <c r="M96" i="21"/>
  <c r="L187" i="13" s="1"/>
  <c r="M4" i="22"/>
  <c r="P8" i="16"/>
  <c r="P12" i="26"/>
  <c r="R12" i="26" s="1"/>
  <c r="P9" i="16"/>
  <c r="P202" i="13"/>
  <c r="L96" i="21"/>
  <c r="K187" i="13" s="1"/>
  <c r="L4" i="22"/>
  <c r="P10" i="16"/>
  <c r="P11" i="16"/>
  <c r="P12" i="16"/>
  <c r="P13" i="16"/>
  <c r="P21" i="16"/>
  <c r="K96" i="21"/>
  <c r="J187" i="13" s="1"/>
  <c r="K4" i="22"/>
  <c r="P62" i="16"/>
  <c r="P210" i="13" l="1"/>
  <c r="R62" i="16"/>
  <c r="P62" i="17"/>
  <c r="R63" i="26"/>
  <c r="P62" i="26"/>
  <c r="P13" i="17"/>
  <c r="R13" i="16"/>
  <c r="R59" i="26"/>
  <c r="P13" i="26"/>
  <c r="R13" i="26" s="1"/>
  <c r="R12" i="16"/>
  <c r="P12" i="17"/>
  <c r="R11" i="16"/>
  <c r="P11" i="17"/>
  <c r="R45" i="26"/>
  <c r="P11" i="26"/>
  <c r="R11" i="26" s="1"/>
  <c r="R40" i="26"/>
  <c r="P10" i="26"/>
  <c r="R10" i="26" s="1"/>
  <c r="P10" i="17"/>
  <c r="R10" i="16"/>
  <c r="R33" i="26"/>
  <c r="P9" i="26"/>
  <c r="R9" i="26" s="1"/>
  <c r="P9" i="17"/>
  <c r="R9" i="16"/>
  <c r="R27" i="26"/>
  <c r="P8" i="26"/>
  <c r="R8" i="26" s="1"/>
  <c r="P8" i="17"/>
  <c r="R8" i="16"/>
  <c r="R22" i="26"/>
  <c r="P21" i="26"/>
  <c r="R21" i="16"/>
  <c r="P21" i="17"/>
  <c r="L7" i="22"/>
  <c r="K7" i="13" s="1"/>
  <c r="K4" i="13"/>
  <c r="K174" i="13" s="1"/>
  <c r="K199" i="13" s="1"/>
  <c r="P14" i="16"/>
  <c r="K7" i="22"/>
  <c r="J7" i="13" s="1"/>
  <c r="J4" i="13"/>
  <c r="J174" i="13" s="1"/>
  <c r="J199" i="13" s="1"/>
  <c r="P7" i="16"/>
  <c r="N96" i="21"/>
  <c r="M187" i="13" s="1"/>
  <c r="N4" i="22"/>
  <c r="L4" i="13"/>
  <c r="L174" i="13" s="1"/>
  <c r="L199" i="13" s="1"/>
  <c r="M7" i="22"/>
  <c r="L7" i="13" s="1"/>
  <c r="R62" i="26" l="1"/>
  <c r="P14" i="26"/>
  <c r="R14" i="26" s="1"/>
  <c r="P14" i="17"/>
  <c r="R14" i="16"/>
  <c r="R21" i="26"/>
  <c r="P7" i="26"/>
  <c r="R7" i="16"/>
  <c r="P7" i="17"/>
  <c r="J96" i="21"/>
  <c r="I187" i="13" s="1"/>
  <c r="J4" i="22"/>
  <c r="I96" i="21"/>
  <c r="H187" i="13" s="1"/>
  <c r="I4" i="22"/>
  <c r="N7" i="22"/>
  <c r="M7" i="13" s="1"/>
  <c r="M4" i="13"/>
  <c r="M174" i="13" s="1"/>
  <c r="M199" i="13" s="1"/>
  <c r="E96" i="21"/>
  <c r="D187" i="13" s="1"/>
  <c r="E4" i="22"/>
  <c r="F96" i="21"/>
  <c r="E187" i="13" s="1"/>
  <c r="F4" i="22"/>
  <c r="P4" i="16"/>
  <c r="G96" i="21"/>
  <c r="F187" i="13" s="1"/>
  <c r="G4" i="22"/>
  <c r="H96" i="21"/>
  <c r="G187" i="13" s="1"/>
  <c r="H4" i="22"/>
  <c r="R7" i="26" l="1"/>
  <c r="P4" i="26"/>
  <c r="P4" i="17"/>
  <c r="R4" i="16"/>
  <c r="E4" i="13"/>
  <c r="E174" i="13" s="1"/>
  <c r="E199" i="13" s="1"/>
  <c r="F7" i="22"/>
  <c r="E7" i="13" s="1"/>
  <c r="P13" i="18"/>
  <c r="P4" i="18"/>
  <c r="P16" i="18"/>
  <c r="P5" i="18"/>
  <c r="P20" i="18"/>
  <c r="P19" i="18"/>
  <c r="P44" i="18"/>
  <c r="P43" i="18"/>
  <c r="P36" i="18"/>
  <c r="P39" i="18"/>
  <c r="P58" i="18"/>
  <c r="P35" i="18"/>
  <c r="P29" i="18"/>
  <c r="P52" i="18"/>
  <c r="P38" i="18"/>
  <c r="P32" i="18"/>
  <c r="P50" i="18"/>
  <c r="P37" i="18"/>
  <c r="P42" i="18"/>
  <c r="P56" i="18"/>
  <c r="P31" i="18"/>
  <c r="P61" i="18"/>
  <c r="P65" i="18"/>
  <c r="P30" i="18"/>
  <c r="P55" i="18"/>
  <c r="P26" i="18"/>
  <c r="P24" i="18"/>
  <c r="P49" i="18"/>
  <c r="P23" i="18"/>
  <c r="P64" i="18"/>
  <c r="P51" i="18"/>
  <c r="P25" i="18"/>
  <c r="P47" i="18"/>
  <c r="P57" i="18"/>
  <c r="P48" i="18"/>
  <c r="P18" i="18"/>
  <c r="P34" i="18"/>
  <c r="P54" i="18"/>
  <c r="P41" i="18"/>
  <c r="P17" i="18"/>
  <c r="P60" i="18"/>
  <c r="P28" i="18"/>
  <c r="P46" i="18"/>
  <c r="P22" i="18"/>
  <c r="P45" i="18"/>
  <c r="P33" i="18"/>
  <c r="P63" i="18"/>
  <c r="P40" i="18"/>
  <c r="P6" i="18"/>
  <c r="P53" i="18"/>
  <c r="P27" i="18"/>
  <c r="P59" i="18"/>
  <c r="P62" i="18"/>
  <c r="P11" i="18"/>
  <c r="P8" i="18"/>
  <c r="P21" i="18"/>
  <c r="P9" i="18"/>
  <c r="P12" i="18"/>
  <c r="P10" i="18"/>
  <c r="D4" i="13"/>
  <c r="D174" i="13" s="1"/>
  <c r="D199" i="13" s="1"/>
  <c r="E7" i="22"/>
  <c r="D7" i="13" s="1"/>
  <c r="O96" i="21"/>
  <c r="N187" i="13" s="1"/>
  <c r="O4" i="22"/>
  <c r="F4" i="13"/>
  <c r="F174" i="13" s="1"/>
  <c r="F199" i="13" s="1"/>
  <c r="G7" i="22"/>
  <c r="F7" i="13" s="1"/>
  <c r="P14" i="18"/>
  <c r="H4" i="13"/>
  <c r="H174" i="13" s="1"/>
  <c r="H199" i="13" s="1"/>
  <c r="I7" i="22"/>
  <c r="H7" i="13" s="1"/>
  <c r="P96" i="21"/>
  <c r="O187" i="13" s="1"/>
  <c r="P4" i="22"/>
  <c r="G4" i="13"/>
  <c r="G174" i="13" s="1"/>
  <c r="G199" i="13" s="1"/>
  <c r="H7" i="22"/>
  <c r="G7" i="13" s="1"/>
  <c r="I4" i="13"/>
  <c r="I174" i="13" s="1"/>
  <c r="I199" i="13" s="1"/>
  <c r="J7" i="22"/>
  <c r="I7" i="13" s="1"/>
  <c r="P7" i="18"/>
  <c r="S16" i="26" l="1"/>
  <c r="S35" i="26"/>
  <c r="S29" i="26"/>
  <c r="S30" i="26"/>
  <c r="S48" i="26"/>
  <c r="S40" i="26"/>
  <c r="S62" i="26"/>
  <c r="S12" i="26"/>
  <c r="S26" i="26"/>
  <c r="S5" i="26"/>
  <c r="S42" i="26"/>
  <c r="S58" i="26"/>
  <c r="S25" i="26"/>
  <c r="S49" i="26"/>
  <c r="S27" i="26"/>
  <c r="S11" i="26"/>
  <c r="S22" i="26"/>
  <c r="S65" i="26"/>
  <c r="S20" i="26"/>
  <c r="S43" i="26"/>
  <c r="S38" i="26"/>
  <c r="S55" i="26"/>
  <c r="S41" i="26"/>
  <c r="S33" i="26"/>
  <c r="S9" i="26"/>
  <c r="S17" i="26"/>
  <c r="S19" i="26"/>
  <c r="S50" i="26"/>
  <c r="S18" i="26"/>
  <c r="S57" i="26"/>
  <c r="S60" i="26"/>
  <c r="S54" i="26"/>
  <c r="S21" i="26"/>
  <c r="S14" i="26"/>
  <c r="S32" i="26"/>
  <c r="S52" i="26"/>
  <c r="S51" i="26"/>
  <c r="S61" i="26"/>
  <c r="S28" i="26"/>
  <c r="S59" i="26"/>
  <c r="S13" i="26"/>
  <c r="S7" i="26"/>
  <c r="S10" i="26"/>
  <c r="S63" i="26"/>
  <c r="R4" i="26"/>
  <c r="S37" i="26"/>
  <c r="S36" i="26"/>
  <c r="S47" i="26"/>
  <c r="S64" i="26"/>
  <c r="S8" i="26"/>
  <c r="S6" i="26"/>
  <c r="S39" i="26"/>
  <c r="S56" i="26"/>
  <c r="S23" i="26"/>
  <c r="S24" i="26"/>
  <c r="S34" i="26"/>
  <c r="S45" i="26"/>
  <c r="S53" i="26"/>
  <c r="S4" i="26"/>
  <c r="S31" i="26"/>
  <c r="S44" i="26"/>
  <c r="S46" i="26"/>
  <c r="N4" i="13"/>
  <c r="N174" i="13" s="1"/>
  <c r="N199" i="13" s="1"/>
  <c r="O7" i="22"/>
  <c r="N7" i="13" s="1"/>
  <c r="O4" i="13"/>
  <c r="P7" i="22"/>
  <c r="O7" i="13" s="1"/>
  <c r="O174" i="13" l="1"/>
  <c r="O199" i="13" l="1"/>
  <c r="D96" i="21" l="1"/>
  <c r="C187" i="13" s="1"/>
  <c r="D4" i="22"/>
  <c r="D7" i="22" l="1"/>
  <c r="C7" i="13" s="1"/>
  <c r="C4" i="13"/>
  <c r="C174" i="13" s="1"/>
  <c r="C199" i="13" s="1"/>
  <c r="J12" i="22" l="1"/>
  <c r="J15" i="22" s="1"/>
  <c r="I93" i="11" s="1"/>
  <c r="J98" i="21"/>
  <c r="I189" i="13" s="1"/>
  <c r="H36" i="22"/>
  <c r="H39" i="22" s="1"/>
  <c r="G93" i="5" s="1"/>
  <c r="H104" i="21"/>
  <c r="G195" i="13" s="1"/>
  <c r="N20" i="22"/>
  <c r="N23" i="22" s="1"/>
  <c r="M93" i="9" s="1"/>
  <c r="N100" i="21"/>
  <c r="M191" i="13" s="1"/>
  <c r="G24" i="22"/>
  <c r="G27" i="22" s="1"/>
  <c r="F93" i="8" s="1"/>
  <c r="G101" i="21"/>
  <c r="F192" i="13" s="1"/>
  <c r="M100" i="21"/>
  <c r="L191" i="13" s="1"/>
  <c r="M20" i="22"/>
  <c r="M23" i="22" s="1"/>
  <c r="L93" i="9" s="1"/>
  <c r="F12" i="22"/>
  <c r="F15" i="22" s="1"/>
  <c r="E93" i="11" s="1"/>
  <c r="F98" i="21"/>
  <c r="E189" i="13" s="1"/>
  <c r="I109" i="12"/>
  <c r="F109" i="12"/>
  <c r="C109" i="12"/>
  <c r="O109" i="12"/>
  <c r="H109" i="12"/>
  <c r="M109" i="12"/>
  <c r="D109" i="12"/>
  <c r="J109" i="12"/>
  <c r="K109" i="12"/>
  <c r="L109" i="12"/>
  <c r="E109" i="12"/>
  <c r="N109" i="12"/>
  <c r="G109" i="12"/>
  <c r="L104" i="21" l="1"/>
  <c r="K195" i="13" s="1"/>
  <c r="L36" i="22"/>
  <c r="L39" i="22" s="1"/>
  <c r="K93" i="5" s="1"/>
  <c r="D20" i="22"/>
  <c r="D23" i="22" s="1"/>
  <c r="C93" i="9" s="1"/>
  <c r="D100" i="21"/>
  <c r="C191" i="13" s="1"/>
  <c r="E20" i="22"/>
  <c r="E23" i="22" s="1"/>
  <c r="D93" i="9" s="1"/>
  <c r="E100" i="21"/>
  <c r="D191" i="13" s="1"/>
  <c r="D12" i="22"/>
  <c r="D15" i="22" s="1"/>
  <c r="C93" i="11" s="1"/>
  <c r="D98" i="21"/>
  <c r="C189" i="13" s="1"/>
  <c r="D99" i="21"/>
  <c r="C190" i="13" s="1"/>
  <c r="D16" i="22"/>
  <c r="D19" i="22" s="1"/>
  <c r="C93" i="10" s="1"/>
  <c r="F100" i="21"/>
  <c r="E191" i="13" s="1"/>
  <c r="F20" i="22"/>
  <c r="F23" i="22" s="1"/>
  <c r="E93" i="9" s="1"/>
  <c r="N16" i="22"/>
  <c r="N19" i="22" s="1"/>
  <c r="M93" i="10" s="1"/>
  <c r="N99" i="21"/>
  <c r="M190" i="13" s="1"/>
  <c r="L28" i="22"/>
  <c r="L31" i="22" s="1"/>
  <c r="K93" i="7" s="1"/>
  <c r="L102" i="21"/>
  <c r="K193" i="13" s="1"/>
  <c r="F102" i="21"/>
  <c r="E193" i="13" s="1"/>
  <c r="F28" i="22"/>
  <c r="F31" i="22" s="1"/>
  <c r="E93" i="7" s="1"/>
  <c r="G94" i="5"/>
  <c r="G88" i="5"/>
  <c r="G87" i="5" s="1"/>
  <c r="I24" i="22"/>
  <c r="I27" i="22" s="1"/>
  <c r="H93" i="8" s="1"/>
  <c r="I101" i="21"/>
  <c r="H192" i="13" s="1"/>
  <c r="L101" i="21"/>
  <c r="K192" i="13" s="1"/>
  <c r="L24" i="22"/>
  <c r="L27" i="22" s="1"/>
  <c r="K93" i="8" s="1"/>
  <c r="F24" i="22"/>
  <c r="F27" i="22" s="1"/>
  <c r="E93" i="8" s="1"/>
  <c r="F101" i="21"/>
  <c r="E192" i="13" s="1"/>
  <c r="E99" i="21"/>
  <c r="D190" i="13" s="1"/>
  <c r="E16" i="22"/>
  <c r="E19" i="22" s="1"/>
  <c r="D93" i="10" s="1"/>
  <c r="D104" i="21"/>
  <c r="C195" i="13" s="1"/>
  <c r="D36" i="22"/>
  <c r="D39" i="22" s="1"/>
  <c r="C93" i="5" s="1"/>
  <c r="M98" i="21"/>
  <c r="L189" i="13" s="1"/>
  <c r="M12" i="22"/>
  <c r="M15" i="22" s="1"/>
  <c r="L93" i="11" s="1"/>
  <c r="N111" i="12"/>
  <c r="N119" i="12"/>
  <c r="N115" i="12"/>
  <c r="N10" i="13"/>
  <c r="K36" i="22"/>
  <c r="K39" i="22" s="1"/>
  <c r="J93" i="5" s="1"/>
  <c r="K104" i="21"/>
  <c r="J195" i="13" s="1"/>
  <c r="J111" i="12"/>
  <c r="J115" i="12"/>
  <c r="J119" i="12"/>
  <c r="J10" i="13"/>
  <c r="H101" i="21"/>
  <c r="G192" i="13" s="1"/>
  <c r="H24" i="22"/>
  <c r="H27" i="22" s="1"/>
  <c r="G93" i="8" s="1"/>
  <c r="M106" i="21"/>
  <c r="L197" i="13" s="1"/>
  <c r="M44" i="22"/>
  <c r="M47" i="22" s="1"/>
  <c r="L93" i="2" s="1"/>
  <c r="J100" i="21"/>
  <c r="I191" i="13" s="1"/>
  <c r="J20" i="22"/>
  <c r="J23" i="22" s="1"/>
  <c r="I93" i="9" s="1"/>
  <c r="N98" i="21"/>
  <c r="M189" i="13" s="1"/>
  <c r="N12" i="22"/>
  <c r="N15" i="22" s="1"/>
  <c r="M93" i="11" s="1"/>
  <c r="F111" i="12"/>
  <c r="F119" i="12"/>
  <c r="F115" i="12"/>
  <c r="F10" i="13"/>
  <c r="E101" i="21"/>
  <c r="D192" i="13" s="1"/>
  <c r="E24" i="22"/>
  <c r="E27" i="22" s="1"/>
  <c r="D93" i="8" s="1"/>
  <c r="M115" i="12"/>
  <c r="M111" i="12"/>
  <c r="M119" i="12"/>
  <c r="M10" i="13"/>
  <c r="I106" i="21"/>
  <c r="H197" i="13" s="1"/>
  <c r="I44" i="22"/>
  <c r="I47" i="22" s="1"/>
  <c r="H93" i="2" s="1"/>
  <c r="G44" i="22"/>
  <c r="G47" i="22" s="1"/>
  <c r="F93" i="2" s="1"/>
  <c r="G106" i="21"/>
  <c r="F197" i="13" s="1"/>
  <c r="H105" i="21"/>
  <c r="G196" i="13" s="1"/>
  <c r="H40" i="22"/>
  <c r="H43" i="22" s="1"/>
  <c r="G94" i="1" s="1"/>
  <c r="G40" i="22"/>
  <c r="G43" i="22" s="1"/>
  <c r="F94" i="1" s="1"/>
  <c r="G105" i="21"/>
  <c r="F196" i="13" s="1"/>
  <c r="E104" i="21"/>
  <c r="D195" i="13" s="1"/>
  <c r="E36" i="22"/>
  <c r="E39" i="22" s="1"/>
  <c r="D93" i="5" s="1"/>
  <c r="H103" i="21"/>
  <c r="G194" i="13" s="1"/>
  <c r="H32" i="22"/>
  <c r="H35" i="22" s="1"/>
  <c r="G93" i="6" s="1"/>
  <c r="E98" i="21"/>
  <c r="D189" i="13" s="1"/>
  <c r="E12" i="22"/>
  <c r="E15" i="22" s="1"/>
  <c r="D93" i="11" s="1"/>
  <c r="H99" i="21"/>
  <c r="G190" i="13" s="1"/>
  <c r="H16" i="22"/>
  <c r="H19" i="22" s="1"/>
  <c r="G93" i="10" s="1"/>
  <c r="E106" i="21"/>
  <c r="D197" i="13" s="1"/>
  <c r="E44" i="22"/>
  <c r="E47" i="22" s="1"/>
  <c r="D93" i="2" s="1"/>
  <c r="I102" i="21"/>
  <c r="H193" i="13" s="1"/>
  <c r="I28" i="22"/>
  <c r="I31" i="22" s="1"/>
  <c r="H93" i="7" s="1"/>
  <c r="K40" i="22"/>
  <c r="K43" i="22" s="1"/>
  <c r="J94" i="1" s="1"/>
  <c r="K105" i="21"/>
  <c r="J196" i="13" s="1"/>
  <c r="I20" i="22"/>
  <c r="I23" i="22" s="1"/>
  <c r="H93" i="9" s="1"/>
  <c r="I100" i="21"/>
  <c r="H191" i="13" s="1"/>
  <c r="J24" i="22"/>
  <c r="J27" i="22" s="1"/>
  <c r="I93" i="8" s="1"/>
  <c r="J101" i="21"/>
  <c r="I192" i="13" s="1"/>
  <c r="J99" i="21"/>
  <c r="I190" i="13" s="1"/>
  <c r="J16" i="22"/>
  <c r="J19" i="22" s="1"/>
  <c r="I93" i="10" s="1"/>
  <c r="M99" i="21"/>
  <c r="L190" i="13" s="1"/>
  <c r="M16" i="22"/>
  <c r="M19" i="22" s="1"/>
  <c r="L93" i="10" s="1"/>
  <c r="N40" i="22"/>
  <c r="N43" i="22" s="1"/>
  <c r="M94" i="1" s="1"/>
  <c r="N105" i="21"/>
  <c r="M196" i="13" s="1"/>
  <c r="G99" i="21"/>
  <c r="F190" i="13" s="1"/>
  <c r="G16" i="22"/>
  <c r="G19" i="22" s="1"/>
  <c r="F93" i="10" s="1"/>
  <c r="J104" i="21"/>
  <c r="I195" i="13" s="1"/>
  <c r="J36" i="22"/>
  <c r="J39" i="22" s="1"/>
  <c r="I93" i="5" s="1"/>
  <c r="G115" i="12"/>
  <c r="G119" i="12"/>
  <c r="G111" i="12"/>
  <c r="G10" i="13"/>
  <c r="F103" i="21"/>
  <c r="E194" i="13" s="1"/>
  <c r="F32" i="22"/>
  <c r="F35" i="22" s="1"/>
  <c r="E93" i="6" s="1"/>
  <c r="J102" i="21"/>
  <c r="I193" i="13" s="1"/>
  <c r="J28" i="22"/>
  <c r="J31" i="22" s="1"/>
  <c r="I93" i="7" s="1"/>
  <c r="L103" i="21"/>
  <c r="K194" i="13" s="1"/>
  <c r="L32" i="22"/>
  <c r="L35" i="22" s="1"/>
  <c r="K93" i="6" s="1"/>
  <c r="L88" i="9"/>
  <c r="L94" i="9"/>
  <c r="K106" i="21"/>
  <c r="J197" i="13" s="1"/>
  <c r="K44" i="22"/>
  <c r="K47" i="22" s="1"/>
  <c r="J93" i="2" s="1"/>
  <c r="F94" i="8"/>
  <c r="F88" i="8"/>
  <c r="F87" i="8" s="1"/>
  <c r="J106" i="21"/>
  <c r="I197" i="13" s="1"/>
  <c r="J44" i="22"/>
  <c r="J47" i="22" s="1"/>
  <c r="I93" i="2" s="1"/>
  <c r="M103" i="21"/>
  <c r="L194" i="13" s="1"/>
  <c r="M32" i="22"/>
  <c r="M35" i="22" s="1"/>
  <c r="L93" i="6" s="1"/>
  <c r="I104" i="21"/>
  <c r="H195" i="13" s="1"/>
  <c r="I36" i="22"/>
  <c r="I39" i="22" s="1"/>
  <c r="H93" i="5" s="1"/>
  <c r="K103" i="21"/>
  <c r="J194" i="13" s="1"/>
  <c r="K32" i="22"/>
  <c r="K35" i="22" s="1"/>
  <c r="J93" i="6" s="1"/>
  <c r="L100" i="21"/>
  <c r="K191" i="13" s="1"/>
  <c r="L20" i="22"/>
  <c r="L23" i="22" s="1"/>
  <c r="K93" i="9" s="1"/>
  <c r="G100" i="21"/>
  <c r="F191" i="13" s="1"/>
  <c r="G20" i="22"/>
  <c r="G23" i="22" s="1"/>
  <c r="F93" i="9" s="1"/>
  <c r="K101" i="21"/>
  <c r="J192" i="13" s="1"/>
  <c r="K24" i="22"/>
  <c r="K27" i="22" s="1"/>
  <c r="J93" i="8" s="1"/>
  <c r="F106" i="21"/>
  <c r="E197" i="13" s="1"/>
  <c r="F44" i="22"/>
  <c r="F47" i="22" s="1"/>
  <c r="E93" i="2" s="1"/>
  <c r="G102" i="21"/>
  <c r="F193" i="13" s="1"/>
  <c r="G28" i="22"/>
  <c r="G31" i="22" s="1"/>
  <c r="F93" i="7" s="1"/>
  <c r="F105" i="21"/>
  <c r="E196" i="13" s="1"/>
  <c r="F40" i="22"/>
  <c r="F43" i="22" s="1"/>
  <c r="E94" i="1" s="1"/>
  <c r="L111" i="12"/>
  <c r="L119" i="12"/>
  <c r="L115" i="12"/>
  <c r="L10" i="13"/>
  <c r="F99" i="21"/>
  <c r="E190" i="13" s="1"/>
  <c r="F16" i="22"/>
  <c r="F19" i="22" s="1"/>
  <c r="E93" i="10" s="1"/>
  <c r="N102" i="21"/>
  <c r="M193" i="13" s="1"/>
  <c r="N28" i="22"/>
  <c r="N31" i="22" s="1"/>
  <c r="M93" i="7" s="1"/>
  <c r="F104" i="21"/>
  <c r="E195" i="13" s="1"/>
  <c r="F36" i="22"/>
  <c r="F39" i="22" s="1"/>
  <c r="E93" i="5" s="1"/>
  <c r="K99" i="21"/>
  <c r="J190" i="13" s="1"/>
  <c r="K16" i="22"/>
  <c r="K19" i="22" s="1"/>
  <c r="J93" i="10" s="1"/>
  <c r="I40" i="22"/>
  <c r="I43" i="22" s="1"/>
  <c r="H94" i="1" s="1"/>
  <c r="I105" i="21"/>
  <c r="H196" i="13" s="1"/>
  <c r="N36" i="22"/>
  <c r="N39" i="22" s="1"/>
  <c r="M93" i="5" s="1"/>
  <c r="N104" i="21"/>
  <c r="M195" i="13" s="1"/>
  <c r="K28" i="22"/>
  <c r="K31" i="22" s="1"/>
  <c r="J93" i="7" s="1"/>
  <c r="K102" i="21"/>
  <c r="J193" i="13" s="1"/>
  <c r="K119" i="12"/>
  <c r="K115" i="12"/>
  <c r="K111" i="12"/>
  <c r="K10" i="13"/>
  <c r="D106" i="21"/>
  <c r="C197" i="13" s="1"/>
  <c r="D44" i="22"/>
  <c r="D47" i="22" s="1"/>
  <c r="C93" i="2" s="1"/>
  <c r="E103" i="21"/>
  <c r="D194" i="13" s="1"/>
  <c r="E32" i="22"/>
  <c r="E35" i="22" s="1"/>
  <c r="D93" i="6" s="1"/>
  <c r="L98" i="21"/>
  <c r="K189" i="13" s="1"/>
  <c r="L12" i="22"/>
  <c r="L15" i="22" s="1"/>
  <c r="K93" i="11" s="1"/>
  <c r="J103" i="21"/>
  <c r="I194" i="13" s="1"/>
  <c r="J32" i="22"/>
  <c r="J35" i="22" s="1"/>
  <c r="I93" i="6" s="1"/>
  <c r="L106" i="21"/>
  <c r="K197" i="13" s="1"/>
  <c r="L44" i="22"/>
  <c r="L47" i="22" s="1"/>
  <c r="K93" i="2" s="1"/>
  <c r="H20" i="22"/>
  <c r="H23" i="22" s="1"/>
  <c r="G93" i="9" s="1"/>
  <c r="H100" i="21"/>
  <c r="G191" i="13" s="1"/>
  <c r="D105" i="21"/>
  <c r="C196" i="13" s="1"/>
  <c r="D40" i="22"/>
  <c r="D43" i="22" s="1"/>
  <c r="C94" i="1" s="1"/>
  <c r="H115" i="12"/>
  <c r="H119" i="12"/>
  <c r="H111" i="12"/>
  <c r="H10" i="13"/>
  <c r="E105" i="21"/>
  <c r="D196" i="13" s="1"/>
  <c r="E40" i="22"/>
  <c r="E43" i="22" s="1"/>
  <c r="D94" i="1" s="1"/>
  <c r="D28" i="22"/>
  <c r="D31" i="22" s="1"/>
  <c r="C93" i="7" s="1"/>
  <c r="D102" i="21"/>
  <c r="C193" i="13" s="1"/>
  <c r="G104" i="21"/>
  <c r="F195" i="13" s="1"/>
  <c r="G36" i="22"/>
  <c r="G39" i="22" s="1"/>
  <c r="F93" i="5" s="1"/>
  <c r="L16" i="22"/>
  <c r="L19" i="22" s="1"/>
  <c r="K93" i="10" s="1"/>
  <c r="L99" i="21"/>
  <c r="K190" i="13" s="1"/>
  <c r="M24" i="22"/>
  <c r="M27" i="22" s="1"/>
  <c r="L93" i="8" s="1"/>
  <c r="M101" i="21"/>
  <c r="L192" i="13" s="1"/>
  <c r="M40" i="22"/>
  <c r="M43" i="22" s="1"/>
  <c r="L94" i="1" s="1"/>
  <c r="M105" i="21"/>
  <c r="L196" i="13" s="1"/>
  <c r="O119" i="12"/>
  <c r="O10" i="13"/>
  <c r="O111" i="12"/>
  <c r="O115" i="12"/>
  <c r="O100" i="12"/>
  <c r="O102" i="12" s="1"/>
  <c r="O104" i="12" s="1"/>
  <c r="I115" i="12"/>
  <c r="I119" i="12"/>
  <c r="I111" i="12"/>
  <c r="I10" i="13"/>
  <c r="I103" i="21"/>
  <c r="H194" i="13" s="1"/>
  <c r="I32" i="22"/>
  <c r="I35" i="22" s="1"/>
  <c r="H93" i="6" s="1"/>
  <c r="K20" i="22"/>
  <c r="K23" i="22" s="1"/>
  <c r="J93" i="9" s="1"/>
  <c r="K100" i="21"/>
  <c r="J191" i="13" s="1"/>
  <c r="E119" i="12"/>
  <c r="E111" i="12"/>
  <c r="E115" i="12"/>
  <c r="E10" i="13"/>
  <c r="M104" i="21"/>
  <c r="L195" i="13" s="1"/>
  <c r="M36" i="22"/>
  <c r="M39" i="22" s="1"/>
  <c r="L93" i="5" s="1"/>
  <c r="I16" i="22"/>
  <c r="I19" i="22" s="1"/>
  <c r="H93" i="10" s="1"/>
  <c r="I99" i="21"/>
  <c r="H190" i="13" s="1"/>
  <c r="J105" i="21"/>
  <c r="I196" i="13" s="1"/>
  <c r="J40" i="22"/>
  <c r="J43" i="22" s="1"/>
  <c r="I94" i="1" s="1"/>
  <c r="G12" i="22"/>
  <c r="G15" i="22" s="1"/>
  <c r="F93" i="11" s="1"/>
  <c r="G98" i="21"/>
  <c r="F189" i="13" s="1"/>
  <c r="N103" i="21"/>
  <c r="M194" i="13" s="1"/>
  <c r="N32" i="22"/>
  <c r="N35" i="22" s="1"/>
  <c r="M93" i="6" s="1"/>
  <c r="G32" i="22"/>
  <c r="G35" i="22" s="1"/>
  <c r="F93" i="6" s="1"/>
  <c r="G103" i="21"/>
  <c r="F194" i="13" s="1"/>
  <c r="N44" i="22"/>
  <c r="N47" i="22" s="1"/>
  <c r="M93" i="2" s="1"/>
  <c r="N106" i="21"/>
  <c r="M197" i="13" s="1"/>
  <c r="H106" i="21"/>
  <c r="G197" i="13" s="1"/>
  <c r="H44" i="22"/>
  <c r="H47" i="22" s="1"/>
  <c r="G93" i="2" s="1"/>
  <c r="I88" i="11"/>
  <c r="I87" i="11" s="1"/>
  <c r="I94" i="11"/>
  <c r="D101" i="21"/>
  <c r="C192" i="13" s="1"/>
  <c r="D24" i="22"/>
  <c r="D27" i="22" s="1"/>
  <c r="C93" i="8" s="1"/>
  <c r="H98" i="21"/>
  <c r="G189" i="13" s="1"/>
  <c r="H12" i="22"/>
  <c r="H15" i="22" s="1"/>
  <c r="G93" i="11" s="1"/>
  <c r="K98" i="21"/>
  <c r="J189" i="13" s="1"/>
  <c r="K12" i="22"/>
  <c r="K15" i="22" s="1"/>
  <c r="J93" i="11" s="1"/>
  <c r="N24" i="22"/>
  <c r="N27" i="22" s="1"/>
  <c r="M93" i="8" s="1"/>
  <c r="N101" i="21"/>
  <c r="M192" i="13" s="1"/>
  <c r="D103" i="21"/>
  <c r="C194" i="13" s="1"/>
  <c r="D32" i="22"/>
  <c r="D35" i="22" s="1"/>
  <c r="C93" i="6" s="1"/>
  <c r="E102" i="21"/>
  <c r="D193" i="13" s="1"/>
  <c r="E28" i="22"/>
  <c r="E31" i="22" s="1"/>
  <c r="D93" i="7" s="1"/>
  <c r="L40" i="22"/>
  <c r="L43" i="22" s="1"/>
  <c r="K94" i="1" s="1"/>
  <c r="L105" i="21"/>
  <c r="K196" i="13" s="1"/>
  <c r="H102" i="21"/>
  <c r="G193" i="13" s="1"/>
  <c r="H28" i="22"/>
  <c r="H31" i="22" s="1"/>
  <c r="G93" i="7" s="1"/>
  <c r="D115" i="12"/>
  <c r="D119" i="12"/>
  <c r="D111" i="12"/>
  <c r="D10" i="13"/>
  <c r="I98" i="21"/>
  <c r="H189" i="13" s="1"/>
  <c r="I12" i="22"/>
  <c r="I15" i="22" s="1"/>
  <c r="H93" i="11" s="1"/>
  <c r="C111" i="12"/>
  <c r="C115" i="12"/>
  <c r="C119" i="12"/>
  <c r="C10" i="13"/>
  <c r="M102" i="21"/>
  <c r="L193" i="13" s="1"/>
  <c r="M28" i="22"/>
  <c r="M31" i="22" s="1"/>
  <c r="L93" i="7" s="1"/>
  <c r="E88" i="11"/>
  <c r="E87" i="11" s="1"/>
  <c r="E94" i="11"/>
  <c r="M94" i="9"/>
  <c r="M88" i="9"/>
  <c r="M87" i="9" s="1"/>
  <c r="H88" i="1" l="1"/>
  <c r="H95" i="1"/>
  <c r="G95" i="1"/>
  <c r="G88" i="1"/>
  <c r="G87" i="1" s="1"/>
  <c r="E94" i="2"/>
  <c r="E88" i="2"/>
  <c r="E87" i="2" s="1"/>
  <c r="E86" i="11"/>
  <c r="E191" i="11"/>
  <c r="E188" i="11"/>
  <c r="E185" i="11"/>
  <c r="K94" i="6"/>
  <c r="K88" i="6"/>
  <c r="K87" i="6" s="1"/>
  <c r="E88" i="5"/>
  <c r="E87" i="5" s="1"/>
  <c r="E94" i="5"/>
  <c r="E88" i="9"/>
  <c r="E87" i="9" s="1"/>
  <c r="E94" i="9"/>
  <c r="C10" i="24"/>
  <c r="C8" i="13"/>
  <c r="O10" i="24"/>
  <c r="O8" i="13"/>
  <c r="F88" i="9"/>
  <c r="F87" i="9" s="1"/>
  <c r="F94" i="9"/>
  <c r="C88" i="10"/>
  <c r="C87" i="10" s="1"/>
  <c r="C94" i="10"/>
  <c r="E121" i="12"/>
  <c r="E75" i="16"/>
  <c r="K10" i="24"/>
  <c r="K8" i="13"/>
  <c r="G10" i="24"/>
  <c r="G8" i="13"/>
  <c r="O44" i="22"/>
  <c r="O47" i="22" s="1"/>
  <c r="N93" i="2" s="1"/>
  <c r="O106" i="21"/>
  <c r="N197" i="13" s="1"/>
  <c r="K117" i="12"/>
  <c r="K71" i="16"/>
  <c r="K88" i="9"/>
  <c r="K87" i="9" s="1"/>
  <c r="K94" i="9"/>
  <c r="J88" i="2"/>
  <c r="J87" i="2" s="1"/>
  <c r="J94" i="2"/>
  <c r="H94" i="9"/>
  <c r="H88" i="9"/>
  <c r="M117" i="12"/>
  <c r="M71" i="16"/>
  <c r="J121" i="12"/>
  <c r="J75" i="16"/>
  <c r="C88" i="11"/>
  <c r="C87" i="11" s="1"/>
  <c r="C94" i="11"/>
  <c r="I97" i="21"/>
  <c r="H188" i="13" s="1"/>
  <c r="I8" i="22"/>
  <c r="I11" i="22" s="1"/>
  <c r="J88" i="11"/>
  <c r="J87" i="11" s="1"/>
  <c r="J94" i="11"/>
  <c r="M88" i="6"/>
  <c r="M87" i="6" s="1"/>
  <c r="M94" i="6"/>
  <c r="L88" i="8"/>
  <c r="L87" i="8" s="1"/>
  <c r="L94" i="8"/>
  <c r="K121" i="12"/>
  <c r="K75" i="16"/>
  <c r="L117" i="12"/>
  <c r="L71" i="16"/>
  <c r="G121" i="12"/>
  <c r="G75" i="16"/>
  <c r="P36" i="22"/>
  <c r="P39" i="22" s="1"/>
  <c r="O93" i="5" s="1"/>
  <c r="P104" i="21"/>
  <c r="O195" i="13" s="1"/>
  <c r="G94" i="6"/>
  <c r="G88" i="6"/>
  <c r="G87" i="6" s="1"/>
  <c r="D88" i="8"/>
  <c r="D87" i="8" s="1"/>
  <c r="D94" i="8"/>
  <c r="J117" i="12"/>
  <c r="J71" i="16"/>
  <c r="P99" i="21"/>
  <c r="O190" i="13" s="1"/>
  <c r="P16" i="22"/>
  <c r="P19" i="22" s="1"/>
  <c r="O93" i="10" s="1"/>
  <c r="E94" i="7"/>
  <c r="E88" i="7"/>
  <c r="E87" i="7" s="1"/>
  <c r="M88" i="11"/>
  <c r="M94" i="11"/>
  <c r="I86" i="11"/>
  <c r="I185" i="11"/>
  <c r="I191" i="11"/>
  <c r="I188" i="11"/>
  <c r="I88" i="9"/>
  <c r="I87" i="9" s="1"/>
  <c r="I94" i="9"/>
  <c r="O117" i="12"/>
  <c r="O71" i="16"/>
  <c r="L94" i="6"/>
  <c r="L88" i="6"/>
  <c r="L87" i="6" s="1"/>
  <c r="E10" i="24"/>
  <c r="E8" i="13"/>
  <c r="L88" i="2"/>
  <c r="L87" i="2" s="1"/>
  <c r="L94" i="2"/>
  <c r="K97" i="21"/>
  <c r="J188" i="13" s="1"/>
  <c r="K8" i="22"/>
  <c r="K11" i="22" s="1"/>
  <c r="C94" i="2"/>
  <c r="C88" i="2"/>
  <c r="C87" i="2" s="1"/>
  <c r="G94" i="8"/>
  <c r="G88" i="8"/>
  <c r="G87" i="8" s="1"/>
  <c r="E88" i="10"/>
  <c r="E94" i="10"/>
  <c r="O105" i="21"/>
  <c r="N196" i="13" s="1"/>
  <c r="O40" i="22"/>
  <c r="O43" i="22" s="1"/>
  <c r="N94" i="1" s="1"/>
  <c r="H94" i="11"/>
  <c r="H88" i="11"/>
  <c r="H87" i="11" s="1"/>
  <c r="D10" i="24"/>
  <c r="D8" i="13"/>
  <c r="J94" i="6"/>
  <c r="J88" i="6"/>
  <c r="J87" i="6" s="1"/>
  <c r="G117" i="12"/>
  <c r="G71" i="16"/>
  <c r="J97" i="21"/>
  <c r="I188" i="13" s="1"/>
  <c r="J8" i="22"/>
  <c r="J11" i="22" s="1"/>
  <c r="G94" i="11"/>
  <c r="G88" i="11"/>
  <c r="G87" i="11" s="1"/>
  <c r="H88" i="6"/>
  <c r="H87" i="6" s="1"/>
  <c r="H94" i="6"/>
  <c r="K88" i="10"/>
  <c r="K87" i="10" s="1"/>
  <c r="K94" i="10"/>
  <c r="G88" i="9"/>
  <c r="G87" i="9" s="1"/>
  <c r="G94" i="9"/>
  <c r="J88" i="7"/>
  <c r="J94" i="7"/>
  <c r="P24" i="22"/>
  <c r="P27" i="22" s="1"/>
  <c r="O93" i="8" s="1"/>
  <c r="P101" i="21"/>
  <c r="O192" i="13" s="1"/>
  <c r="I88" i="5"/>
  <c r="I87" i="5" s="1"/>
  <c r="I94" i="5"/>
  <c r="P44" i="22"/>
  <c r="P47" i="22" s="1"/>
  <c r="O93" i="2" s="1"/>
  <c r="P106" i="21"/>
  <c r="O197" i="13" s="1"/>
  <c r="D88" i="5"/>
  <c r="D87" i="5" s="1"/>
  <c r="D94" i="5"/>
  <c r="F10" i="24"/>
  <c r="F8" i="13"/>
  <c r="O28" i="22"/>
  <c r="O31" i="22" s="1"/>
  <c r="N93" i="7" s="1"/>
  <c r="O102" i="21"/>
  <c r="N193" i="13" s="1"/>
  <c r="M8" i="22"/>
  <c r="M11" i="22" s="1"/>
  <c r="M97" i="21"/>
  <c r="L188" i="13" s="1"/>
  <c r="I121" i="12"/>
  <c r="I75" i="16"/>
  <c r="C88" i="7"/>
  <c r="C94" i="7"/>
  <c r="H94" i="7"/>
  <c r="H88" i="7"/>
  <c r="H87" i="7" s="1"/>
  <c r="O100" i="21"/>
  <c r="N191" i="13" s="1"/>
  <c r="O20" i="22"/>
  <c r="O23" i="22" s="1"/>
  <c r="N93" i="9" s="1"/>
  <c r="I117" i="12"/>
  <c r="I71" i="16"/>
  <c r="K88" i="11"/>
  <c r="K94" i="11"/>
  <c r="J88" i="10"/>
  <c r="J87" i="10" s="1"/>
  <c r="J94" i="10"/>
  <c r="O104" i="21"/>
  <c r="N195" i="13" s="1"/>
  <c r="O36" i="22"/>
  <c r="O39" i="22" s="1"/>
  <c r="N93" i="5" s="1"/>
  <c r="M88" i="1"/>
  <c r="M95" i="1"/>
  <c r="F8" i="22"/>
  <c r="F11" i="22" s="1"/>
  <c r="F97" i="21"/>
  <c r="E188" i="13" s="1"/>
  <c r="K88" i="1"/>
  <c r="K87" i="1" s="1"/>
  <c r="K95" i="1"/>
  <c r="L94" i="5"/>
  <c r="L88" i="5"/>
  <c r="K94" i="8"/>
  <c r="K88" i="8"/>
  <c r="K87" i="8" s="1"/>
  <c r="P102" i="21"/>
  <c r="O193" i="13" s="1"/>
  <c r="P28" i="22"/>
  <c r="P31" i="22" s="1"/>
  <c r="O93" i="7" s="1"/>
  <c r="N8" i="22"/>
  <c r="N11" i="22" s="1"/>
  <c r="N97" i="21"/>
  <c r="M188" i="13" s="1"/>
  <c r="E8" i="22"/>
  <c r="E11" i="22" s="1"/>
  <c r="E97" i="21"/>
  <c r="D188" i="13" s="1"/>
  <c r="I94" i="7"/>
  <c r="I88" i="7"/>
  <c r="I87" i="7" s="1"/>
  <c r="H94" i="2"/>
  <c r="H88" i="2"/>
  <c r="H87" i="2" s="1"/>
  <c r="M88" i="2"/>
  <c r="M87" i="2" s="1"/>
  <c r="M94" i="2"/>
  <c r="H10" i="24"/>
  <c r="H8" i="13"/>
  <c r="C121" i="12"/>
  <c r="C75" i="16"/>
  <c r="O98" i="21"/>
  <c r="N189" i="13" s="1"/>
  <c r="O12" i="22"/>
  <c r="O15" i="22" s="1"/>
  <c r="N93" i="11" s="1"/>
  <c r="O75" i="16"/>
  <c r="O121" i="12"/>
  <c r="M10" i="24"/>
  <c r="M8" i="13"/>
  <c r="P40" i="22"/>
  <c r="P43" i="22" s="1"/>
  <c r="O94" i="1" s="1"/>
  <c r="P105" i="21"/>
  <c r="O196" i="13" s="1"/>
  <c r="M121" i="12"/>
  <c r="M75" i="16"/>
  <c r="D88" i="11"/>
  <c r="D94" i="11"/>
  <c r="C95" i="1"/>
  <c r="C88" i="1"/>
  <c r="C87" i="1" s="1"/>
  <c r="J88" i="9"/>
  <c r="J87" i="9" s="1"/>
  <c r="J94" i="9"/>
  <c r="D121" i="12"/>
  <c r="D75" i="16"/>
  <c r="F94" i="11"/>
  <c r="F88" i="11"/>
  <c r="F88" i="5"/>
  <c r="F87" i="5" s="1"/>
  <c r="F94" i="5"/>
  <c r="K94" i="2"/>
  <c r="K88" i="2"/>
  <c r="K87" i="2" s="1"/>
  <c r="E95" i="1"/>
  <c r="E88" i="1"/>
  <c r="E87" i="1" s="1"/>
  <c r="H88" i="5"/>
  <c r="H87" i="5" s="1"/>
  <c r="H94" i="5"/>
  <c r="F117" i="12"/>
  <c r="F71" i="16"/>
  <c r="J88" i="5"/>
  <c r="J87" i="5" s="1"/>
  <c r="J94" i="5"/>
  <c r="K88" i="7"/>
  <c r="K94" i="7"/>
  <c r="C88" i="9"/>
  <c r="C94" i="9"/>
  <c r="N121" i="12"/>
  <c r="N75" i="16"/>
  <c r="D88" i="1"/>
  <c r="D87" i="1" s="1"/>
  <c r="D95" i="1"/>
  <c r="G88" i="2"/>
  <c r="G94" i="2"/>
  <c r="L88" i="11"/>
  <c r="L87" i="11" s="1"/>
  <c r="L94" i="11"/>
  <c r="D8" i="22"/>
  <c r="D11" i="22" s="1"/>
  <c r="D97" i="21"/>
  <c r="C188" i="13" s="1"/>
  <c r="L88" i="7"/>
  <c r="L87" i="7" s="1"/>
  <c r="L94" i="7"/>
  <c r="D88" i="6"/>
  <c r="D87" i="6" s="1"/>
  <c r="D94" i="6"/>
  <c r="F88" i="2"/>
  <c r="F94" i="2"/>
  <c r="I88" i="10"/>
  <c r="I87" i="10" s="1"/>
  <c r="I94" i="10"/>
  <c r="G94" i="10"/>
  <c r="G88" i="10"/>
  <c r="M88" i="7"/>
  <c r="M94" i="7"/>
  <c r="H88" i="8"/>
  <c r="H94" i="8"/>
  <c r="D94" i="10"/>
  <c r="D88" i="10"/>
  <c r="D87" i="10" s="1"/>
  <c r="M88" i="8"/>
  <c r="M87" i="8" s="1"/>
  <c r="M94" i="8"/>
  <c r="O99" i="21"/>
  <c r="N190" i="13" s="1"/>
  <c r="O16" i="22"/>
  <c r="O19" i="22" s="1"/>
  <c r="N93" i="10" s="1"/>
  <c r="H117" i="12"/>
  <c r="H71" i="16"/>
  <c r="H8" i="22"/>
  <c r="H11" i="22" s="1"/>
  <c r="H97" i="21"/>
  <c r="G188" i="13" s="1"/>
  <c r="G8" i="22"/>
  <c r="G11" i="22" s="1"/>
  <c r="G97" i="21"/>
  <c r="F188" i="13" s="1"/>
  <c r="D117" i="12"/>
  <c r="D71" i="16"/>
  <c r="C94" i="8"/>
  <c r="C88" i="8"/>
  <c r="I95" i="1"/>
  <c r="I88" i="1"/>
  <c r="I10" i="24"/>
  <c r="I8" i="13"/>
  <c r="M94" i="5"/>
  <c r="M88" i="5"/>
  <c r="P32" i="22"/>
  <c r="P35" i="22" s="1"/>
  <c r="O93" i="6" s="1"/>
  <c r="P103" i="21"/>
  <c r="O194" i="13" s="1"/>
  <c r="F88" i="10"/>
  <c r="F87" i="10" s="1"/>
  <c r="F94" i="10"/>
  <c r="F121" i="12"/>
  <c r="F75" i="16"/>
  <c r="N10" i="24"/>
  <c r="N8" i="13"/>
  <c r="K88" i="5"/>
  <c r="K87" i="5" s="1"/>
  <c r="K94" i="5"/>
  <c r="O101" i="21"/>
  <c r="N192" i="13" s="1"/>
  <c r="O24" i="22"/>
  <c r="O27" i="22" s="1"/>
  <c r="N93" i="8" s="1"/>
  <c r="H94" i="10"/>
  <c r="H88" i="10"/>
  <c r="H87" i="10" s="1"/>
  <c r="L87" i="9"/>
  <c r="L86" i="9" s="1"/>
  <c r="L224" i="9" s="1"/>
  <c r="L88" i="10"/>
  <c r="L87" i="10" s="1"/>
  <c r="L94" i="10"/>
  <c r="D94" i="2"/>
  <c r="D88" i="2"/>
  <c r="D87" i="2" s="1"/>
  <c r="P98" i="21"/>
  <c r="O189" i="13" s="1"/>
  <c r="P12" i="22"/>
  <c r="P15" i="22" s="1"/>
  <c r="O93" i="11" s="1"/>
  <c r="D88" i="7"/>
  <c r="D94" i="7"/>
  <c r="J88" i="8"/>
  <c r="J87" i="8" s="1"/>
  <c r="J94" i="8"/>
  <c r="C88" i="5"/>
  <c r="C87" i="5" s="1"/>
  <c r="C94" i="5"/>
  <c r="C88" i="6"/>
  <c r="C87" i="6" s="1"/>
  <c r="C94" i="6"/>
  <c r="E117" i="12"/>
  <c r="E71" i="16"/>
  <c r="I88" i="2"/>
  <c r="I87" i="2" s="1"/>
  <c r="I94" i="2"/>
  <c r="E88" i="6"/>
  <c r="E94" i="6"/>
  <c r="O103" i="21"/>
  <c r="N194" i="13" s="1"/>
  <c r="O32" i="22"/>
  <c r="O35" i="22" s="1"/>
  <c r="N93" i="6" s="1"/>
  <c r="G86" i="5"/>
  <c r="G228" i="5"/>
  <c r="G237" i="5"/>
  <c r="G231" i="5"/>
  <c r="G225" i="5"/>
  <c r="G234" i="5"/>
  <c r="C117" i="12"/>
  <c r="C71" i="16"/>
  <c r="H121" i="12"/>
  <c r="H75" i="16"/>
  <c r="F86" i="8"/>
  <c r="F248" i="8"/>
  <c r="F254" i="8"/>
  <c r="F257" i="8"/>
  <c r="F260" i="8"/>
  <c r="F251" i="8"/>
  <c r="F245" i="8"/>
  <c r="I88" i="8"/>
  <c r="I87" i="8" s="1"/>
  <c r="I94" i="8"/>
  <c r="L95" i="1"/>
  <c r="L88" i="1"/>
  <c r="L87" i="1" s="1"/>
  <c r="J10" i="24"/>
  <c r="J8" i="13"/>
  <c r="L97" i="21"/>
  <c r="K188" i="13" s="1"/>
  <c r="L8" i="22"/>
  <c r="L11" i="22" s="1"/>
  <c r="F94" i="6"/>
  <c r="F88" i="6"/>
  <c r="F87" i="6" s="1"/>
  <c r="L10" i="24"/>
  <c r="L8" i="13"/>
  <c r="L121" i="12"/>
  <c r="L75" i="16"/>
  <c r="D88" i="9"/>
  <c r="D87" i="9" s="1"/>
  <c r="D94" i="9"/>
  <c r="M86" i="9"/>
  <c r="M231" i="9"/>
  <c r="M234" i="9"/>
  <c r="M228" i="9"/>
  <c r="M237" i="9"/>
  <c r="M225" i="9"/>
  <c r="G88" i="7"/>
  <c r="G94" i="7"/>
  <c r="I88" i="6"/>
  <c r="I94" i="6"/>
  <c r="F88" i="7"/>
  <c r="F94" i="7"/>
  <c r="P20" i="22"/>
  <c r="P23" i="22" s="1"/>
  <c r="O93" i="9" s="1"/>
  <c r="P100" i="21"/>
  <c r="O191" i="13" s="1"/>
  <c r="J88" i="1"/>
  <c r="J87" i="1" s="1"/>
  <c r="J95" i="1"/>
  <c r="F88" i="1"/>
  <c r="F87" i="1" s="1"/>
  <c r="F95" i="1"/>
  <c r="N117" i="12"/>
  <c r="N71" i="16"/>
  <c r="E88" i="8"/>
  <c r="E87" i="8" s="1"/>
  <c r="E94" i="8"/>
  <c r="M88" i="10"/>
  <c r="M87" i="10" s="1"/>
  <c r="M94" i="10"/>
  <c r="E200" i="11" l="1"/>
  <c r="E201" i="11" s="1"/>
  <c r="F269" i="8"/>
  <c r="F270" i="8" s="1"/>
  <c r="L236" i="9"/>
  <c r="L233" i="9"/>
  <c r="L227" i="9"/>
  <c r="L230" i="9"/>
  <c r="J86" i="5"/>
  <c r="J225" i="5"/>
  <c r="J231" i="5"/>
  <c r="J234" i="5"/>
  <c r="J237" i="5"/>
  <c r="J228" i="5"/>
  <c r="F8" i="24"/>
  <c r="F16" i="26" s="1"/>
  <c r="F5" i="26" s="1"/>
  <c r="F6" i="24"/>
  <c r="N88" i="2"/>
  <c r="N87" i="2" s="1"/>
  <c r="N94" i="2"/>
  <c r="M224" i="9"/>
  <c r="M236" i="9"/>
  <c r="M235" i="9" s="1"/>
  <c r="M63" i="13" s="1"/>
  <c r="M230" i="9"/>
  <c r="M229" i="9" s="1"/>
  <c r="M55" i="13" s="1"/>
  <c r="M233" i="9"/>
  <c r="M232" i="9" s="1"/>
  <c r="M59" i="13" s="1"/>
  <c r="M227" i="9"/>
  <c r="M226" i="9" s="1"/>
  <c r="M51" i="13" s="1"/>
  <c r="H87" i="8"/>
  <c r="H86" i="8" s="1"/>
  <c r="F122" i="12"/>
  <c r="C86" i="11"/>
  <c r="C188" i="11"/>
  <c r="C191" i="11"/>
  <c r="C185" i="11"/>
  <c r="K175" i="13"/>
  <c r="K200" i="13" s="1"/>
  <c r="K16" i="16"/>
  <c r="J86" i="1"/>
  <c r="J170" i="1"/>
  <c r="J167" i="1"/>
  <c r="M86" i="2"/>
  <c r="M188" i="2"/>
  <c r="M191" i="2"/>
  <c r="M185" i="2"/>
  <c r="G122" i="12"/>
  <c r="K86" i="2"/>
  <c r="K191" i="2"/>
  <c r="K185" i="2"/>
  <c r="K188" i="2"/>
  <c r="H86" i="2"/>
  <c r="H191" i="2"/>
  <c r="H188" i="2"/>
  <c r="H185" i="2"/>
  <c r="D86" i="1"/>
  <c r="D170" i="1"/>
  <c r="D167" i="1"/>
  <c r="O94" i="8"/>
  <c r="O88" i="8"/>
  <c r="O87" i="8" s="1"/>
  <c r="F86" i="6"/>
  <c r="F275" i="6"/>
  <c r="F281" i="6"/>
  <c r="F284" i="6"/>
  <c r="F269" i="6"/>
  <c r="F266" i="6"/>
  <c r="F278" i="6"/>
  <c r="F272" i="6"/>
  <c r="F259" i="8"/>
  <c r="F258" i="8" s="1"/>
  <c r="F87" i="13" s="1"/>
  <c r="F247" i="8"/>
  <c r="F246" i="8" s="1"/>
  <c r="F71" i="13" s="1"/>
  <c r="F250" i="8"/>
  <c r="F249" i="8" s="1"/>
  <c r="F75" i="13" s="1"/>
  <c r="F256" i="8"/>
  <c r="F255" i="8" s="1"/>
  <c r="F83" i="13" s="1"/>
  <c r="F244" i="8"/>
  <c r="F253" i="8"/>
  <c r="F252" i="8" s="1"/>
  <c r="F79" i="13" s="1"/>
  <c r="I86" i="2"/>
  <c r="I191" i="2"/>
  <c r="I188" i="2"/>
  <c r="I185" i="2"/>
  <c r="L86" i="10"/>
  <c r="L229" i="10" s="1"/>
  <c r="L239" i="10"/>
  <c r="L236" i="10"/>
  <c r="L230" i="10"/>
  <c r="L227" i="10"/>
  <c r="L233" i="10"/>
  <c r="O88" i="6"/>
  <c r="O87" i="6" s="1"/>
  <c r="O94" i="6"/>
  <c r="I86" i="7"/>
  <c r="I214" i="7"/>
  <c r="I211" i="7"/>
  <c r="I205" i="7"/>
  <c r="I208" i="7"/>
  <c r="D175" i="13"/>
  <c r="D200" i="13" s="1"/>
  <c r="D16" i="16"/>
  <c r="E175" i="13"/>
  <c r="E200" i="13" s="1"/>
  <c r="E16" i="16"/>
  <c r="O94" i="10"/>
  <c r="O88" i="10"/>
  <c r="E184" i="11"/>
  <c r="E187" i="11"/>
  <c r="E186" i="11" s="1"/>
  <c r="E19" i="13" s="1"/>
  <c r="E190" i="11"/>
  <c r="E189" i="11" s="1"/>
  <c r="E23" i="13" s="1"/>
  <c r="I87" i="6"/>
  <c r="I86" i="6" s="1"/>
  <c r="M87" i="5"/>
  <c r="M86" i="5" s="1"/>
  <c r="H122" i="12"/>
  <c r="F87" i="2"/>
  <c r="F86" i="2" s="1"/>
  <c r="F86" i="5"/>
  <c r="F237" i="5"/>
  <c r="F231" i="5"/>
  <c r="F234" i="5"/>
  <c r="F225" i="5"/>
  <c r="F228" i="5"/>
  <c r="O88" i="1"/>
  <c r="O95" i="1"/>
  <c r="M87" i="1"/>
  <c r="M86" i="1" s="1"/>
  <c r="J87" i="7"/>
  <c r="J86" i="7" s="1"/>
  <c r="D8" i="24"/>
  <c r="D16" i="26" s="1"/>
  <c r="D5" i="26" s="1"/>
  <c r="D6" i="24"/>
  <c r="E8" i="24"/>
  <c r="E16" i="26" s="1"/>
  <c r="E5" i="26" s="1"/>
  <c r="E6" i="24"/>
  <c r="L86" i="8"/>
  <c r="L251" i="8"/>
  <c r="L254" i="8"/>
  <c r="L260" i="8"/>
  <c r="L245" i="8"/>
  <c r="L257" i="8"/>
  <c r="L248" i="8"/>
  <c r="J86" i="2"/>
  <c r="J188" i="2"/>
  <c r="J191" i="2"/>
  <c r="J185" i="2"/>
  <c r="F86" i="9"/>
  <c r="F228" i="9"/>
  <c r="F234" i="9"/>
  <c r="F225" i="9"/>
  <c r="F231" i="9"/>
  <c r="F237" i="9"/>
  <c r="E86" i="2"/>
  <c r="E185" i="2"/>
  <c r="E191" i="2"/>
  <c r="E188" i="2"/>
  <c r="C87" i="8"/>
  <c r="C86" i="8" s="1"/>
  <c r="J86" i="8"/>
  <c r="J260" i="8"/>
  <c r="J251" i="8"/>
  <c r="J254" i="8"/>
  <c r="J248" i="8"/>
  <c r="J245" i="8"/>
  <c r="J257" i="8"/>
  <c r="K86" i="8"/>
  <c r="K254" i="8"/>
  <c r="K245" i="8"/>
  <c r="K251" i="8"/>
  <c r="K257" i="8"/>
  <c r="K260" i="8"/>
  <c r="K248" i="8"/>
  <c r="O88" i="5"/>
  <c r="O94" i="5"/>
  <c r="D122" i="12"/>
  <c r="N94" i="6"/>
  <c r="N88" i="6"/>
  <c r="N87" i="6" s="1"/>
  <c r="H86" i="5"/>
  <c r="H234" i="5"/>
  <c r="H225" i="5"/>
  <c r="H237" i="5"/>
  <c r="H228" i="5"/>
  <c r="H231" i="5"/>
  <c r="E86" i="1"/>
  <c r="E170" i="1"/>
  <c r="E167" i="1"/>
  <c r="D86" i="2"/>
  <c r="D191" i="2"/>
  <c r="D188" i="2"/>
  <c r="D185" i="2"/>
  <c r="M87" i="11"/>
  <c r="M86" i="11" s="1"/>
  <c r="L16" i="16"/>
  <c r="L175" i="13"/>
  <c r="L200" i="13" s="1"/>
  <c r="E86" i="7"/>
  <c r="E208" i="7"/>
  <c r="E205" i="7"/>
  <c r="E211" i="7"/>
  <c r="E214" i="7"/>
  <c r="F87" i="7"/>
  <c r="F86" i="7" s="1"/>
  <c r="M86" i="10"/>
  <c r="M233" i="10"/>
  <c r="M239" i="10"/>
  <c r="M236" i="10"/>
  <c r="M230" i="10"/>
  <c r="M227" i="10"/>
  <c r="G87" i="7"/>
  <c r="G86" i="7" s="1"/>
  <c r="H86" i="10"/>
  <c r="H230" i="10"/>
  <c r="H233" i="10"/>
  <c r="H227" i="10"/>
  <c r="H236" i="10"/>
  <c r="H239" i="10"/>
  <c r="I175" i="13"/>
  <c r="I200" i="13" s="1"/>
  <c r="I16" i="16"/>
  <c r="D86" i="6"/>
  <c r="D275" i="6"/>
  <c r="D281" i="6"/>
  <c r="D269" i="6"/>
  <c r="D266" i="6"/>
  <c r="D278" i="6"/>
  <c r="D284" i="6"/>
  <c r="D272" i="6"/>
  <c r="C87" i="9"/>
  <c r="C86" i="9" s="1"/>
  <c r="M8" i="24"/>
  <c r="M16" i="26" s="1"/>
  <c r="M5" i="26" s="1"/>
  <c r="M6" i="24"/>
  <c r="G86" i="9"/>
  <c r="G231" i="9"/>
  <c r="G234" i="9"/>
  <c r="G228" i="9"/>
  <c r="G225" i="9"/>
  <c r="G237" i="9"/>
  <c r="J122" i="12"/>
  <c r="M86" i="6"/>
  <c r="M272" i="6"/>
  <c r="M269" i="6"/>
  <c r="M281" i="6"/>
  <c r="M275" i="6"/>
  <c r="M278" i="6"/>
  <c r="M284" i="6"/>
  <c r="M266" i="6"/>
  <c r="K86" i="9"/>
  <c r="K228" i="9"/>
  <c r="K231" i="9"/>
  <c r="K237" i="9"/>
  <c r="K234" i="9"/>
  <c r="K225" i="9"/>
  <c r="O8" i="24"/>
  <c r="O6" i="24"/>
  <c r="G86" i="1"/>
  <c r="G167" i="1"/>
  <c r="G170" i="1"/>
  <c r="N122" i="12"/>
  <c r="I86" i="9"/>
  <c r="I234" i="9"/>
  <c r="I228" i="9"/>
  <c r="I237" i="9"/>
  <c r="I225" i="9"/>
  <c r="I231" i="9"/>
  <c r="G86" i="11"/>
  <c r="G191" i="11"/>
  <c r="G185" i="11"/>
  <c r="G188" i="11"/>
  <c r="E86" i="9"/>
  <c r="E225" i="9"/>
  <c r="E237" i="9"/>
  <c r="E231" i="9"/>
  <c r="E228" i="9"/>
  <c r="E234" i="9"/>
  <c r="I86" i="8"/>
  <c r="I245" i="8"/>
  <c r="I260" i="8"/>
  <c r="I257" i="8"/>
  <c r="I254" i="8"/>
  <c r="I248" i="8"/>
  <c r="I251" i="8"/>
  <c r="D86" i="5"/>
  <c r="D234" i="5"/>
  <c r="D228" i="5"/>
  <c r="D231" i="5"/>
  <c r="D225" i="5"/>
  <c r="D237" i="5"/>
  <c r="G227" i="5"/>
  <c r="G226" i="5" s="1"/>
  <c r="G139" i="13" s="1"/>
  <c r="G233" i="5"/>
  <c r="G232" i="5" s="1"/>
  <c r="G147" i="13" s="1"/>
  <c r="G230" i="5"/>
  <c r="G229" i="5" s="1"/>
  <c r="G143" i="13" s="1"/>
  <c r="G236" i="5"/>
  <c r="G235" i="5" s="1"/>
  <c r="G151" i="13" s="1"/>
  <c r="G224" i="5"/>
  <c r="N8" i="24"/>
  <c r="N16" i="26" s="1"/>
  <c r="N5" i="26" s="1"/>
  <c r="N6" i="24"/>
  <c r="L87" i="5"/>
  <c r="L86" i="5" s="1"/>
  <c r="O88" i="11"/>
  <c r="O87" i="11" s="1"/>
  <c r="O94" i="11"/>
  <c r="M87" i="7"/>
  <c r="M86" i="7" s="1"/>
  <c r="G87" i="10"/>
  <c r="G86" i="10" s="1"/>
  <c r="J86" i="6"/>
  <c r="J281" i="6"/>
  <c r="J278" i="6"/>
  <c r="J269" i="6"/>
  <c r="J284" i="6"/>
  <c r="J272" i="6"/>
  <c r="J275" i="6"/>
  <c r="J266" i="6"/>
  <c r="H87" i="9"/>
  <c r="H86" i="9" s="1"/>
  <c r="L8" i="24"/>
  <c r="L16" i="26" s="1"/>
  <c r="L5" i="26" s="1"/>
  <c r="L6" i="24"/>
  <c r="C87" i="7"/>
  <c r="C86" i="7" s="1"/>
  <c r="L86" i="2"/>
  <c r="L190" i="2" s="1"/>
  <c r="L188" i="2"/>
  <c r="L191" i="2"/>
  <c r="L185" i="2"/>
  <c r="L86" i="6"/>
  <c r="L266" i="6"/>
  <c r="L278" i="6"/>
  <c r="L272" i="6"/>
  <c r="L284" i="6"/>
  <c r="L269" i="6"/>
  <c r="L281" i="6"/>
  <c r="L275" i="6"/>
  <c r="O175" i="13"/>
  <c r="O16" i="16"/>
  <c r="M246" i="9"/>
  <c r="M247" i="9" s="1"/>
  <c r="J175" i="13"/>
  <c r="J200" i="13" s="1"/>
  <c r="J16" i="16"/>
  <c r="C122" i="12"/>
  <c r="C86" i="6"/>
  <c r="C269" i="6"/>
  <c r="C266" i="6"/>
  <c r="C281" i="6"/>
  <c r="C272" i="6"/>
  <c r="C275" i="6"/>
  <c r="C278" i="6"/>
  <c r="C284" i="6"/>
  <c r="I8" i="24"/>
  <c r="I16" i="26" s="1"/>
  <c r="I5" i="26" s="1"/>
  <c r="I6" i="24"/>
  <c r="N88" i="1"/>
  <c r="N95" i="1"/>
  <c r="K87" i="11"/>
  <c r="K86" i="11" s="1"/>
  <c r="H86" i="6"/>
  <c r="H275" i="6"/>
  <c r="H272" i="6"/>
  <c r="H284" i="6"/>
  <c r="H266" i="6"/>
  <c r="H269" i="6"/>
  <c r="H281" i="6"/>
  <c r="H278" i="6"/>
  <c r="G86" i="8"/>
  <c r="G257" i="8"/>
  <c r="G251" i="8"/>
  <c r="G248" i="8"/>
  <c r="G260" i="8"/>
  <c r="G254" i="8"/>
  <c r="G245" i="8"/>
  <c r="G16" i="16"/>
  <c r="G175" i="13"/>
  <c r="G200" i="13" s="1"/>
  <c r="F86" i="1"/>
  <c r="F167" i="1"/>
  <c r="F170" i="1"/>
  <c r="N16" i="16"/>
  <c r="N175" i="13"/>
  <c r="I122" i="12"/>
  <c r="G8" i="24"/>
  <c r="G16" i="26" s="1"/>
  <c r="G5" i="26" s="1"/>
  <c r="G6" i="24"/>
  <c r="N88" i="9"/>
  <c r="N94" i="9"/>
  <c r="C86" i="2"/>
  <c r="C191" i="2"/>
  <c r="C188" i="2"/>
  <c r="C185" i="2"/>
  <c r="E86" i="5"/>
  <c r="E228" i="5"/>
  <c r="E237" i="5"/>
  <c r="E231" i="5"/>
  <c r="E225" i="5"/>
  <c r="E234" i="5"/>
  <c r="O88" i="2"/>
  <c r="O94" i="2"/>
  <c r="K8" i="24"/>
  <c r="K16" i="26" s="1"/>
  <c r="K5" i="26" s="1"/>
  <c r="K6" i="24"/>
  <c r="H86" i="7"/>
  <c r="H214" i="7"/>
  <c r="H211" i="7"/>
  <c r="H205" i="7"/>
  <c r="H208" i="7"/>
  <c r="K86" i="1"/>
  <c r="K170" i="1"/>
  <c r="K167" i="1"/>
  <c r="I86" i="5"/>
  <c r="I231" i="5"/>
  <c r="I234" i="5"/>
  <c r="I225" i="5"/>
  <c r="I237" i="5"/>
  <c r="I228" i="5"/>
  <c r="L122" i="12"/>
  <c r="F86" i="10"/>
  <c r="F230" i="10"/>
  <c r="F236" i="10"/>
  <c r="F239" i="10"/>
  <c r="F233" i="10"/>
  <c r="F227" i="10"/>
  <c r="I86" i="10"/>
  <c r="I230" i="10"/>
  <c r="I236" i="10"/>
  <c r="I239" i="10"/>
  <c r="I233" i="10"/>
  <c r="I227" i="10"/>
  <c r="C86" i="10"/>
  <c r="C233" i="10"/>
  <c r="C230" i="10"/>
  <c r="C239" i="10"/>
  <c r="C236" i="10"/>
  <c r="C227" i="10"/>
  <c r="E122" i="12"/>
  <c r="L225" i="9"/>
  <c r="L234" i="9"/>
  <c r="L237" i="9"/>
  <c r="L231" i="9"/>
  <c r="L228" i="9"/>
  <c r="N88" i="10"/>
  <c r="N87" i="10" s="1"/>
  <c r="N94" i="10"/>
  <c r="F87" i="11"/>
  <c r="F86" i="11" s="1"/>
  <c r="M175" i="13"/>
  <c r="M200" i="13" s="1"/>
  <c r="M16" i="16"/>
  <c r="N88" i="5"/>
  <c r="N94" i="5"/>
  <c r="H86" i="11"/>
  <c r="H191" i="11"/>
  <c r="H188" i="11"/>
  <c r="H185" i="11"/>
  <c r="E86" i="8"/>
  <c r="E248" i="8"/>
  <c r="E251" i="8"/>
  <c r="E245" i="8"/>
  <c r="E257" i="8"/>
  <c r="E260" i="8"/>
  <c r="E254" i="8"/>
  <c r="J8" i="24"/>
  <c r="J16" i="26" s="1"/>
  <c r="J5" i="26" s="1"/>
  <c r="J6" i="24"/>
  <c r="N88" i="8"/>
  <c r="N87" i="8" s="1"/>
  <c r="N94" i="8"/>
  <c r="I87" i="1"/>
  <c r="I86" i="1" s="1"/>
  <c r="M86" i="8"/>
  <c r="M257" i="8"/>
  <c r="M254" i="8"/>
  <c r="M248" i="8"/>
  <c r="M245" i="8"/>
  <c r="M251" i="8"/>
  <c r="M260" i="8"/>
  <c r="L86" i="7"/>
  <c r="L204" i="7" s="1"/>
  <c r="L214" i="7"/>
  <c r="L205" i="7"/>
  <c r="L208" i="7"/>
  <c r="L211" i="7"/>
  <c r="K87" i="7"/>
  <c r="K86" i="7" s="1"/>
  <c r="J86" i="10"/>
  <c r="J239" i="10"/>
  <c r="J227" i="10"/>
  <c r="J236" i="10"/>
  <c r="J233" i="10"/>
  <c r="J230" i="10"/>
  <c r="N88" i="7"/>
  <c r="N94" i="7"/>
  <c r="K86" i="10"/>
  <c r="K236" i="10"/>
  <c r="K227" i="10"/>
  <c r="K239" i="10"/>
  <c r="K230" i="10"/>
  <c r="K233" i="10"/>
  <c r="O122" i="12"/>
  <c r="D86" i="8"/>
  <c r="D251" i="8"/>
  <c r="D254" i="8"/>
  <c r="D260" i="8"/>
  <c r="D257" i="8"/>
  <c r="D245" i="8"/>
  <c r="D248" i="8"/>
  <c r="J86" i="11"/>
  <c r="J188" i="11"/>
  <c r="J185" i="11"/>
  <c r="J191" i="11"/>
  <c r="K122" i="12"/>
  <c r="C175" i="13"/>
  <c r="C200" i="13" s="1"/>
  <c r="C16" i="16"/>
  <c r="E87" i="10"/>
  <c r="K86" i="5"/>
  <c r="K225" i="5"/>
  <c r="K234" i="5"/>
  <c r="K231" i="5"/>
  <c r="K228" i="5"/>
  <c r="K237" i="5"/>
  <c r="J86" i="9"/>
  <c r="J228" i="9"/>
  <c r="J237" i="9"/>
  <c r="J231" i="9"/>
  <c r="J225" i="9"/>
  <c r="J234" i="9"/>
  <c r="D87" i="7"/>
  <c r="D86" i="7" s="1"/>
  <c r="C86" i="1"/>
  <c r="C170" i="1"/>
  <c r="C167" i="1"/>
  <c r="H175" i="13"/>
  <c r="H200" i="13" s="1"/>
  <c r="H16" i="16"/>
  <c r="I200" i="11"/>
  <c r="D86" i="9"/>
  <c r="D234" i="9"/>
  <c r="D225" i="9"/>
  <c r="D237" i="9"/>
  <c r="D228" i="9"/>
  <c r="D231" i="9"/>
  <c r="L86" i="11"/>
  <c r="L187" i="11" s="1"/>
  <c r="L191" i="11"/>
  <c r="L188" i="11"/>
  <c r="L185" i="11"/>
  <c r="H8" i="24"/>
  <c r="H16" i="26" s="1"/>
  <c r="H5" i="26" s="1"/>
  <c r="H6" i="24"/>
  <c r="I184" i="11"/>
  <c r="I190" i="11"/>
  <c r="I189" i="11" s="1"/>
  <c r="I23" i="13" s="1"/>
  <c r="I187" i="11"/>
  <c r="I186" i="11" s="1"/>
  <c r="I19" i="13" s="1"/>
  <c r="K86" i="6"/>
  <c r="K284" i="6"/>
  <c r="K275" i="6"/>
  <c r="K278" i="6"/>
  <c r="K269" i="6"/>
  <c r="K281" i="6"/>
  <c r="K266" i="6"/>
  <c r="K272" i="6"/>
  <c r="O88" i="9"/>
  <c r="O94" i="9"/>
  <c r="G87" i="2"/>
  <c r="G86" i="2" s="1"/>
  <c r="D87" i="11"/>
  <c r="D86" i="11" s="1"/>
  <c r="M122" i="12"/>
  <c r="E87" i="6"/>
  <c r="E86" i="6" s="1"/>
  <c r="L86" i="1"/>
  <c r="L170" i="1"/>
  <c r="L167" i="1"/>
  <c r="G246" i="5"/>
  <c r="G247" i="5" s="1"/>
  <c r="C86" i="5"/>
  <c r="C225" i="5"/>
  <c r="C231" i="5"/>
  <c r="C237" i="5"/>
  <c r="C228" i="5"/>
  <c r="C234" i="5"/>
  <c r="D86" i="10"/>
  <c r="D230" i="10"/>
  <c r="D236" i="10"/>
  <c r="D239" i="10"/>
  <c r="D233" i="10"/>
  <c r="D227" i="10"/>
  <c r="P8" i="22"/>
  <c r="P11" i="22" s="1"/>
  <c r="P97" i="21"/>
  <c r="O188" i="13" s="1"/>
  <c r="O97" i="21"/>
  <c r="N188" i="13" s="1"/>
  <c r="O8" i="22"/>
  <c r="O11" i="22" s="1"/>
  <c r="N88" i="11"/>
  <c r="N94" i="11"/>
  <c r="O94" i="7"/>
  <c r="O88" i="7"/>
  <c r="O87" i="7" s="1"/>
  <c r="F16" i="16"/>
  <c r="F175" i="13"/>
  <c r="F200" i="13" s="1"/>
  <c r="G86" i="6"/>
  <c r="G278" i="6"/>
  <c r="G266" i="6"/>
  <c r="G284" i="6"/>
  <c r="G269" i="6"/>
  <c r="G272" i="6"/>
  <c r="G281" i="6"/>
  <c r="G275" i="6"/>
  <c r="C8" i="24"/>
  <c r="C16" i="26" s="1"/>
  <c r="C5" i="26" s="1"/>
  <c r="C6" i="24"/>
  <c r="H87" i="1"/>
  <c r="H86" i="1" s="1"/>
  <c r="D200" i="2" l="1"/>
  <c r="D201" i="2" s="1"/>
  <c r="C200" i="11"/>
  <c r="C201" i="11" s="1"/>
  <c r="J179" i="1"/>
  <c r="J180" i="1" s="1"/>
  <c r="D248" i="10"/>
  <c r="D249" i="10" s="1"/>
  <c r="E246" i="5"/>
  <c r="E247" i="5" s="1"/>
  <c r="M248" i="10"/>
  <c r="M249" i="10" s="1"/>
  <c r="I248" i="10"/>
  <c r="I249" i="10" s="1"/>
  <c r="L200" i="2"/>
  <c r="L201" i="2" s="1"/>
  <c r="K179" i="1"/>
  <c r="K180" i="1" s="1"/>
  <c r="C248" i="10"/>
  <c r="C249" i="10" s="1"/>
  <c r="C179" i="1"/>
  <c r="C180" i="1" s="1"/>
  <c r="C200" i="2"/>
  <c r="C201" i="2" s="1"/>
  <c r="G269" i="8"/>
  <c r="G270" i="8" s="1"/>
  <c r="N200" i="13"/>
  <c r="L179" i="1"/>
  <c r="L180" i="1" s="1"/>
  <c r="C246" i="5"/>
  <c r="C247" i="5" s="1"/>
  <c r="H200" i="11"/>
  <c r="H201" i="11" s="1"/>
  <c r="G246" i="9"/>
  <c r="G247" i="9" s="1"/>
  <c r="I200" i="2"/>
  <c r="I201" i="2" s="1"/>
  <c r="M200" i="2"/>
  <c r="M201" i="2" s="1"/>
  <c r="L229" i="9"/>
  <c r="L55" i="13" s="1"/>
  <c r="L55" i="24" s="1"/>
  <c r="L52" i="24" s="1"/>
  <c r="L30" i="26" s="1"/>
  <c r="L248" i="10"/>
  <c r="L249" i="10" s="1"/>
  <c r="L269" i="8"/>
  <c r="L270" i="8" s="1"/>
  <c r="H248" i="10"/>
  <c r="H249" i="10" s="1"/>
  <c r="M293" i="6"/>
  <c r="M294" i="6" s="1"/>
  <c r="I269" i="8"/>
  <c r="I270" i="8" s="1"/>
  <c r="H200" i="2"/>
  <c r="H201" i="2" s="1"/>
  <c r="O87" i="9"/>
  <c r="O86" i="9" s="1"/>
  <c r="O224" i="9" s="1"/>
  <c r="E233" i="10"/>
  <c r="E239" i="10"/>
  <c r="E230" i="10"/>
  <c r="E236" i="10"/>
  <c r="E227" i="10"/>
  <c r="H187" i="2"/>
  <c r="H186" i="2" s="1"/>
  <c r="H167" i="13" s="1"/>
  <c r="H190" i="2"/>
  <c r="H189" i="2" s="1"/>
  <c r="H171" i="13" s="1"/>
  <c r="H184" i="2"/>
  <c r="C230" i="5"/>
  <c r="C229" i="5" s="1"/>
  <c r="C143" i="13" s="1"/>
  <c r="C224" i="5"/>
  <c r="C227" i="5"/>
  <c r="C226" i="5" s="1"/>
  <c r="C139" i="13" s="1"/>
  <c r="C233" i="5"/>
  <c r="C232" i="5" s="1"/>
  <c r="C147" i="13" s="1"/>
  <c r="C236" i="5"/>
  <c r="C235" i="5" s="1"/>
  <c r="C151" i="13" s="1"/>
  <c r="C5" i="16"/>
  <c r="I256" i="8"/>
  <c r="I255" i="8" s="1"/>
  <c r="I83" i="13" s="1"/>
  <c r="I247" i="8"/>
  <c r="I246" i="8" s="1"/>
  <c r="I71" i="13" s="1"/>
  <c r="I250" i="8"/>
  <c r="I249" i="8" s="1"/>
  <c r="I75" i="13" s="1"/>
  <c r="I244" i="8"/>
  <c r="I253" i="8"/>
  <c r="I252" i="8" s="1"/>
  <c r="I79" i="13" s="1"/>
  <c r="I259" i="8"/>
  <c r="I258" i="8" s="1"/>
  <c r="I87" i="13" s="1"/>
  <c r="E169" i="1"/>
  <c r="E168" i="1" s="1"/>
  <c r="E159" i="13" s="1"/>
  <c r="E166" i="1"/>
  <c r="K293" i="6"/>
  <c r="K294" i="6" s="1"/>
  <c r="K188" i="11"/>
  <c r="K191" i="11"/>
  <c r="K185" i="11"/>
  <c r="H238" i="10"/>
  <c r="H237" i="10" s="1"/>
  <c r="H43" i="13" s="1"/>
  <c r="H226" i="10"/>
  <c r="H229" i="10"/>
  <c r="H228" i="10" s="1"/>
  <c r="H31" i="13" s="1"/>
  <c r="H232" i="10"/>
  <c r="H231" i="10" s="1"/>
  <c r="H35" i="13" s="1"/>
  <c r="H235" i="10"/>
  <c r="H234" i="10" s="1"/>
  <c r="H39" i="13" s="1"/>
  <c r="J200" i="11"/>
  <c r="C204" i="7"/>
  <c r="C207" i="7"/>
  <c r="C210" i="7"/>
  <c r="C213" i="7"/>
  <c r="C214" i="7"/>
  <c r="C205" i="7"/>
  <c r="C211" i="7"/>
  <c r="C208" i="7"/>
  <c r="E246" i="9"/>
  <c r="E247" i="9" s="1"/>
  <c r="H246" i="5"/>
  <c r="H247" i="5" s="1"/>
  <c r="D5" i="16"/>
  <c r="C16" i="17"/>
  <c r="D246" i="9"/>
  <c r="D247" i="9" s="1"/>
  <c r="D293" i="6"/>
  <c r="D294" i="6" s="1"/>
  <c r="N86" i="10"/>
  <c r="N236" i="10"/>
  <c r="N227" i="10"/>
  <c r="N233" i="10"/>
  <c r="N230" i="10"/>
  <c r="N239" i="10"/>
  <c r="K16" i="17"/>
  <c r="L5" i="16"/>
  <c r="O86" i="8"/>
  <c r="O247" i="8" s="1"/>
  <c r="O254" i="8"/>
  <c r="O251" i="8"/>
  <c r="O245" i="8"/>
  <c r="O248" i="8"/>
  <c r="O257" i="8"/>
  <c r="O260" i="8"/>
  <c r="I19" i="24"/>
  <c r="I16" i="24" s="1"/>
  <c r="I19" i="26" s="1"/>
  <c r="I16" i="13"/>
  <c r="I19" i="16" s="1"/>
  <c r="D233" i="9"/>
  <c r="D232" i="9" s="1"/>
  <c r="D59" i="13" s="1"/>
  <c r="D224" i="9"/>
  <c r="D227" i="9"/>
  <c r="D226" i="9" s="1"/>
  <c r="D51" i="13" s="1"/>
  <c r="D236" i="9"/>
  <c r="D235" i="9" s="1"/>
  <c r="D63" i="13" s="1"/>
  <c r="D230" i="9"/>
  <c r="D229" i="9" s="1"/>
  <c r="D55" i="13" s="1"/>
  <c r="D269" i="8"/>
  <c r="D270" i="8" s="1"/>
  <c r="M269" i="8"/>
  <c r="M270" i="8" s="1"/>
  <c r="O87" i="2"/>
  <c r="O86" i="2" s="1"/>
  <c r="O190" i="2" s="1"/>
  <c r="H233" i="9"/>
  <c r="H227" i="9"/>
  <c r="H230" i="9"/>
  <c r="H236" i="9"/>
  <c r="H224" i="9"/>
  <c r="D224" i="5"/>
  <c r="D236" i="5"/>
  <c r="D235" i="5" s="1"/>
  <c r="D151" i="13" s="1"/>
  <c r="D227" i="5"/>
  <c r="D226" i="5" s="1"/>
  <c r="D139" i="13" s="1"/>
  <c r="D233" i="5"/>
  <c r="D232" i="5" s="1"/>
  <c r="D147" i="13" s="1"/>
  <c r="D230" i="5"/>
  <c r="D229" i="5" s="1"/>
  <c r="D143" i="13" s="1"/>
  <c r="G200" i="11"/>
  <c r="M187" i="11"/>
  <c r="M184" i="11"/>
  <c r="M190" i="11"/>
  <c r="N86" i="6"/>
  <c r="N266" i="6"/>
  <c r="N269" i="6"/>
  <c r="N272" i="6"/>
  <c r="N284" i="6"/>
  <c r="N275" i="6"/>
  <c r="N281" i="6"/>
  <c r="N278" i="6"/>
  <c r="F230" i="9"/>
  <c r="F229" i="9" s="1"/>
  <c r="F55" i="13" s="1"/>
  <c r="F233" i="9"/>
  <c r="F232" i="9" s="1"/>
  <c r="F59" i="13" s="1"/>
  <c r="F224" i="9"/>
  <c r="F227" i="9"/>
  <c r="F226" i="9" s="1"/>
  <c r="F51" i="13" s="1"/>
  <c r="F236" i="9"/>
  <c r="F235" i="9" s="1"/>
  <c r="F63" i="13" s="1"/>
  <c r="J213" i="7"/>
  <c r="J207" i="7"/>
  <c r="J204" i="7"/>
  <c r="J210" i="7"/>
  <c r="I223" i="7"/>
  <c r="I224" i="7" s="1"/>
  <c r="F79" i="24"/>
  <c r="F76" i="24" s="1"/>
  <c r="F37" i="26" s="1"/>
  <c r="F76" i="13"/>
  <c r="F37" i="16" s="1"/>
  <c r="H250" i="8"/>
  <c r="H247" i="8"/>
  <c r="H253" i="8"/>
  <c r="H259" i="8"/>
  <c r="H244" i="8"/>
  <c r="H256" i="8"/>
  <c r="J246" i="5"/>
  <c r="J247" i="5" s="1"/>
  <c r="I23" i="24"/>
  <c r="I20" i="24" s="1"/>
  <c r="I20" i="26" s="1"/>
  <c r="I20" i="13"/>
  <c r="I20" i="16" s="1"/>
  <c r="I201" i="11"/>
  <c r="E259" i="8"/>
  <c r="E258" i="8" s="1"/>
  <c r="E87" i="13" s="1"/>
  <c r="E250" i="8"/>
  <c r="E249" i="8" s="1"/>
  <c r="E75" i="13" s="1"/>
  <c r="E253" i="8"/>
  <c r="E252" i="8" s="1"/>
  <c r="E79" i="13" s="1"/>
  <c r="E244" i="8"/>
  <c r="E247" i="8"/>
  <c r="E246" i="8" s="1"/>
  <c r="E71" i="13" s="1"/>
  <c r="E256" i="8"/>
  <c r="E255" i="8" s="1"/>
  <c r="E83" i="13" s="1"/>
  <c r="H237" i="9"/>
  <c r="H228" i="9"/>
  <c r="H225" i="9"/>
  <c r="H231" i="9"/>
  <c r="H234" i="9"/>
  <c r="O86" i="11"/>
  <c r="O191" i="11"/>
  <c r="O185" i="11"/>
  <c r="O188" i="11"/>
  <c r="K246" i="9"/>
  <c r="K247" i="9" s="1"/>
  <c r="M191" i="11"/>
  <c r="M185" i="11"/>
  <c r="M188" i="11"/>
  <c r="J200" i="2"/>
  <c r="J201" i="2" s="1"/>
  <c r="J211" i="7"/>
  <c r="J205" i="7"/>
  <c r="J208" i="7"/>
  <c r="J214" i="7"/>
  <c r="F265" i="8"/>
  <c r="F266" i="8" s="1"/>
  <c r="F271" i="8" s="1"/>
  <c r="F243" i="8"/>
  <c r="D179" i="1"/>
  <c r="D180" i="1" s="1"/>
  <c r="H260" i="8"/>
  <c r="H254" i="8"/>
  <c r="H248" i="8"/>
  <c r="H257" i="8"/>
  <c r="H251" i="8"/>
  <c r="H245" i="8"/>
  <c r="J227" i="5"/>
  <c r="J226" i="5" s="1"/>
  <c r="J139" i="13" s="1"/>
  <c r="J236" i="5"/>
  <c r="J235" i="5" s="1"/>
  <c r="J151" i="13" s="1"/>
  <c r="J224" i="5"/>
  <c r="J230" i="5"/>
  <c r="J229" i="5" s="1"/>
  <c r="J143" i="13" s="1"/>
  <c r="J233" i="5"/>
  <c r="J232" i="5" s="1"/>
  <c r="J147" i="13" s="1"/>
  <c r="H166" i="1"/>
  <c r="H169" i="1"/>
  <c r="D213" i="7"/>
  <c r="D210" i="7"/>
  <c r="D204" i="7"/>
  <c r="D207" i="7"/>
  <c r="F213" i="7"/>
  <c r="F210" i="7"/>
  <c r="F207" i="7"/>
  <c r="F204" i="7"/>
  <c r="D205" i="7"/>
  <c r="D214" i="7"/>
  <c r="D208" i="7"/>
  <c r="D211" i="7"/>
  <c r="E183" i="11"/>
  <c r="E196" i="11"/>
  <c r="C224" i="9"/>
  <c r="C230" i="9"/>
  <c r="C233" i="9"/>
  <c r="C236" i="9"/>
  <c r="C227" i="9"/>
  <c r="M5" i="16"/>
  <c r="L16" i="17"/>
  <c r="K190" i="2"/>
  <c r="K189" i="2" s="1"/>
  <c r="K171" i="13" s="1"/>
  <c r="K184" i="2"/>
  <c r="K187" i="2"/>
  <c r="K186" i="2" s="1"/>
  <c r="K167" i="13" s="1"/>
  <c r="N87" i="9"/>
  <c r="N86" i="9" s="1"/>
  <c r="K226" i="10"/>
  <c r="K232" i="10"/>
  <c r="K231" i="10" s="1"/>
  <c r="K35" i="13" s="1"/>
  <c r="K235" i="10"/>
  <c r="K234" i="10" s="1"/>
  <c r="K39" i="13" s="1"/>
  <c r="K238" i="10"/>
  <c r="K237" i="10" s="1"/>
  <c r="K43" i="13" s="1"/>
  <c r="K229" i="10"/>
  <c r="K228" i="10" s="1"/>
  <c r="K31" i="13" s="1"/>
  <c r="O5" i="16"/>
  <c r="N16" i="17"/>
  <c r="O16" i="17"/>
  <c r="G166" i="1"/>
  <c r="G169" i="1"/>
  <c r="G168" i="1" s="1"/>
  <c r="G159" i="13" s="1"/>
  <c r="E204" i="7"/>
  <c r="E213" i="7"/>
  <c r="E212" i="7" s="1"/>
  <c r="E103" i="13" s="1"/>
  <c r="E207" i="7"/>
  <c r="E206" i="7" s="1"/>
  <c r="E95" i="13" s="1"/>
  <c r="E210" i="7"/>
  <c r="E209" i="7" s="1"/>
  <c r="E99" i="13" s="1"/>
  <c r="J187" i="11"/>
  <c r="J186" i="11" s="1"/>
  <c r="J19" i="13" s="1"/>
  <c r="J190" i="11"/>
  <c r="J189" i="11" s="1"/>
  <c r="J23" i="13" s="1"/>
  <c r="J184" i="11"/>
  <c r="J269" i="8"/>
  <c r="J270" i="8" s="1"/>
  <c r="O16" i="26"/>
  <c r="I230" i="5"/>
  <c r="I229" i="5" s="1"/>
  <c r="I143" i="13" s="1"/>
  <c r="I236" i="5"/>
  <c r="I235" i="5" s="1"/>
  <c r="I151" i="13" s="1"/>
  <c r="I227" i="5"/>
  <c r="I226" i="5" s="1"/>
  <c r="I139" i="13" s="1"/>
  <c r="I233" i="5"/>
  <c r="I232" i="5" s="1"/>
  <c r="I147" i="13" s="1"/>
  <c r="I224" i="5"/>
  <c r="J293" i="6"/>
  <c r="J294" i="6" s="1"/>
  <c r="G184" i="11"/>
  <c r="G187" i="11"/>
  <c r="G186" i="11" s="1"/>
  <c r="G19" i="13" s="1"/>
  <c r="G190" i="11"/>
  <c r="G189" i="11" s="1"/>
  <c r="G23" i="13" s="1"/>
  <c r="D268" i="6"/>
  <c r="D267" i="6" s="1"/>
  <c r="D111" i="13" s="1"/>
  <c r="D274" i="6"/>
  <c r="D273" i="6" s="1"/>
  <c r="D119" i="13" s="1"/>
  <c r="D280" i="6"/>
  <c r="D279" i="6" s="1"/>
  <c r="D127" i="13" s="1"/>
  <c r="D265" i="6"/>
  <c r="D283" i="6"/>
  <c r="D282" i="6" s="1"/>
  <c r="D131" i="13" s="1"/>
  <c r="D277" i="6"/>
  <c r="D276" i="6" s="1"/>
  <c r="D123" i="13" s="1"/>
  <c r="D271" i="6"/>
  <c r="D270" i="6" s="1"/>
  <c r="D115" i="13" s="1"/>
  <c r="L226" i="9"/>
  <c r="L51" i="13" s="1"/>
  <c r="L280" i="6"/>
  <c r="L279" i="6" s="1"/>
  <c r="L127" i="13" s="1"/>
  <c r="L274" i="6"/>
  <c r="L273" i="6" s="1"/>
  <c r="L119" i="13" s="1"/>
  <c r="L268" i="6"/>
  <c r="L267" i="6" s="1"/>
  <c r="L111" i="13" s="1"/>
  <c r="L277" i="6"/>
  <c r="L276" i="6" s="1"/>
  <c r="L123" i="13" s="1"/>
  <c r="L271" i="6"/>
  <c r="L270" i="6" s="1"/>
  <c r="L115" i="13" s="1"/>
  <c r="L283" i="6"/>
  <c r="L282" i="6" s="1"/>
  <c r="L131" i="13" s="1"/>
  <c r="L265" i="6"/>
  <c r="E19" i="24"/>
  <c r="E16" i="24" s="1"/>
  <c r="E19" i="26" s="1"/>
  <c r="E16" i="13"/>
  <c r="E19" i="16" s="1"/>
  <c r="J169" i="1"/>
  <c r="J168" i="1" s="1"/>
  <c r="J159" i="13" s="1"/>
  <c r="J166" i="1"/>
  <c r="H167" i="1"/>
  <c r="H170" i="1"/>
  <c r="N87" i="11"/>
  <c r="N86" i="11" s="1"/>
  <c r="H223" i="7"/>
  <c r="H224" i="7" s="1"/>
  <c r="G143" i="24"/>
  <c r="G140" i="24" s="1"/>
  <c r="G56" i="26" s="1"/>
  <c r="G140" i="13"/>
  <c r="G56" i="16" s="1"/>
  <c r="F214" i="7"/>
  <c r="F211" i="7"/>
  <c r="F208" i="7"/>
  <c r="F205" i="7"/>
  <c r="K5" i="16"/>
  <c r="J16" i="17"/>
  <c r="L184" i="11"/>
  <c r="L186" i="11"/>
  <c r="L19" i="13" s="1"/>
  <c r="L190" i="11"/>
  <c r="L189" i="11" s="1"/>
  <c r="L23" i="13" s="1"/>
  <c r="J277" i="6"/>
  <c r="J276" i="6" s="1"/>
  <c r="J123" i="13" s="1"/>
  <c r="J268" i="6"/>
  <c r="J267" i="6" s="1"/>
  <c r="J111" i="13" s="1"/>
  <c r="J283" i="6"/>
  <c r="J282" i="6" s="1"/>
  <c r="J131" i="13" s="1"/>
  <c r="J265" i="6"/>
  <c r="J274" i="6"/>
  <c r="J273" i="6" s="1"/>
  <c r="J119" i="13" s="1"/>
  <c r="J271" i="6"/>
  <c r="J270" i="6" s="1"/>
  <c r="J115" i="13" s="1"/>
  <c r="J280" i="6"/>
  <c r="J279" i="6" s="1"/>
  <c r="J127" i="13" s="1"/>
  <c r="O87" i="10"/>
  <c r="O86" i="10" s="1"/>
  <c r="O229" i="10" s="1"/>
  <c r="F226" i="10"/>
  <c r="F235" i="10"/>
  <c r="F234" i="10" s="1"/>
  <c r="F39" i="13" s="1"/>
  <c r="F238" i="10"/>
  <c r="F237" i="10" s="1"/>
  <c r="F43" i="13" s="1"/>
  <c r="F229" i="10"/>
  <c r="F228" i="10" s="1"/>
  <c r="F31" i="13" s="1"/>
  <c r="F232" i="10"/>
  <c r="F231" i="10" s="1"/>
  <c r="F35" i="13" s="1"/>
  <c r="C184" i="2"/>
  <c r="C187" i="2"/>
  <c r="C186" i="2" s="1"/>
  <c r="C167" i="13" s="1"/>
  <c r="C190" i="2"/>
  <c r="C189" i="2" s="1"/>
  <c r="C171" i="13" s="1"/>
  <c r="I16" i="17"/>
  <c r="J5" i="16"/>
  <c r="K248" i="10"/>
  <c r="K249" i="10" s="1"/>
  <c r="N87" i="1"/>
  <c r="N86" i="1" s="1"/>
  <c r="E223" i="7"/>
  <c r="E224" i="7" s="1"/>
  <c r="E5" i="16"/>
  <c r="D16" i="17"/>
  <c r="F185" i="11"/>
  <c r="F188" i="11"/>
  <c r="F191" i="11"/>
  <c r="G230" i="10"/>
  <c r="G239" i="10"/>
  <c r="G233" i="10"/>
  <c r="G236" i="10"/>
  <c r="G227" i="10"/>
  <c r="C184" i="11"/>
  <c r="C187" i="11"/>
  <c r="C186" i="11" s="1"/>
  <c r="C19" i="13" s="1"/>
  <c r="C190" i="11"/>
  <c r="C189" i="11" s="1"/>
  <c r="C23" i="13" s="1"/>
  <c r="O200" i="13"/>
  <c r="E227" i="9"/>
  <c r="E226" i="9" s="1"/>
  <c r="E51" i="13" s="1"/>
  <c r="E230" i="9"/>
  <c r="E229" i="9" s="1"/>
  <c r="E55" i="13" s="1"/>
  <c r="E236" i="9"/>
  <c r="E235" i="9" s="1"/>
  <c r="E63" i="13" s="1"/>
  <c r="E224" i="9"/>
  <c r="E233" i="9"/>
  <c r="E232" i="9" s="1"/>
  <c r="E59" i="13" s="1"/>
  <c r="M277" i="6"/>
  <c r="M276" i="6" s="1"/>
  <c r="M123" i="13" s="1"/>
  <c r="M280" i="6"/>
  <c r="M279" i="6" s="1"/>
  <c r="M127" i="13" s="1"/>
  <c r="M265" i="6"/>
  <c r="M283" i="6"/>
  <c r="M282" i="6" s="1"/>
  <c r="M131" i="13" s="1"/>
  <c r="M268" i="6"/>
  <c r="M267" i="6" s="1"/>
  <c r="M111" i="13" s="1"/>
  <c r="M271" i="6"/>
  <c r="M270" i="6" s="1"/>
  <c r="M115" i="13" s="1"/>
  <c r="M274" i="6"/>
  <c r="M273" i="6" s="1"/>
  <c r="M119" i="13" s="1"/>
  <c r="J233" i="9"/>
  <c r="J232" i="9" s="1"/>
  <c r="J59" i="13" s="1"/>
  <c r="J230" i="9"/>
  <c r="J229" i="9" s="1"/>
  <c r="J55" i="13" s="1"/>
  <c r="J227" i="9"/>
  <c r="J226" i="9" s="1"/>
  <c r="J51" i="13" s="1"/>
  <c r="J224" i="9"/>
  <c r="J236" i="9"/>
  <c r="J235" i="9" s="1"/>
  <c r="J63" i="13" s="1"/>
  <c r="D235" i="10"/>
  <c r="D234" i="10" s="1"/>
  <c r="D39" i="13" s="1"/>
  <c r="D238" i="10"/>
  <c r="D237" i="10" s="1"/>
  <c r="D43" i="13" s="1"/>
  <c r="D226" i="10"/>
  <c r="D232" i="10"/>
  <c r="D231" i="10" s="1"/>
  <c r="D35" i="13" s="1"/>
  <c r="D229" i="10"/>
  <c r="D228" i="10" s="1"/>
  <c r="D31" i="13" s="1"/>
  <c r="H5" i="16"/>
  <c r="G16" i="17"/>
  <c r="M16" i="17"/>
  <c r="N5" i="16"/>
  <c r="M224" i="5"/>
  <c r="M230" i="5"/>
  <c r="M233" i="5"/>
  <c r="M227" i="5"/>
  <c r="M236" i="5"/>
  <c r="M48" i="13"/>
  <c r="M29" i="16" s="1"/>
  <c r="M51" i="24"/>
  <c r="M48" i="24" s="1"/>
  <c r="M29" i="26" s="1"/>
  <c r="D185" i="11"/>
  <c r="D191" i="11"/>
  <c r="D188" i="11"/>
  <c r="H293" i="6"/>
  <c r="H294" i="6" s="1"/>
  <c r="M56" i="13"/>
  <c r="M31" i="16" s="1"/>
  <c r="M59" i="24"/>
  <c r="M56" i="24" s="1"/>
  <c r="M31" i="26" s="1"/>
  <c r="K246" i="5"/>
  <c r="K247" i="5" s="1"/>
  <c r="M247" i="8"/>
  <c r="M246" i="8" s="1"/>
  <c r="M71" i="13" s="1"/>
  <c r="M256" i="8"/>
  <c r="M255" i="8" s="1"/>
  <c r="M83" i="13" s="1"/>
  <c r="M244" i="8"/>
  <c r="M250" i="8"/>
  <c r="M249" i="8" s="1"/>
  <c r="M75" i="13" s="1"/>
  <c r="M253" i="8"/>
  <c r="M252" i="8" s="1"/>
  <c r="M79" i="13" s="1"/>
  <c r="M259" i="8"/>
  <c r="M258" i="8" s="1"/>
  <c r="M87" i="13" s="1"/>
  <c r="L246" i="9"/>
  <c r="L247" i="9" s="1"/>
  <c r="F179" i="1"/>
  <c r="F180" i="1" s="1"/>
  <c r="I246" i="9"/>
  <c r="I247" i="9" s="1"/>
  <c r="J190" i="2"/>
  <c r="J189" i="2" s="1"/>
  <c r="J171" i="13" s="1"/>
  <c r="J184" i="2"/>
  <c r="J187" i="2"/>
  <c r="J186" i="2" s="1"/>
  <c r="J167" i="13" s="1"/>
  <c r="M170" i="1"/>
  <c r="M167" i="1"/>
  <c r="I271" i="6"/>
  <c r="I265" i="6"/>
  <c r="I268" i="6"/>
  <c r="I277" i="6"/>
  <c r="I280" i="6"/>
  <c r="I274" i="6"/>
  <c r="I283" i="6"/>
  <c r="F68" i="13"/>
  <c r="F35" i="16" s="1"/>
  <c r="F71" i="24"/>
  <c r="F68" i="24" s="1"/>
  <c r="F35" i="26" s="1"/>
  <c r="M55" i="24"/>
  <c r="M52" i="24" s="1"/>
  <c r="M30" i="26" s="1"/>
  <c r="M52" i="13"/>
  <c r="M30" i="16" s="1"/>
  <c r="L232" i="9"/>
  <c r="L59" i="13" s="1"/>
  <c r="G151" i="24"/>
  <c r="G148" i="24" s="1"/>
  <c r="G58" i="26" s="1"/>
  <c r="G148" i="13"/>
  <c r="G58" i="16" s="1"/>
  <c r="N86" i="8"/>
  <c r="N254" i="8"/>
  <c r="N251" i="8"/>
  <c r="N245" i="8"/>
  <c r="N248" i="8"/>
  <c r="N257" i="8"/>
  <c r="N260" i="8"/>
  <c r="K184" i="11"/>
  <c r="K190" i="11"/>
  <c r="K187" i="11"/>
  <c r="I236" i="9"/>
  <c r="I235" i="9" s="1"/>
  <c r="I63" i="13" s="1"/>
  <c r="I230" i="9"/>
  <c r="I229" i="9" s="1"/>
  <c r="I55" i="13" s="1"/>
  <c r="I224" i="9"/>
  <c r="I227" i="9"/>
  <c r="I226" i="9" s="1"/>
  <c r="I51" i="13" s="1"/>
  <c r="I233" i="9"/>
  <c r="I232" i="9" s="1"/>
  <c r="I59" i="13" s="1"/>
  <c r="F246" i="5"/>
  <c r="F247" i="5" s="1"/>
  <c r="N87" i="5"/>
  <c r="N86" i="5" s="1"/>
  <c r="N86" i="2"/>
  <c r="N188" i="2"/>
  <c r="N185" i="2"/>
  <c r="N191" i="2"/>
  <c r="L187" i="2"/>
  <c r="L186" i="2" s="1"/>
  <c r="L167" i="13" s="1"/>
  <c r="L189" i="2"/>
  <c r="L171" i="13" s="1"/>
  <c r="L184" i="2"/>
  <c r="L259" i="8"/>
  <c r="L258" i="8" s="1"/>
  <c r="L87" i="13" s="1"/>
  <c r="L253" i="8"/>
  <c r="L252" i="8" s="1"/>
  <c r="L79" i="13" s="1"/>
  <c r="L256" i="8"/>
  <c r="L255" i="8" s="1"/>
  <c r="L83" i="13" s="1"/>
  <c r="L250" i="8"/>
  <c r="L249" i="8" s="1"/>
  <c r="L75" i="13" s="1"/>
  <c r="L247" i="8"/>
  <c r="L246" i="8" s="1"/>
  <c r="L71" i="13" s="1"/>
  <c r="L244" i="8"/>
  <c r="L228" i="10"/>
  <c r="L31" i="13" s="1"/>
  <c r="L232" i="10"/>
  <c r="L231" i="10" s="1"/>
  <c r="L35" i="13" s="1"/>
  <c r="L235" i="10"/>
  <c r="L234" i="10" s="1"/>
  <c r="L39" i="13" s="1"/>
  <c r="L238" i="10"/>
  <c r="L237" i="10" s="1"/>
  <c r="L43" i="13" s="1"/>
  <c r="L226" i="10"/>
  <c r="C226" i="10"/>
  <c r="C229" i="10"/>
  <c r="C228" i="10" s="1"/>
  <c r="C31" i="13" s="1"/>
  <c r="C238" i="10"/>
  <c r="C237" i="10" s="1"/>
  <c r="C43" i="13" s="1"/>
  <c r="C235" i="10"/>
  <c r="C234" i="10" s="1"/>
  <c r="C39" i="13" s="1"/>
  <c r="C232" i="10"/>
  <c r="C231" i="10" s="1"/>
  <c r="C35" i="13" s="1"/>
  <c r="D246" i="5"/>
  <c r="D247" i="5" s="1"/>
  <c r="F236" i="5"/>
  <c r="F235" i="5" s="1"/>
  <c r="F151" i="13" s="1"/>
  <c r="F233" i="5"/>
  <c r="F232" i="5" s="1"/>
  <c r="F147" i="13" s="1"/>
  <c r="F227" i="5"/>
  <c r="F226" i="5" s="1"/>
  <c r="F139" i="13" s="1"/>
  <c r="F230" i="5"/>
  <c r="F229" i="5" s="1"/>
  <c r="F143" i="13" s="1"/>
  <c r="F224" i="5"/>
  <c r="L213" i="7"/>
  <c r="L212" i="7" s="1"/>
  <c r="L103" i="13" s="1"/>
  <c r="L207" i="7"/>
  <c r="L206" i="7" s="1"/>
  <c r="L95" i="13" s="1"/>
  <c r="L210" i="7"/>
  <c r="L209" i="7" s="1"/>
  <c r="L99" i="13" s="1"/>
  <c r="F265" i="6"/>
  <c r="F277" i="6"/>
  <c r="F276" i="6" s="1"/>
  <c r="F123" i="13" s="1"/>
  <c r="F274" i="6"/>
  <c r="F273" i="6" s="1"/>
  <c r="F119" i="13" s="1"/>
  <c r="F268" i="6"/>
  <c r="F267" i="6" s="1"/>
  <c r="F111" i="13" s="1"/>
  <c r="F280" i="6"/>
  <c r="F279" i="6" s="1"/>
  <c r="F127" i="13" s="1"/>
  <c r="F283" i="6"/>
  <c r="F282" i="6" s="1"/>
  <c r="F131" i="13" s="1"/>
  <c r="F271" i="6"/>
  <c r="F270" i="6" s="1"/>
  <c r="F115" i="13" s="1"/>
  <c r="M204" i="7"/>
  <c r="M210" i="7"/>
  <c r="M207" i="7"/>
  <c r="M213" i="7"/>
  <c r="F190" i="2"/>
  <c r="F187" i="2"/>
  <c r="F184" i="2"/>
  <c r="I246" i="5"/>
  <c r="I247" i="5" s="1"/>
  <c r="G247" i="8"/>
  <c r="G246" i="8" s="1"/>
  <c r="G71" i="13" s="1"/>
  <c r="G253" i="8"/>
  <c r="G252" i="8" s="1"/>
  <c r="G79" i="13" s="1"/>
  <c r="G244" i="8"/>
  <c r="G250" i="8"/>
  <c r="G249" i="8" s="1"/>
  <c r="G75" i="13" s="1"/>
  <c r="G256" i="8"/>
  <c r="G255" i="8" s="1"/>
  <c r="G83" i="13" s="1"/>
  <c r="G259" i="8"/>
  <c r="G258" i="8" s="1"/>
  <c r="G87" i="13" s="1"/>
  <c r="F188" i="2"/>
  <c r="F191" i="2"/>
  <c r="F185" i="2"/>
  <c r="I196" i="11"/>
  <c r="I183" i="11"/>
  <c r="M190" i="2"/>
  <c r="M189" i="2" s="1"/>
  <c r="M171" i="13" s="1"/>
  <c r="M187" i="2"/>
  <c r="M186" i="2" s="1"/>
  <c r="M167" i="13" s="1"/>
  <c r="M184" i="2"/>
  <c r="I229" i="10"/>
  <c r="I228" i="10" s="1"/>
  <c r="I31" i="13" s="1"/>
  <c r="I226" i="10"/>
  <c r="I232" i="10"/>
  <c r="I231" i="10" s="1"/>
  <c r="I35" i="13" s="1"/>
  <c r="I238" i="10"/>
  <c r="I237" i="10" s="1"/>
  <c r="I43" i="13" s="1"/>
  <c r="I235" i="10"/>
  <c r="I234" i="10" s="1"/>
  <c r="I39" i="13" s="1"/>
  <c r="I5" i="16"/>
  <c r="H16" i="17"/>
  <c r="J247" i="8"/>
  <c r="J246" i="8" s="1"/>
  <c r="J71" i="13" s="1"/>
  <c r="J256" i="8"/>
  <c r="J255" i="8" s="1"/>
  <c r="J83" i="13" s="1"/>
  <c r="J250" i="8"/>
  <c r="J249" i="8" s="1"/>
  <c r="J75" i="13" s="1"/>
  <c r="J259" i="8"/>
  <c r="J258" i="8" s="1"/>
  <c r="J87" i="13" s="1"/>
  <c r="J253" i="8"/>
  <c r="J252" i="8" s="1"/>
  <c r="J79" i="13" s="1"/>
  <c r="J244" i="8"/>
  <c r="F75" i="24"/>
  <c r="F72" i="24" s="1"/>
  <c r="F36" i="26" s="1"/>
  <c r="F72" i="13"/>
  <c r="F36" i="16" s="1"/>
  <c r="D166" i="1"/>
  <c r="D169" i="1"/>
  <c r="D168" i="1" s="1"/>
  <c r="D159" i="13" s="1"/>
  <c r="F5" i="16"/>
  <c r="E16" i="17"/>
  <c r="G190" i="2"/>
  <c r="G184" i="2"/>
  <c r="G187" i="2"/>
  <c r="O86" i="7"/>
  <c r="O204" i="7" s="1"/>
  <c r="O205" i="7"/>
  <c r="O214" i="7"/>
  <c r="O208" i="7"/>
  <c r="O211" i="7"/>
  <c r="G185" i="2"/>
  <c r="G191" i="2"/>
  <c r="G188" i="2"/>
  <c r="K236" i="5"/>
  <c r="K235" i="5" s="1"/>
  <c r="K151" i="13" s="1"/>
  <c r="K224" i="5"/>
  <c r="K227" i="5"/>
  <c r="K226" i="5" s="1"/>
  <c r="K139" i="13" s="1"/>
  <c r="K233" i="5"/>
  <c r="K232" i="5" s="1"/>
  <c r="K147" i="13" s="1"/>
  <c r="K230" i="5"/>
  <c r="K229" i="5" s="1"/>
  <c r="K143" i="13" s="1"/>
  <c r="D253" i="8"/>
  <c r="D252" i="8" s="1"/>
  <c r="D79" i="13" s="1"/>
  <c r="D244" i="8"/>
  <c r="D247" i="8"/>
  <c r="D246" i="8" s="1"/>
  <c r="D71" i="13" s="1"/>
  <c r="D259" i="8"/>
  <c r="D258" i="8" s="1"/>
  <c r="D87" i="13" s="1"/>
  <c r="D256" i="8"/>
  <c r="D255" i="8" s="1"/>
  <c r="D83" i="13" s="1"/>
  <c r="D250" i="8"/>
  <c r="D249" i="8" s="1"/>
  <c r="D75" i="13" s="1"/>
  <c r="J238" i="10"/>
  <c r="J237" i="10" s="1"/>
  <c r="J43" i="13" s="1"/>
  <c r="J229" i="10"/>
  <c r="J228" i="10" s="1"/>
  <c r="J31" i="13" s="1"/>
  <c r="J235" i="10"/>
  <c r="J234" i="10" s="1"/>
  <c r="J39" i="13" s="1"/>
  <c r="J232" i="10"/>
  <c r="J231" i="10" s="1"/>
  <c r="J35" i="13" s="1"/>
  <c r="J226" i="10"/>
  <c r="I169" i="1"/>
  <c r="I166" i="1"/>
  <c r="F248" i="10"/>
  <c r="F249" i="10" s="1"/>
  <c r="K166" i="1"/>
  <c r="K169" i="1"/>
  <c r="K168" i="1" s="1"/>
  <c r="K159" i="13" s="1"/>
  <c r="F166" i="1"/>
  <c r="F169" i="1"/>
  <c r="F168" i="1" s="1"/>
  <c r="F159" i="13" s="1"/>
  <c r="C293" i="6"/>
  <c r="C294" i="6" s="1"/>
  <c r="D190" i="2"/>
  <c r="D189" i="2" s="1"/>
  <c r="D171" i="13" s="1"/>
  <c r="D187" i="2"/>
  <c r="D186" i="2" s="1"/>
  <c r="D167" i="13" s="1"/>
  <c r="D184" i="2"/>
  <c r="O87" i="5"/>
  <c r="C253" i="8"/>
  <c r="C250" i="8"/>
  <c r="C244" i="8"/>
  <c r="C256" i="8"/>
  <c r="C259" i="8"/>
  <c r="C247" i="8"/>
  <c r="I284" i="6"/>
  <c r="I272" i="6"/>
  <c r="I278" i="6"/>
  <c r="I269" i="6"/>
  <c r="I266" i="6"/>
  <c r="I281" i="6"/>
  <c r="I275" i="6"/>
  <c r="O86" i="6"/>
  <c r="O268" i="6" s="1"/>
  <c r="O275" i="6"/>
  <c r="O266" i="6"/>
  <c r="O272" i="6"/>
  <c r="O269" i="6"/>
  <c r="O278" i="6"/>
  <c r="O281" i="6"/>
  <c r="O284" i="6"/>
  <c r="F84" i="13"/>
  <c r="F39" i="16" s="1"/>
  <c r="F87" i="24"/>
  <c r="F84" i="24" s="1"/>
  <c r="F39" i="26" s="1"/>
  <c r="M60" i="13"/>
  <c r="M32" i="16" s="1"/>
  <c r="M63" i="24"/>
  <c r="M60" i="24" s="1"/>
  <c r="M32" i="26" s="1"/>
  <c r="L242" i="9"/>
  <c r="L243" i="9" s="1"/>
  <c r="L223" i="9"/>
  <c r="K207" i="7"/>
  <c r="K213" i="7"/>
  <c r="K204" i="7"/>
  <c r="K210" i="7"/>
  <c r="H190" i="11"/>
  <c r="H189" i="11" s="1"/>
  <c r="H23" i="13" s="1"/>
  <c r="H184" i="11"/>
  <c r="H187" i="11"/>
  <c r="H186" i="11" s="1"/>
  <c r="H19" i="13" s="1"/>
  <c r="H280" i="6"/>
  <c r="H279" i="6" s="1"/>
  <c r="H127" i="13" s="1"/>
  <c r="H277" i="6"/>
  <c r="H276" i="6" s="1"/>
  <c r="H123" i="13" s="1"/>
  <c r="H271" i="6"/>
  <c r="H270" i="6" s="1"/>
  <c r="H115" i="13" s="1"/>
  <c r="H283" i="6"/>
  <c r="H282" i="6" s="1"/>
  <c r="H131" i="13" s="1"/>
  <c r="H274" i="6"/>
  <c r="H273" i="6" s="1"/>
  <c r="H119" i="13" s="1"/>
  <c r="H268" i="6"/>
  <c r="H267" i="6" s="1"/>
  <c r="H111" i="13" s="1"/>
  <c r="H265" i="6"/>
  <c r="C268" i="6"/>
  <c r="C267" i="6" s="1"/>
  <c r="C111" i="13" s="1"/>
  <c r="C271" i="6"/>
  <c r="C270" i="6" s="1"/>
  <c r="C115" i="13" s="1"/>
  <c r="C265" i="6"/>
  <c r="C280" i="6"/>
  <c r="C279" i="6" s="1"/>
  <c r="C127" i="13" s="1"/>
  <c r="C274" i="6"/>
  <c r="C273" i="6" s="1"/>
  <c r="C119" i="13" s="1"/>
  <c r="C277" i="6"/>
  <c r="C276" i="6" s="1"/>
  <c r="C123" i="13" s="1"/>
  <c r="C283" i="6"/>
  <c r="C282" i="6" s="1"/>
  <c r="C131" i="13" s="1"/>
  <c r="K214" i="7"/>
  <c r="K208" i="7"/>
  <c r="K205" i="7"/>
  <c r="K211" i="7"/>
  <c r="G5" i="16"/>
  <c r="F16" i="17"/>
  <c r="F293" i="6"/>
  <c r="F294" i="6" s="1"/>
  <c r="G144" i="13"/>
  <c r="G57" i="16" s="1"/>
  <c r="G147" i="24"/>
  <c r="G144" i="24" s="1"/>
  <c r="G57" i="26" s="1"/>
  <c r="E200" i="2"/>
  <c r="E201" i="2" s="1"/>
  <c r="K200" i="2"/>
  <c r="K201" i="2" s="1"/>
  <c r="G139" i="24"/>
  <c r="G136" i="24" s="1"/>
  <c r="G55" i="26" s="1"/>
  <c r="G136" i="13"/>
  <c r="G55" i="16" s="1"/>
  <c r="C234" i="9"/>
  <c r="C225" i="9"/>
  <c r="C231" i="9"/>
  <c r="C228" i="9"/>
  <c r="C237" i="9"/>
  <c r="K269" i="8"/>
  <c r="K270" i="8" s="1"/>
  <c r="E187" i="2"/>
  <c r="E186" i="2" s="1"/>
  <c r="E167" i="13" s="1"/>
  <c r="E184" i="2"/>
  <c r="E190" i="2"/>
  <c r="E189" i="2" s="1"/>
  <c r="E171" i="13" s="1"/>
  <c r="J246" i="9"/>
  <c r="J247" i="9" s="1"/>
  <c r="L223" i="7"/>
  <c r="L224" i="7" s="1"/>
  <c r="H207" i="7"/>
  <c r="H206" i="7" s="1"/>
  <c r="H95" i="13" s="1"/>
  <c r="H213" i="7"/>
  <c r="H212" i="7" s="1"/>
  <c r="H103" i="13" s="1"/>
  <c r="H204" i="7"/>
  <c r="H210" i="7"/>
  <c r="H209" i="7" s="1"/>
  <c r="H99" i="13" s="1"/>
  <c r="L169" i="1"/>
  <c r="L168" i="1" s="1"/>
  <c r="L159" i="13" s="1"/>
  <c r="L166" i="1"/>
  <c r="F187" i="11"/>
  <c r="F190" i="11"/>
  <c r="F184" i="11"/>
  <c r="G232" i="10"/>
  <c r="G226" i="10"/>
  <c r="G238" i="10"/>
  <c r="G229" i="10"/>
  <c r="G235" i="10"/>
  <c r="G179" i="1"/>
  <c r="G180" i="1" s="1"/>
  <c r="G204" i="7"/>
  <c r="G207" i="7"/>
  <c r="G210" i="7"/>
  <c r="G213" i="7"/>
  <c r="K259" i="8"/>
  <c r="K258" i="8" s="1"/>
  <c r="K87" i="13" s="1"/>
  <c r="K256" i="8"/>
  <c r="K255" i="8" s="1"/>
  <c r="K83" i="13" s="1"/>
  <c r="K250" i="8"/>
  <c r="K249" i="8" s="1"/>
  <c r="K75" i="13" s="1"/>
  <c r="K244" i="8"/>
  <c r="K253" i="8"/>
  <c r="K252" i="8" s="1"/>
  <c r="K79" i="13" s="1"/>
  <c r="K247" i="8"/>
  <c r="K246" i="8" s="1"/>
  <c r="K71" i="13" s="1"/>
  <c r="E274" i="6"/>
  <c r="E280" i="6"/>
  <c r="E268" i="6"/>
  <c r="E271" i="6"/>
  <c r="E277" i="6"/>
  <c r="E265" i="6"/>
  <c r="E283" i="6"/>
  <c r="G214" i="7"/>
  <c r="G211" i="7"/>
  <c r="G205" i="7"/>
  <c r="G208" i="7"/>
  <c r="F246" i="9"/>
  <c r="F247" i="9" s="1"/>
  <c r="E269" i="6"/>
  <c r="E275" i="6"/>
  <c r="E284" i="6"/>
  <c r="E281" i="6"/>
  <c r="E266" i="6"/>
  <c r="E272" i="6"/>
  <c r="E278" i="6"/>
  <c r="E269" i="8"/>
  <c r="E270" i="8" s="1"/>
  <c r="K268" i="6"/>
  <c r="K267" i="6" s="1"/>
  <c r="K111" i="13" s="1"/>
  <c r="K274" i="6"/>
  <c r="K273" i="6" s="1"/>
  <c r="K119" i="13" s="1"/>
  <c r="K271" i="6"/>
  <c r="K270" i="6" s="1"/>
  <c r="K115" i="13" s="1"/>
  <c r="K283" i="6"/>
  <c r="K282" i="6" s="1"/>
  <c r="K131" i="13" s="1"/>
  <c r="K265" i="6"/>
  <c r="K277" i="6"/>
  <c r="K276" i="6" s="1"/>
  <c r="K123" i="13" s="1"/>
  <c r="K280" i="6"/>
  <c r="K279" i="6" s="1"/>
  <c r="K127" i="13" s="1"/>
  <c r="N87" i="7"/>
  <c r="N86" i="7" s="1"/>
  <c r="M208" i="7"/>
  <c r="M211" i="7"/>
  <c r="M214" i="7"/>
  <c r="M205" i="7"/>
  <c r="H224" i="5"/>
  <c r="H230" i="5"/>
  <c r="H229" i="5" s="1"/>
  <c r="H143" i="13" s="1"/>
  <c r="H227" i="5"/>
  <c r="H226" i="5" s="1"/>
  <c r="H139" i="13" s="1"/>
  <c r="H236" i="5"/>
  <c r="H235" i="5" s="1"/>
  <c r="H151" i="13" s="1"/>
  <c r="H233" i="5"/>
  <c r="H232" i="5" s="1"/>
  <c r="H147" i="13" s="1"/>
  <c r="I184" i="2"/>
  <c r="I190" i="2"/>
  <c r="I189" i="2" s="1"/>
  <c r="I171" i="13" s="1"/>
  <c r="I187" i="2"/>
  <c r="I186" i="2" s="1"/>
  <c r="I167" i="13" s="1"/>
  <c r="G293" i="6"/>
  <c r="G294" i="6" s="1"/>
  <c r="G271" i="6"/>
  <c r="G270" i="6" s="1"/>
  <c r="G115" i="13" s="1"/>
  <c r="G268" i="6"/>
  <c r="G267" i="6" s="1"/>
  <c r="G111" i="13" s="1"/>
  <c r="G280" i="6"/>
  <c r="G279" i="6" s="1"/>
  <c r="G127" i="13" s="1"/>
  <c r="G277" i="6"/>
  <c r="G276" i="6" s="1"/>
  <c r="G123" i="13" s="1"/>
  <c r="G274" i="6"/>
  <c r="G273" i="6" s="1"/>
  <c r="G119" i="13" s="1"/>
  <c r="G283" i="6"/>
  <c r="G282" i="6" s="1"/>
  <c r="G131" i="13" s="1"/>
  <c r="G265" i="6"/>
  <c r="D184" i="11"/>
  <c r="D190" i="11"/>
  <c r="D187" i="11"/>
  <c r="L233" i="5"/>
  <c r="L230" i="5"/>
  <c r="L224" i="5"/>
  <c r="L227" i="5"/>
  <c r="L236" i="5"/>
  <c r="F83" i="24"/>
  <c r="F80" i="24" s="1"/>
  <c r="F38" i="26" s="1"/>
  <c r="F80" i="13"/>
  <c r="F38" i="16" s="1"/>
  <c r="J248" i="10"/>
  <c r="J249" i="10" s="1"/>
  <c r="L234" i="5"/>
  <c r="L228" i="5"/>
  <c r="L237" i="5"/>
  <c r="L225" i="5"/>
  <c r="L231" i="5"/>
  <c r="M229" i="10"/>
  <c r="M228" i="10" s="1"/>
  <c r="M31" i="13" s="1"/>
  <c r="M226" i="10"/>
  <c r="M232" i="10"/>
  <c r="M231" i="10" s="1"/>
  <c r="M35" i="13" s="1"/>
  <c r="M238" i="10"/>
  <c r="M237" i="10" s="1"/>
  <c r="M43" i="13" s="1"/>
  <c r="M235" i="10"/>
  <c r="M234" i="10" s="1"/>
  <c r="M39" i="13" s="1"/>
  <c r="M169" i="1"/>
  <c r="M166" i="1"/>
  <c r="M231" i="5"/>
  <c r="M225" i="5"/>
  <c r="M228" i="5"/>
  <c r="M234" i="5"/>
  <c r="M237" i="5"/>
  <c r="I207" i="7"/>
  <c r="I206" i="7" s="1"/>
  <c r="I95" i="13" s="1"/>
  <c r="I204" i="7"/>
  <c r="I213" i="7"/>
  <c r="I212" i="7" s="1"/>
  <c r="I103" i="13" s="1"/>
  <c r="I210" i="7"/>
  <c r="I209" i="7" s="1"/>
  <c r="I99" i="13" s="1"/>
  <c r="L200" i="11"/>
  <c r="C166" i="1"/>
  <c r="C169" i="1"/>
  <c r="C168" i="1" s="1"/>
  <c r="C159" i="13" s="1"/>
  <c r="E86" i="10"/>
  <c r="I170" i="1"/>
  <c r="I167" i="1"/>
  <c r="E227" i="5"/>
  <c r="E226" i="5" s="1"/>
  <c r="E139" i="13" s="1"/>
  <c r="E230" i="5"/>
  <c r="E229" i="5" s="1"/>
  <c r="E143" i="13" s="1"/>
  <c r="E224" i="5"/>
  <c r="E233" i="5"/>
  <c r="E232" i="5" s="1"/>
  <c r="E147" i="13" s="1"/>
  <c r="E236" i="5"/>
  <c r="E235" i="5" s="1"/>
  <c r="E151" i="13" s="1"/>
  <c r="L293" i="6"/>
  <c r="L294" i="6" s="1"/>
  <c r="G242" i="5"/>
  <c r="G243" i="5" s="1"/>
  <c r="G248" i="5" s="1"/>
  <c r="G223" i="5"/>
  <c r="K233" i="9"/>
  <c r="K232" i="9" s="1"/>
  <c r="K59" i="13" s="1"/>
  <c r="K227" i="9"/>
  <c r="K226" i="9" s="1"/>
  <c r="K51" i="13" s="1"/>
  <c r="K236" i="9"/>
  <c r="K235" i="9" s="1"/>
  <c r="K63" i="13" s="1"/>
  <c r="K230" i="9"/>
  <c r="K229" i="9" s="1"/>
  <c r="K55" i="13" s="1"/>
  <c r="K224" i="9"/>
  <c r="G233" i="9"/>
  <c r="G232" i="9" s="1"/>
  <c r="G59" i="13" s="1"/>
  <c r="G230" i="9"/>
  <c r="G229" i="9" s="1"/>
  <c r="G55" i="13" s="1"/>
  <c r="G224" i="9"/>
  <c r="G236" i="9"/>
  <c r="G235" i="9" s="1"/>
  <c r="G63" i="13" s="1"/>
  <c r="G227" i="9"/>
  <c r="G226" i="9" s="1"/>
  <c r="G51" i="13" s="1"/>
  <c r="E179" i="1"/>
  <c r="E180" i="1" s="1"/>
  <c r="C257" i="8"/>
  <c r="C251" i="8"/>
  <c r="C260" i="8"/>
  <c r="C248" i="8"/>
  <c r="C254" i="8"/>
  <c r="C245" i="8"/>
  <c r="O87" i="1"/>
  <c r="O86" i="1" s="1"/>
  <c r="E23" i="24"/>
  <c r="E20" i="24" s="1"/>
  <c r="E20" i="26" s="1"/>
  <c r="E20" i="13"/>
  <c r="E20" i="16" s="1"/>
  <c r="M242" i="9"/>
  <c r="M243" i="9" s="1"/>
  <c r="M248" i="9" s="1"/>
  <c r="M223" i="9"/>
  <c r="L235" i="9"/>
  <c r="L63" i="13" s="1"/>
  <c r="O86" i="5" l="1"/>
  <c r="O236" i="5" s="1"/>
  <c r="O225" i="5"/>
  <c r="L235" i="5"/>
  <c r="L151" i="13" s="1"/>
  <c r="K206" i="7"/>
  <c r="K95" i="13" s="1"/>
  <c r="G248" i="10"/>
  <c r="G249" i="10" s="1"/>
  <c r="M189" i="11"/>
  <c r="M23" i="13" s="1"/>
  <c r="M20" i="13" s="1"/>
  <c r="M20" i="16" s="1"/>
  <c r="G186" i="2"/>
  <c r="G167" i="13" s="1"/>
  <c r="G167" i="24" s="1"/>
  <c r="G164" i="24" s="1"/>
  <c r="G64" i="26" s="1"/>
  <c r="G189" i="2"/>
  <c r="G171" i="13" s="1"/>
  <c r="G168" i="13" s="1"/>
  <c r="G65" i="16" s="1"/>
  <c r="G212" i="7"/>
  <c r="G103" i="13" s="1"/>
  <c r="G103" i="24" s="1"/>
  <c r="G100" i="24" s="1"/>
  <c r="G43" i="26" s="1"/>
  <c r="I179" i="1"/>
  <c r="I180" i="1" s="1"/>
  <c r="F186" i="11"/>
  <c r="F19" i="13" s="1"/>
  <c r="F16" i="13" s="1"/>
  <c r="F19" i="16" s="1"/>
  <c r="K200" i="11"/>
  <c r="K201" i="11" s="1"/>
  <c r="L226" i="5"/>
  <c r="L139" i="13" s="1"/>
  <c r="L139" i="24" s="1"/>
  <c r="L136" i="24" s="1"/>
  <c r="L55" i="26" s="1"/>
  <c r="H249" i="8"/>
  <c r="H75" i="13" s="1"/>
  <c r="H75" i="24" s="1"/>
  <c r="H72" i="24" s="1"/>
  <c r="H36" i="26" s="1"/>
  <c r="L52" i="13"/>
  <c r="L30" i="16" s="1"/>
  <c r="L30" i="17" s="1"/>
  <c r="K189" i="11"/>
  <c r="K23" i="13" s="1"/>
  <c r="K23" i="24" s="1"/>
  <c r="K20" i="24" s="1"/>
  <c r="K20" i="26" s="1"/>
  <c r="H255" i="8"/>
  <c r="H83" i="13" s="1"/>
  <c r="H83" i="24" s="1"/>
  <c r="H80" i="24" s="1"/>
  <c r="H38" i="26" s="1"/>
  <c r="D212" i="7"/>
  <c r="D103" i="13" s="1"/>
  <c r="D100" i="13" s="1"/>
  <c r="D43" i="16" s="1"/>
  <c r="H252" i="8"/>
  <c r="H79" i="13" s="1"/>
  <c r="H76" i="13" s="1"/>
  <c r="H37" i="16" s="1"/>
  <c r="F189" i="11"/>
  <c r="F23" i="13" s="1"/>
  <c r="F23" i="24" s="1"/>
  <c r="F20" i="24" s="1"/>
  <c r="F20" i="26" s="1"/>
  <c r="C252" i="8"/>
  <c r="C79" i="13" s="1"/>
  <c r="C76" i="13" s="1"/>
  <c r="C37" i="16" s="1"/>
  <c r="F200" i="2"/>
  <c r="F201" i="2" s="1"/>
  <c r="K186" i="11"/>
  <c r="K19" i="13" s="1"/>
  <c r="K19" i="24" s="1"/>
  <c r="K16" i="24" s="1"/>
  <c r="K19" i="26" s="1"/>
  <c r="H168" i="1"/>
  <c r="H159" i="13" s="1"/>
  <c r="H156" i="13" s="1"/>
  <c r="H61" i="16" s="1"/>
  <c r="H246" i="8"/>
  <c r="H71" i="13" s="1"/>
  <c r="H68" i="13" s="1"/>
  <c r="H35" i="16" s="1"/>
  <c r="L229" i="5"/>
  <c r="L143" i="13" s="1"/>
  <c r="L140" i="13" s="1"/>
  <c r="L56" i="16" s="1"/>
  <c r="M179" i="1"/>
  <c r="M180" i="1" s="1"/>
  <c r="G231" i="10"/>
  <c r="G35" i="13" s="1"/>
  <c r="G35" i="24" s="1"/>
  <c r="G32" i="24" s="1"/>
  <c r="G24" i="26" s="1"/>
  <c r="D209" i="7"/>
  <c r="D99" i="13" s="1"/>
  <c r="D96" i="13" s="1"/>
  <c r="D42" i="16" s="1"/>
  <c r="C246" i="8"/>
  <c r="C71" i="13" s="1"/>
  <c r="C71" i="24" s="1"/>
  <c r="C68" i="24" s="1"/>
  <c r="C35" i="26" s="1"/>
  <c r="C212" i="7"/>
  <c r="C103" i="13" s="1"/>
  <c r="C103" i="24" s="1"/>
  <c r="C100" i="24" s="1"/>
  <c r="C43" i="26" s="1"/>
  <c r="E248" i="10"/>
  <c r="E249" i="10" s="1"/>
  <c r="G237" i="10"/>
  <c r="G43" i="13" s="1"/>
  <c r="G40" i="13" s="1"/>
  <c r="G26" i="16" s="1"/>
  <c r="C209" i="7"/>
  <c r="C99" i="13" s="1"/>
  <c r="C96" i="13" s="1"/>
  <c r="C42" i="16" s="1"/>
  <c r="K212" i="7"/>
  <c r="K103" i="13" s="1"/>
  <c r="K103" i="24" s="1"/>
  <c r="K100" i="24" s="1"/>
  <c r="K43" i="26" s="1"/>
  <c r="C206" i="7"/>
  <c r="C95" i="13" s="1"/>
  <c r="C95" i="24" s="1"/>
  <c r="C92" i="24" s="1"/>
  <c r="C44" i="26" s="1"/>
  <c r="H258" i="8"/>
  <c r="H87" i="13" s="1"/>
  <c r="H84" i="13" s="1"/>
  <c r="H39" i="16" s="1"/>
  <c r="N200" i="2"/>
  <c r="N201" i="2" s="1"/>
  <c r="I270" i="6"/>
  <c r="I115" i="13" s="1"/>
  <c r="I115" i="24" s="1"/>
  <c r="I112" i="24" s="1"/>
  <c r="I47" i="26" s="1"/>
  <c r="E279" i="6"/>
  <c r="E127" i="13" s="1"/>
  <c r="E124" i="13" s="1"/>
  <c r="E51" i="16" s="1"/>
  <c r="F189" i="2"/>
  <c r="F171" i="13" s="1"/>
  <c r="F168" i="13" s="1"/>
  <c r="F65" i="16" s="1"/>
  <c r="M223" i="7"/>
  <c r="M224" i="7" s="1"/>
  <c r="E273" i="6"/>
  <c r="E119" i="13" s="1"/>
  <c r="E119" i="24" s="1"/>
  <c r="E116" i="24" s="1"/>
  <c r="E48" i="26" s="1"/>
  <c r="L248" i="9"/>
  <c r="M206" i="7"/>
  <c r="M95" i="13" s="1"/>
  <c r="M92" i="13" s="1"/>
  <c r="M44" i="16" s="1"/>
  <c r="M71" i="24"/>
  <c r="M68" i="24" s="1"/>
  <c r="M35" i="26" s="1"/>
  <c r="M68" i="13"/>
  <c r="M35" i="16" s="1"/>
  <c r="O184" i="2"/>
  <c r="O187" i="2"/>
  <c r="O230" i="5"/>
  <c r="O224" i="5"/>
  <c r="D196" i="11"/>
  <c r="D183" i="11"/>
  <c r="C124" i="13"/>
  <c r="C51" i="16" s="1"/>
  <c r="C127" i="24"/>
  <c r="C124" i="24" s="1"/>
  <c r="C51" i="26" s="1"/>
  <c r="D83" i="24"/>
  <c r="D80" i="24" s="1"/>
  <c r="D38" i="26" s="1"/>
  <c r="D80" i="13"/>
  <c r="D38" i="16" s="1"/>
  <c r="J75" i="24"/>
  <c r="J72" i="24" s="1"/>
  <c r="J36" i="26" s="1"/>
  <c r="J72" i="13"/>
  <c r="J36" i="16" s="1"/>
  <c r="J55" i="24"/>
  <c r="J52" i="24" s="1"/>
  <c r="J30" i="26" s="1"/>
  <c r="J52" i="13"/>
  <c r="J30" i="16" s="1"/>
  <c r="C242" i="9"/>
  <c r="C243" i="9" s="1"/>
  <c r="C223" i="9"/>
  <c r="D147" i="24"/>
  <c r="D144" i="24" s="1"/>
  <c r="D57" i="26" s="1"/>
  <c r="D144" i="13"/>
  <c r="D57" i="16" s="1"/>
  <c r="D84" i="13"/>
  <c r="D39" i="16" s="1"/>
  <c r="D87" i="24"/>
  <c r="D84" i="24" s="1"/>
  <c r="D39" i="26" s="1"/>
  <c r="O227" i="10"/>
  <c r="O230" i="10"/>
  <c r="O233" i="10"/>
  <c r="O239" i="10"/>
  <c r="O236" i="10"/>
  <c r="J16" i="13"/>
  <c r="J19" i="16" s="1"/>
  <c r="J19" i="24"/>
  <c r="J16" i="24" s="1"/>
  <c r="J19" i="26" s="1"/>
  <c r="D136" i="13"/>
  <c r="D55" i="16" s="1"/>
  <c r="D139" i="24"/>
  <c r="D136" i="24" s="1"/>
  <c r="D55" i="26" s="1"/>
  <c r="E156" i="13"/>
  <c r="E61" i="16" s="1"/>
  <c r="E159" i="24"/>
  <c r="E156" i="24" s="1"/>
  <c r="E61" i="26" s="1"/>
  <c r="I293" i="6"/>
  <c r="I294" i="6" s="1"/>
  <c r="F143" i="24"/>
  <c r="F140" i="24" s="1"/>
  <c r="F56" i="26" s="1"/>
  <c r="F140" i="13"/>
  <c r="F56" i="16" s="1"/>
  <c r="F56" i="17" s="1"/>
  <c r="E96" i="13"/>
  <c r="E42" i="16" s="1"/>
  <c r="E99" i="24"/>
  <c r="E96" i="24" s="1"/>
  <c r="E42" i="26" s="1"/>
  <c r="D151" i="24"/>
  <c r="D148" i="24" s="1"/>
  <c r="D58" i="26" s="1"/>
  <c r="D148" i="13"/>
  <c r="D58" i="16" s="1"/>
  <c r="N248" i="10"/>
  <c r="N249" i="10" s="1"/>
  <c r="C111" i="24"/>
  <c r="C108" i="24" s="1"/>
  <c r="C49" i="26" s="1"/>
  <c r="C108" i="13"/>
  <c r="C49" i="16" s="1"/>
  <c r="D265" i="8"/>
  <c r="D266" i="8" s="1"/>
  <c r="D271" i="8" s="1"/>
  <c r="D243" i="8"/>
  <c r="L72" i="13"/>
  <c r="L36" i="16" s="1"/>
  <c r="L75" i="24"/>
  <c r="L72" i="24" s="1"/>
  <c r="L36" i="26" s="1"/>
  <c r="I242" i="5"/>
  <c r="I243" i="5" s="1"/>
  <c r="I248" i="5" s="1"/>
  <c r="I223" i="5"/>
  <c r="N230" i="9"/>
  <c r="N233" i="9"/>
  <c r="N227" i="9"/>
  <c r="N236" i="9"/>
  <c r="N224" i="9"/>
  <c r="G48" i="13"/>
  <c r="G29" i="16" s="1"/>
  <c r="G51" i="24"/>
  <c r="G48" i="24" s="1"/>
  <c r="G29" i="26" s="1"/>
  <c r="E167" i="24"/>
  <c r="E164" i="24" s="1"/>
  <c r="E64" i="26" s="1"/>
  <c r="E164" i="13"/>
  <c r="E64" i="16" s="1"/>
  <c r="C203" i="7"/>
  <c r="C219" i="7"/>
  <c r="C220" i="7" s="1"/>
  <c r="G63" i="24"/>
  <c r="G60" i="24" s="1"/>
  <c r="G32" i="26" s="1"/>
  <c r="G60" i="13"/>
  <c r="G32" i="16" s="1"/>
  <c r="G127" i="24"/>
  <c r="G124" i="24" s="1"/>
  <c r="G51" i="26" s="1"/>
  <c r="G124" i="13"/>
  <c r="G51" i="16" s="1"/>
  <c r="F5" i="17"/>
  <c r="K159" i="24"/>
  <c r="K156" i="24" s="1"/>
  <c r="K61" i="26" s="1"/>
  <c r="K156" i="13"/>
  <c r="K61" i="16" s="1"/>
  <c r="F151" i="24"/>
  <c r="F148" i="24" s="1"/>
  <c r="F58" i="26" s="1"/>
  <c r="F148" i="13"/>
  <c r="F58" i="16" s="1"/>
  <c r="F58" i="17" s="1"/>
  <c r="M131" i="24"/>
  <c r="M128" i="24" s="1"/>
  <c r="M52" i="26" s="1"/>
  <c r="M128" i="13"/>
  <c r="M52" i="16" s="1"/>
  <c r="J144" i="13"/>
  <c r="J57" i="16" s="1"/>
  <c r="J147" i="24"/>
  <c r="J144" i="24" s="1"/>
  <c r="J57" i="26" s="1"/>
  <c r="K75" i="24"/>
  <c r="K72" i="24" s="1"/>
  <c r="K36" i="26" s="1"/>
  <c r="K72" i="13"/>
  <c r="K36" i="16" s="1"/>
  <c r="K147" i="24"/>
  <c r="K144" i="24" s="1"/>
  <c r="K57" i="26" s="1"/>
  <c r="K144" i="13"/>
  <c r="K57" i="16" s="1"/>
  <c r="I63" i="24"/>
  <c r="I60" i="24" s="1"/>
  <c r="I32" i="26" s="1"/>
  <c r="I60" i="13"/>
  <c r="I32" i="16" s="1"/>
  <c r="M289" i="6"/>
  <c r="M290" i="6" s="1"/>
  <c r="M295" i="6" s="1"/>
  <c r="M264" i="6"/>
  <c r="N187" i="11"/>
  <c r="N184" i="11"/>
  <c r="N190" i="11"/>
  <c r="G159" i="24"/>
  <c r="G156" i="24" s="1"/>
  <c r="G61" i="26" s="1"/>
  <c r="G156" i="13"/>
  <c r="G61" i="16" s="1"/>
  <c r="M238" i="9"/>
  <c r="M47" i="13"/>
  <c r="K83" i="24"/>
  <c r="K80" i="24" s="1"/>
  <c r="K38" i="26" s="1"/>
  <c r="K80" i="13"/>
  <c r="K38" i="16" s="1"/>
  <c r="D31" i="24"/>
  <c r="D28" i="24" s="1"/>
  <c r="D23" i="26" s="1"/>
  <c r="D28" i="13"/>
  <c r="D23" i="16" s="1"/>
  <c r="C171" i="24"/>
  <c r="C168" i="24" s="1"/>
  <c r="C65" i="26" s="1"/>
  <c r="C168" i="13"/>
  <c r="C65" i="16" s="1"/>
  <c r="G56" i="13"/>
  <c r="G31" i="16" s="1"/>
  <c r="G59" i="24"/>
  <c r="G56" i="24" s="1"/>
  <c r="G31" i="26" s="1"/>
  <c r="E235" i="10"/>
  <c r="E234" i="10" s="1"/>
  <c r="E39" i="13" s="1"/>
  <c r="E238" i="10"/>
  <c r="E237" i="10" s="1"/>
  <c r="E43" i="13" s="1"/>
  <c r="E226" i="10"/>
  <c r="E232" i="10"/>
  <c r="E231" i="10" s="1"/>
  <c r="E35" i="13" s="1"/>
  <c r="E229" i="10"/>
  <c r="E228" i="10" s="1"/>
  <c r="E31" i="13" s="1"/>
  <c r="K87" i="24"/>
  <c r="K84" i="24" s="1"/>
  <c r="K39" i="26" s="1"/>
  <c r="K84" i="13"/>
  <c r="K39" i="16" s="1"/>
  <c r="C258" i="8"/>
  <c r="C87" i="13" s="1"/>
  <c r="L171" i="24"/>
  <c r="L168" i="24" s="1"/>
  <c r="L65" i="26" s="1"/>
  <c r="L168" i="13"/>
  <c r="L65" i="16" s="1"/>
  <c r="J120" i="13"/>
  <c r="J50" i="16" s="1"/>
  <c r="J123" i="24"/>
  <c r="J120" i="24" s="1"/>
  <c r="J50" i="26" s="1"/>
  <c r="J151" i="24"/>
  <c r="J148" i="24" s="1"/>
  <c r="J58" i="26" s="1"/>
  <c r="J148" i="13"/>
  <c r="J58" i="16" s="1"/>
  <c r="H232" i="9"/>
  <c r="H59" i="13" s="1"/>
  <c r="O234" i="9"/>
  <c r="O237" i="9"/>
  <c r="O228" i="9"/>
  <c r="O231" i="9"/>
  <c r="O225" i="9"/>
  <c r="M32" i="13"/>
  <c r="M24" i="16" s="1"/>
  <c r="M35" i="24"/>
  <c r="M32" i="24" s="1"/>
  <c r="M24" i="26" s="1"/>
  <c r="K289" i="6"/>
  <c r="K290" i="6" s="1"/>
  <c r="K295" i="6" s="1"/>
  <c r="K264" i="6"/>
  <c r="C255" i="8"/>
  <c r="C83" i="13" s="1"/>
  <c r="F111" i="24"/>
  <c r="F108" i="24" s="1"/>
  <c r="F49" i="26" s="1"/>
  <c r="F108" i="13"/>
  <c r="F49" i="16" s="1"/>
  <c r="L164" i="13"/>
  <c r="L64" i="16" s="1"/>
  <c r="L167" i="24"/>
  <c r="L164" i="24" s="1"/>
  <c r="L64" i="26" s="1"/>
  <c r="E59" i="24"/>
  <c r="E56" i="24" s="1"/>
  <c r="E31" i="26" s="1"/>
  <c r="E56" i="13"/>
  <c r="E31" i="16" s="1"/>
  <c r="C183" i="2"/>
  <c r="C196" i="2"/>
  <c r="C197" i="2" s="1"/>
  <c r="C202" i="2" s="1"/>
  <c r="L23" i="24"/>
  <c r="L20" i="24" s="1"/>
  <c r="L20" i="26" s="1"/>
  <c r="L20" i="13"/>
  <c r="L20" i="16" s="1"/>
  <c r="H179" i="1"/>
  <c r="H180" i="1" s="1"/>
  <c r="D123" i="24"/>
  <c r="D120" i="24" s="1"/>
  <c r="D50" i="26" s="1"/>
  <c r="D120" i="13"/>
  <c r="D50" i="16" s="1"/>
  <c r="O5" i="26"/>
  <c r="F203" i="7"/>
  <c r="F219" i="7"/>
  <c r="F220" i="7" s="1"/>
  <c r="J139" i="24"/>
  <c r="J136" i="24" s="1"/>
  <c r="J55" i="26" s="1"/>
  <c r="J136" i="13"/>
  <c r="J55" i="16" s="1"/>
  <c r="M200" i="11"/>
  <c r="E75" i="24"/>
  <c r="E72" i="24" s="1"/>
  <c r="E36" i="26" s="1"/>
  <c r="E72" i="13"/>
  <c r="E36" i="16" s="1"/>
  <c r="E36" i="17" s="1"/>
  <c r="N293" i="6"/>
  <c r="N294" i="6" s="1"/>
  <c r="C5" i="17"/>
  <c r="H28" i="13"/>
  <c r="H23" i="16" s="1"/>
  <c r="H31" i="24"/>
  <c r="H28" i="24" s="1"/>
  <c r="H23" i="26" s="1"/>
  <c r="K52" i="13"/>
  <c r="K30" i="16" s="1"/>
  <c r="K55" i="24"/>
  <c r="K52" i="24" s="1"/>
  <c r="K30" i="26" s="1"/>
  <c r="C175" i="1"/>
  <c r="C176" i="1" s="1"/>
  <c r="C181" i="1" s="1"/>
  <c r="C165" i="1"/>
  <c r="M244" i="10"/>
  <c r="M245" i="10" s="1"/>
  <c r="M250" i="10" s="1"/>
  <c r="M225" i="10"/>
  <c r="L242" i="5"/>
  <c r="L243" i="5" s="1"/>
  <c r="L223" i="5"/>
  <c r="I171" i="24"/>
  <c r="I168" i="24" s="1"/>
  <c r="I65" i="26" s="1"/>
  <c r="I168" i="13"/>
  <c r="I65" i="16" s="1"/>
  <c r="K128" i="13"/>
  <c r="K52" i="16" s="1"/>
  <c r="K131" i="24"/>
  <c r="K128" i="24" s="1"/>
  <c r="K52" i="26" s="1"/>
  <c r="G209" i="7"/>
  <c r="G99" i="13" s="1"/>
  <c r="H99" i="24"/>
  <c r="H96" i="24" s="1"/>
  <c r="H42" i="26" s="1"/>
  <c r="H96" i="13"/>
  <c r="H42" i="16" s="1"/>
  <c r="H127" i="24"/>
  <c r="H124" i="24" s="1"/>
  <c r="H51" i="26" s="1"/>
  <c r="H124" i="13"/>
  <c r="H51" i="16" s="1"/>
  <c r="C243" i="8"/>
  <c r="C265" i="8"/>
  <c r="C266" i="8" s="1"/>
  <c r="J244" i="10"/>
  <c r="J245" i="10" s="1"/>
  <c r="J250" i="10" s="1"/>
  <c r="J225" i="10"/>
  <c r="D175" i="1"/>
  <c r="D176" i="1" s="1"/>
  <c r="D181" i="1" s="1"/>
  <c r="D165" i="1"/>
  <c r="I28" i="13"/>
  <c r="I23" i="16" s="1"/>
  <c r="I31" i="24"/>
  <c r="I28" i="24" s="1"/>
  <c r="I23" i="26" s="1"/>
  <c r="G265" i="8"/>
  <c r="G266" i="8" s="1"/>
  <c r="G271" i="8" s="1"/>
  <c r="G243" i="8"/>
  <c r="F119" i="24"/>
  <c r="F116" i="24" s="1"/>
  <c r="F48" i="26" s="1"/>
  <c r="F116" i="13"/>
  <c r="F48" i="16" s="1"/>
  <c r="C31" i="24"/>
  <c r="C28" i="24" s="1"/>
  <c r="C23" i="26" s="1"/>
  <c r="C28" i="13"/>
  <c r="C23" i="16" s="1"/>
  <c r="I282" i="6"/>
  <c r="I131" i="13" s="1"/>
  <c r="D43" i="24"/>
  <c r="D40" i="24" s="1"/>
  <c r="D26" i="26" s="1"/>
  <c r="D40" i="13"/>
  <c r="D26" i="16" s="1"/>
  <c r="E242" i="9"/>
  <c r="E243" i="9" s="1"/>
  <c r="E248" i="9" s="1"/>
  <c r="E223" i="9"/>
  <c r="F32" i="13"/>
  <c r="F24" i="16" s="1"/>
  <c r="F35" i="24"/>
  <c r="F32" i="24" s="1"/>
  <c r="F24" i="26" s="1"/>
  <c r="L19" i="24"/>
  <c r="L16" i="24" s="1"/>
  <c r="L19" i="26" s="1"/>
  <c r="L16" i="13"/>
  <c r="L19" i="16" s="1"/>
  <c r="J165" i="1"/>
  <c r="J175" i="1"/>
  <c r="J176" i="1" s="1"/>
  <c r="J181" i="1" s="1"/>
  <c r="D131" i="24"/>
  <c r="D128" i="24" s="1"/>
  <c r="D52" i="26" s="1"/>
  <c r="D128" i="13"/>
  <c r="D52" i="16" s="1"/>
  <c r="L5" i="17"/>
  <c r="F206" i="7"/>
  <c r="F95" i="13" s="1"/>
  <c r="H269" i="8"/>
  <c r="H270" i="8" s="1"/>
  <c r="E84" i="13"/>
  <c r="E39" i="16" s="1"/>
  <c r="E87" i="24"/>
  <c r="E84" i="24" s="1"/>
  <c r="E39" i="26" s="1"/>
  <c r="J209" i="7"/>
  <c r="J99" i="13" s="1"/>
  <c r="N277" i="6"/>
  <c r="N276" i="6" s="1"/>
  <c r="N123" i="13" s="1"/>
  <c r="N271" i="6"/>
  <c r="N270" i="6" s="1"/>
  <c r="N115" i="13" s="1"/>
  <c r="N268" i="6"/>
  <c r="N267" i="6" s="1"/>
  <c r="N111" i="13" s="1"/>
  <c r="N265" i="6"/>
  <c r="N283" i="6"/>
  <c r="N282" i="6" s="1"/>
  <c r="N131" i="13" s="1"/>
  <c r="N274" i="6"/>
  <c r="N273" i="6" s="1"/>
  <c r="N119" i="13" s="1"/>
  <c r="N280" i="6"/>
  <c r="N279" i="6" s="1"/>
  <c r="N127" i="13" s="1"/>
  <c r="H244" i="10"/>
  <c r="H245" i="10" s="1"/>
  <c r="H250" i="10" s="1"/>
  <c r="H225" i="10"/>
  <c r="C151" i="24"/>
  <c r="C148" i="24" s="1"/>
  <c r="C58" i="26" s="1"/>
  <c r="C148" i="13"/>
  <c r="C58" i="16" s="1"/>
  <c r="L103" i="24"/>
  <c r="L100" i="24" s="1"/>
  <c r="L43" i="26" s="1"/>
  <c r="L100" i="13"/>
  <c r="L43" i="16" s="1"/>
  <c r="L112" i="13"/>
  <c r="L47" i="16" s="1"/>
  <c r="L115" i="24"/>
  <c r="L112" i="24" s="1"/>
  <c r="L47" i="26" s="1"/>
  <c r="D219" i="7"/>
  <c r="D220" i="7" s="1"/>
  <c r="D203" i="7"/>
  <c r="E175" i="1"/>
  <c r="E176" i="1" s="1"/>
  <c r="E181" i="1" s="1"/>
  <c r="E165" i="1"/>
  <c r="G225" i="10"/>
  <c r="G244" i="10"/>
  <c r="G245" i="10" s="1"/>
  <c r="D168" i="13"/>
  <c r="D65" i="16" s="1"/>
  <c r="D171" i="24"/>
  <c r="D168" i="24" s="1"/>
  <c r="D65" i="26" s="1"/>
  <c r="N169" i="1"/>
  <c r="N166" i="1"/>
  <c r="D68" i="13"/>
  <c r="D35" i="16" s="1"/>
  <c r="D71" i="24"/>
  <c r="D68" i="24" s="1"/>
  <c r="D35" i="26" s="1"/>
  <c r="M212" i="7"/>
  <c r="M103" i="13" s="1"/>
  <c r="M5" i="17"/>
  <c r="K71" i="24"/>
  <c r="K68" i="24" s="1"/>
  <c r="K35" i="26" s="1"/>
  <c r="K68" i="13"/>
  <c r="K35" i="16" s="1"/>
  <c r="C183" i="11"/>
  <c r="C196" i="11"/>
  <c r="L119" i="24"/>
  <c r="L116" i="24" s="1"/>
  <c r="L48" i="26" s="1"/>
  <c r="L116" i="13"/>
  <c r="L48" i="16" s="1"/>
  <c r="L83" i="24"/>
  <c r="L80" i="24" s="1"/>
  <c r="L38" i="26" s="1"/>
  <c r="L80" i="13"/>
  <c r="L38" i="16" s="1"/>
  <c r="E103" i="24"/>
  <c r="E100" i="24" s="1"/>
  <c r="E43" i="26" s="1"/>
  <c r="E100" i="13"/>
  <c r="E43" i="16" s="1"/>
  <c r="N229" i="10"/>
  <c r="N228" i="10" s="1"/>
  <c r="N31" i="13" s="1"/>
  <c r="N235" i="10"/>
  <c r="N234" i="10" s="1"/>
  <c r="N39" i="13" s="1"/>
  <c r="N238" i="10"/>
  <c r="N237" i="10" s="1"/>
  <c r="N43" i="13" s="1"/>
  <c r="N226" i="10"/>
  <c r="N232" i="10"/>
  <c r="N231" i="10" s="1"/>
  <c r="N35" i="13" s="1"/>
  <c r="M175" i="1"/>
  <c r="M176" i="1" s="1"/>
  <c r="M165" i="1"/>
  <c r="J168" i="13"/>
  <c r="J65" i="16" s="1"/>
  <c r="J171" i="24"/>
  <c r="J168" i="24" s="1"/>
  <c r="J65" i="26" s="1"/>
  <c r="J289" i="6"/>
  <c r="J290" i="6" s="1"/>
  <c r="J295" i="6" s="1"/>
  <c r="J264" i="6"/>
  <c r="L63" i="24"/>
  <c r="L60" i="24" s="1"/>
  <c r="L32" i="26" s="1"/>
  <c r="L60" i="13"/>
  <c r="L32" i="16" s="1"/>
  <c r="M168" i="1"/>
  <c r="M159" i="13" s="1"/>
  <c r="H119" i="24"/>
  <c r="H116" i="24" s="1"/>
  <c r="H48" i="26" s="1"/>
  <c r="H116" i="13"/>
  <c r="H48" i="16" s="1"/>
  <c r="I151" i="24"/>
  <c r="I148" i="24" s="1"/>
  <c r="I58" i="26" s="1"/>
  <c r="I148" i="13"/>
  <c r="I58" i="16" s="1"/>
  <c r="G115" i="24"/>
  <c r="G112" i="24" s="1"/>
  <c r="G47" i="26" s="1"/>
  <c r="G112" i="13"/>
  <c r="G47" i="16" s="1"/>
  <c r="H128" i="13"/>
  <c r="H52" i="16" s="1"/>
  <c r="H131" i="24"/>
  <c r="H128" i="24" s="1"/>
  <c r="H52" i="26" s="1"/>
  <c r="K139" i="24"/>
  <c r="K136" i="24" s="1"/>
  <c r="K55" i="26" s="1"/>
  <c r="K136" i="13"/>
  <c r="K55" i="16" s="1"/>
  <c r="L183" i="2"/>
  <c r="L196" i="2"/>
  <c r="L197" i="2" s="1"/>
  <c r="L202" i="2" s="1"/>
  <c r="H39" i="24"/>
  <c r="H36" i="24" s="1"/>
  <c r="H25" i="26" s="1"/>
  <c r="H36" i="13"/>
  <c r="H25" i="16" s="1"/>
  <c r="K123" i="24"/>
  <c r="K120" i="24" s="1"/>
  <c r="K50" i="26" s="1"/>
  <c r="K120" i="13"/>
  <c r="K50" i="16" s="1"/>
  <c r="I165" i="1"/>
  <c r="I175" i="1"/>
  <c r="I176" i="1" s="1"/>
  <c r="F124" i="13"/>
  <c r="F51" i="16" s="1"/>
  <c r="F127" i="24"/>
  <c r="F124" i="24" s="1"/>
  <c r="F51" i="26" s="1"/>
  <c r="D35" i="24"/>
  <c r="D32" i="24" s="1"/>
  <c r="D24" i="26" s="1"/>
  <c r="D32" i="13"/>
  <c r="D24" i="16" s="1"/>
  <c r="C164" i="13"/>
  <c r="C64" i="16" s="1"/>
  <c r="C167" i="24"/>
  <c r="C164" i="24" s="1"/>
  <c r="C64" i="26" s="1"/>
  <c r="D223" i="7"/>
  <c r="D224" i="7" s="1"/>
  <c r="D159" i="24"/>
  <c r="D156" i="24" s="1"/>
  <c r="D61" i="26" s="1"/>
  <c r="D156" i="13"/>
  <c r="D61" i="16" s="1"/>
  <c r="L201" i="11"/>
  <c r="F123" i="24"/>
  <c r="F120" i="24" s="1"/>
  <c r="F50" i="26" s="1"/>
  <c r="F120" i="13"/>
  <c r="F50" i="16" s="1"/>
  <c r="M84" i="13"/>
  <c r="M39" i="16" s="1"/>
  <c r="M87" i="24"/>
  <c r="M84" i="24" s="1"/>
  <c r="M39" i="26" s="1"/>
  <c r="F31" i="24"/>
  <c r="F28" i="24" s="1"/>
  <c r="F23" i="26" s="1"/>
  <c r="F28" i="13"/>
  <c r="F23" i="16" s="1"/>
  <c r="L196" i="11"/>
  <c r="L183" i="11"/>
  <c r="M226" i="5"/>
  <c r="M139" i="13" s="1"/>
  <c r="D124" i="13"/>
  <c r="D51" i="16" s="1"/>
  <c r="D127" i="24"/>
  <c r="D124" i="24" s="1"/>
  <c r="D51" i="26" s="1"/>
  <c r="C226" i="9"/>
  <c r="C51" i="13" s="1"/>
  <c r="J206" i="7"/>
  <c r="J95" i="13" s="1"/>
  <c r="C139" i="24"/>
  <c r="C136" i="24" s="1"/>
  <c r="C55" i="26" s="1"/>
  <c r="C136" i="13"/>
  <c r="C55" i="16" s="1"/>
  <c r="H223" i="5"/>
  <c r="H242" i="5"/>
  <c r="H243" i="5" s="1"/>
  <c r="H248" i="5" s="1"/>
  <c r="D167" i="24"/>
  <c r="D164" i="24" s="1"/>
  <c r="D64" i="26" s="1"/>
  <c r="D164" i="13"/>
  <c r="D64" i="16" s="1"/>
  <c r="I197" i="11"/>
  <c r="L31" i="24"/>
  <c r="L28" i="24" s="1"/>
  <c r="L23" i="26" s="1"/>
  <c r="L28" i="13"/>
  <c r="L23" i="16" s="1"/>
  <c r="N247" i="8"/>
  <c r="N246" i="8" s="1"/>
  <c r="N71" i="13" s="1"/>
  <c r="N244" i="8"/>
  <c r="N250" i="8"/>
  <c r="N249" i="8" s="1"/>
  <c r="N75" i="13" s="1"/>
  <c r="N253" i="8"/>
  <c r="N252" i="8" s="1"/>
  <c r="N79" i="13" s="1"/>
  <c r="N256" i="8"/>
  <c r="N255" i="8" s="1"/>
  <c r="N83" i="13" s="1"/>
  <c r="N259" i="8"/>
  <c r="N258" i="8" s="1"/>
  <c r="N87" i="13" s="1"/>
  <c r="G19" i="24"/>
  <c r="G16" i="24" s="1"/>
  <c r="G19" i="26" s="1"/>
  <c r="G16" i="13"/>
  <c r="G19" i="16" s="1"/>
  <c r="K32" i="13"/>
  <c r="K24" i="16" s="1"/>
  <c r="K35" i="24"/>
  <c r="K32" i="24" s="1"/>
  <c r="K24" i="26" s="1"/>
  <c r="F242" i="9"/>
  <c r="F243" i="9" s="1"/>
  <c r="F248" i="9" s="1"/>
  <c r="F223" i="9"/>
  <c r="E151" i="24"/>
  <c r="E148" i="24" s="1"/>
  <c r="E58" i="26" s="1"/>
  <c r="E148" i="13"/>
  <c r="E58" i="16" s="1"/>
  <c r="G289" i="6"/>
  <c r="G290" i="6" s="1"/>
  <c r="G295" i="6" s="1"/>
  <c r="G264" i="6"/>
  <c r="C289" i="6"/>
  <c r="C290" i="6" s="1"/>
  <c r="C295" i="6" s="1"/>
  <c r="C264" i="6"/>
  <c r="F242" i="5"/>
  <c r="F243" i="5" s="1"/>
  <c r="F248" i="5" s="1"/>
  <c r="F223" i="5"/>
  <c r="L123" i="24"/>
  <c r="L120" i="24" s="1"/>
  <c r="L50" i="26" s="1"/>
  <c r="L120" i="13"/>
  <c r="L50" i="16" s="1"/>
  <c r="K225" i="10"/>
  <c r="K244" i="10"/>
  <c r="K245" i="10" s="1"/>
  <c r="K250" i="10" s="1"/>
  <c r="F67" i="13"/>
  <c r="F261" i="8"/>
  <c r="H167" i="24"/>
  <c r="H164" i="24" s="1"/>
  <c r="H64" i="26" s="1"/>
  <c r="H164" i="13"/>
  <c r="H64" i="16" s="1"/>
  <c r="L71" i="24"/>
  <c r="L68" i="24" s="1"/>
  <c r="L35" i="26" s="1"/>
  <c r="L68" i="13"/>
  <c r="L35" i="16" s="1"/>
  <c r="H246" i="9"/>
  <c r="H243" i="8"/>
  <c r="H265" i="8"/>
  <c r="H266" i="8" s="1"/>
  <c r="E242" i="5"/>
  <c r="E243" i="5" s="1"/>
  <c r="E248" i="5" s="1"/>
  <c r="E223" i="5"/>
  <c r="G116" i="13"/>
  <c r="G48" i="16" s="1"/>
  <c r="G119" i="24"/>
  <c r="G116" i="24" s="1"/>
  <c r="G48" i="26" s="1"/>
  <c r="F183" i="11"/>
  <c r="F196" i="11"/>
  <c r="F159" i="24"/>
  <c r="F156" i="24" s="1"/>
  <c r="F61" i="26" s="1"/>
  <c r="F156" i="13"/>
  <c r="F61" i="16" s="1"/>
  <c r="F139" i="24"/>
  <c r="F136" i="24" s="1"/>
  <c r="F55" i="26" s="1"/>
  <c r="F136" i="13"/>
  <c r="F55" i="16" s="1"/>
  <c r="F55" i="17" s="1"/>
  <c r="J167" i="24"/>
  <c r="J164" i="24" s="1"/>
  <c r="J64" i="26" s="1"/>
  <c r="J164" i="13"/>
  <c r="J64" i="16" s="1"/>
  <c r="M112" i="13"/>
  <c r="M47" i="16" s="1"/>
  <c r="M115" i="24"/>
  <c r="M112" i="24" s="1"/>
  <c r="M47" i="26" s="1"/>
  <c r="J115" i="24"/>
  <c r="J112" i="24" s="1"/>
  <c r="J47" i="26" s="1"/>
  <c r="J112" i="13"/>
  <c r="J47" i="16" s="1"/>
  <c r="E95" i="24"/>
  <c r="E92" i="24" s="1"/>
  <c r="E44" i="26" s="1"/>
  <c r="E92" i="13"/>
  <c r="E44" i="16" s="1"/>
  <c r="E15" i="13"/>
  <c r="E192" i="11"/>
  <c r="D76" i="13"/>
  <c r="D37" i="16" s="1"/>
  <c r="D79" i="24"/>
  <c r="D76" i="24" s="1"/>
  <c r="D37" i="26" s="1"/>
  <c r="M209" i="7"/>
  <c r="M99" i="13" s="1"/>
  <c r="M108" i="13"/>
  <c r="M49" i="16" s="1"/>
  <c r="M111" i="24"/>
  <c r="M108" i="24" s="1"/>
  <c r="M49" i="26" s="1"/>
  <c r="N228" i="9"/>
  <c r="N231" i="9"/>
  <c r="N237" i="9"/>
  <c r="N234" i="9"/>
  <c r="N225" i="9"/>
  <c r="H175" i="1"/>
  <c r="H176" i="1" s="1"/>
  <c r="H165" i="1"/>
  <c r="N204" i="7"/>
  <c r="N210" i="7"/>
  <c r="N207" i="7"/>
  <c r="N213" i="7"/>
  <c r="K265" i="8"/>
  <c r="K266" i="8" s="1"/>
  <c r="K271" i="8" s="1"/>
  <c r="K243" i="8"/>
  <c r="M203" i="7"/>
  <c r="M219" i="7"/>
  <c r="M220" i="7" s="1"/>
  <c r="I72" i="13"/>
  <c r="I36" i="16" s="1"/>
  <c r="I75" i="24"/>
  <c r="I72" i="24" s="1"/>
  <c r="I36" i="26" s="1"/>
  <c r="G223" i="9"/>
  <c r="G242" i="9"/>
  <c r="G243" i="9" s="1"/>
  <c r="G248" i="9" s="1"/>
  <c r="L175" i="1"/>
  <c r="L176" i="1" s="1"/>
  <c r="L181" i="1" s="1"/>
  <c r="L165" i="1"/>
  <c r="F112" i="13"/>
  <c r="F47" i="16" s="1"/>
  <c r="F115" i="24"/>
  <c r="F112" i="24" s="1"/>
  <c r="F47" i="26" s="1"/>
  <c r="J143" i="24"/>
  <c r="J140" i="24" s="1"/>
  <c r="J56" i="26" s="1"/>
  <c r="J140" i="13"/>
  <c r="J56" i="16" s="1"/>
  <c r="E68" i="13"/>
  <c r="E35" i="16" s="1"/>
  <c r="E35" i="17" s="1"/>
  <c r="E71" i="24"/>
  <c r="E68" i="24" s="1"/>
  <c r="E35" i="26" s="1"/>
  <c r="I71" i="24"/>
  <c r="I68" i="24" s="1"/>
  <c r="I35" i="26" s="1"/>
  <c r="I68" i="13"/>
  <c r="I35" i="16" s="1"/>
  <c r="G55" i="24"/>
  <c r="G52" i="24" s="1"/>
  <c r="G30" i="26" s="1"/>
  <c r="G52" i="13"/>
  <c r="G30" i="16" s="1"/>
  <c r="I43" i="24"/>
  <c r="I40" i="24" s="1"/>
  <c r="I26" i="26" s="1"/>
  <c r="I40" i="13"/>
  <c r="I26" i="16" s="1"/>
  <c r="C35" i="24"/>
  <c r="C32" i="24" s="1"/>
  <c r="C24" i="26" s="1"/>
  <c r="C32" i="13"/>
  <c r="C24" i="16" s="1"/>
  <c r="I143" i="24"/>
  <c r="I140" i="24" s="1"/>
  <c r="I56" i="26" s="1"/>
  <c r="I140" i="13"/>
  <c r="I56" i="16" s="1"/>
  <c r="H226" i="9"/>
  <c r="H51" i="13" s="1"/>
  <c r="O227" i="9"/>
  <c r="O236" i="9"/>
  <c r="O230" i="9"/>
  <c r="O233" i="9"/>
  <c r="M43" i="24"/>
  <c r="M40" i="24" s="1"/>
  <c r="M26" i="26" s="1"/>
  <c r="M40" i="13"/>
  <c r="M26" i="16" s="1"/>
  <c r="I35" i="24"/>
  <c r="I32" i="24" s="1"/>
  <c r="I24" i="26" s="1"/>
  <c r="I32" i="13"/>
  <c r="I24" i="16" s="1"/>
  <c r="C36" i="13"/>
  <c r="C25" i="16" s="1"/>
  <c r="C39" i="24"/>
  <c r="C36" i="24" s="1"/>
  <c r="C25" i="26" s="1"/>
  <c r="D200" i="11"/>
  <c r="E79" i="24"/>
  <c r="E76" i="24" s="1"/>
  <c r="E37" i="26" s="1"/>
  <c r="E76" i="13"/>
  <c r="E37" i="16" s="1"/>
  <c r="E37" i="17" s="1"/>
  <c r="H35" i="24"/>
  <c r="H32" i="24" s="1"/>
  <c r="H24" i="26" s="1"/>
  <c r="H32" i="13"/>
  <c r="H24" i="16" s="1"/>
  <c r="C159" i="24"/>
  <c r="C156" i="24" s="1"/>
  <c r="C61" i="26" s="1"/>
  <c r="C156" i="13"/>
  <c r="C61" i="16" s="1"/>
  <c r="D225" i="10"/>
  <c r="D244" i="10"/>
  <c r="D245" i="10" s="1"/>
  <c r="D250" i="10" s="1"/>
  <c r="K63" i="24"/>
  <c r="K60" i="24" s="1"/>
  <c r="K32" i="26" s="1"/>
  <c r="K60" i="13"/>
  <c r="K32" i="16" s="1"/>
  <c r="E282" i="6"/>
  <c r="E131" i="13" s="1"/>
  <c r="D39" i="24"/>
  <c r="D36" i="24" s="1"/>
  <c r="D25" i="26" s="1"/>
  <c r="D36" i="13"/>
  <c r="D25" i="16" s="1"/>
  <c r="F209" i="7"/>
  <c r="F99" i="13" s="1"/>
  <c r="O191" i="2"/>
  <c r="O188" i="2"/>
  <c r="O185" i="2"/>
  <c r="O170" i="1"/>
  <c r="O167" i="1"/>
  <c r="L232" i="5"/>
  <c r="L147" i="13" s="1"/>
  <c r="G203" i="7"/>
  <c r="G219" i="7"/>
  <c r="G220" i="7" s="1"/>
  <c r="H183" i="11"/>
  <c r="H196" i="11"/>
  <c r="M167" i="24"/>
  <c r="M164" i="24" s="1"/>
  <c r="M64" i="26" s="1"/>
  <c r="M164" i="13"/>
  <c r="M64" i="16" s="1"/>
  <c r="E55" i="24"/>
  <c r="E52" i="24" s="1"/>
  <c r="E30" i="26" s="1"/>
  <c r="E52" i="13"/>
  <c r="E30" i="16" s="1"/>
  <c r="N5" i="17"/>
  <c r="O5" i="17"/>
  <c r="C269" i="8"/>
  <c r="C270" i="8" s="1"/>
  <c r="K59" i="24"/>
  <c r="K56" i="24" s="1"/>
  <c r="K31" i="26" s="1"/>
  <c r="K56" i="13"/>
  <c r="K31" i="16" s="1"/>
  <c r="I103" i="24"/>
  <c r="I100" i="24" s="1"/>
  <c r="I43" i="26" s="1"/>
  <c r="I100" i="13"/>
  <c r="I43" i="16" s="1"/>
  <c r="L246" i="5"/>
  <c r="L247" i="5" s="1"/>
  <c r="H151" i="24"/>
  <c r="H148" i="24" s="1"/>
  <c r="H58" i="26" s="1"/>
  <c r="H148" i="13"/>
  <c r="H58" i="16" s="1"/>
  <c r="K111" i="24"/>
  <c r="K108" i="24" s="1"/>
  <c r="K49" i="26" s="1"/>
  <c r="K108" i="13"/>
  <c r="K49" i="16" s="1"/>
  <c r="E276" i="6"/>
  <c r="E123" i="13" s="1"/>
  <c r="H92" i="13"/>
  <c r="H44" i="16" s="1"/>
  <c r="H95" i="24"/>
  <c r="H92" i="24" s="1"/>
  <c r="H44" i="26" s="1"/>
  <c r="C131" i="24"/>
  <c r="C128" i="24" s="1"/>
  <c r="C52" i="26" s="1"/>
  <c r="C128" i="13"/>
  <c r="C52" i="16" s="1"/>
  <c r="H23" i="24"/>
  <c r="H20" i="24" s="1"/>
  <c r="H20" i="26" s="1"/>
  <c r="H20" i="13"/>
  <c r="H20" i="16" s="1"/>
  <c r="H20" i="17" s="1"/>
  <c r="O293" i="6"/>
  <c r="O294" i="6" s="1"/>
  <c r="J31" i="24"/>
  <c r="J28" i="24" s="1"/>
  <c r="J23" i="26" s="1"/>
  <c r="J28" i="13"/>
  <c r="J23" i="16" s="1"/>
  <c r="G200" i="2"/>
  <c r="G201" i="2" s="1"/>
  <c r="J243" i="8"/>
  <c r="J265" i="8"/>
  <c r="J266" i="8" s="1"/>
  <c r="J271" i="8" s="1"/>
  <c r="M171" i="24"/>
  <c r="M168" i="24" s="1"/>
  <c r="M65" i="26" s="1"/>
  <c r="M168" i="13"/>
  <c r="M65" i="16" s="1"/>
  <c r="L99" i="24"/>
  <c r="L96" i="24" s="1"/>
  <c r="L42" i="26" s="1"/>
  <c r="L96" i="13"/>
  <c r="L42" i="16" s="1"/>
  <c r="L40" i="13"/>
  <c r="L26" i="16" s="1"/>
  <c r="L43" i="24"/>
  <c r="L40" i="24" s="1"/>
  <c r="L26" i="26" s="1"/>
  <c r="N190" i="2"/>
  <c r="N189" i="2" s="1"/>
  <c r="N171" i="13" s="1"/>
  <c r="N187" i="2"/>
  <c r="N186" i="2" s="1"/>
  <c r="N167" i="13" s="1"/>
  <c r="N184" i="2"/>
  <c r="N269" i="8"/>
  <c r="N270" i="8" s="1"/>
  <c r="I276" i="6"/>
  <c r="I123" i="13" s="1"/>
  <c r="M72" i="13"/>
  <c r="M36" i="16" s="1"/>
  <c r="M75" i="24"/>
  <c r="M72" i="24" s="1"/>
  <c r="M36" i="26" s="1"/>
  <c r="M232" i="5"/>
  <c r="M147" i="13" s="1"/>
  <c r="J63" i="24"/>
  <c r="J60" i="24" s="1"/>
  <c r="J32" i="26" s="1"/>
  <c r="J60" i="13"/>
  <c r="J32" i="16" s="1"/>
  <c r="E51" i="24"/>
  <c r="E48" i="24" s="1"/>
  <c r="E29" i="26" s="1"/>
  <c r="E48" i="13"/>
  <c r="E29" i="16" s="1"/>
  <c r="F39" i="24"/>
  <c r="F36" i="24" s="1"/>
  <c r="F25" i="26" s="1"/>
  <c r="F36" i="13"/>
  <c r="F25" i="16" s="1"/>
  <c r="D119" i="24"/>
  <c r="D116" i="24" s="1"/>
  <c r="D48" i="26" s="1"/>
  <c r="D116" i="13"/>
  <c r="D48" i="16" s="1"/>
  <c r="K31" i="24"/>
  <c r="K28" i="24" s="1"/>
  <c r="K23" i="26" s="1"/>
  <c r="K28" i="13"/>
  <c r="K23" i="16" s="1"/>
  <c r="C235" i="9"/>
  <c r="C63" i="13" s="1"/>
  <c r="O200" i="11"/>
  <c r="J212" i="7"/>
  <c r="J103" i="13" s="1"/>
  <c r="M186" i="11"/>
  <c r="M19" i="13" s="1"/>
  <c r="K5" i="17"/>
  <c r="C242" i="5"/>
  <c r="C243" i="5" s="1"/>
  <c r="C248" i="5" s="1"/>
  <c r="C223" i="5"/>
  <c r="O235" i="10"/>
  <c r="O238" i="10"/>
  <c r="O226" i="10"/>
  <c r="O232" i="10"/>
  <c r="J23" i="24"/>
  <c r="J20" i="24" s="1"/>
  <c r="J20" i="26" s="1"/>
  <c r="J20" i="13"/>
  <c r="J20" i="16" s="1"/>
  <c r="D51" i="24"/>
  <c r="D48" i="24" s="1"/>
  <c r="D29" i="26" s="1"/>
  <c r="D48" i="13"/>
  <c r="D29" i="16" s="1"/>
  <c r="O223" i="7"/>
  <c r="O224" i="7" s="1"/>
  <c r="L265" i="8"/>
  <c r="L266" i="8" s="1"/>
  <c r="L271" i="8" s="1"/>
  <c r="L243" i="8"/>
  <c r="J59" i="24"/>
  <c r="J56" i="24" s="1"/>
  <c r="J31" i="26" s="1"/>
  <c r="J56" i="13"/>
  <c r="J31" i="16" s="1"/>
  <c r="G128" i="13"/>
  <c r="G52" i="16" s="1"/>
  <c r="G131" i="24"/>
  <c r="G128" i="24" s="1"/>
  <c r="G52" i="26" s="1"/>
  <c r="E171" i="24"/>
  <c r="E168" i="24" s="1"/>
  <c r="E65" i="26" s="1"/>
  <c r="E168" i="13"/>
  <c r="E65" i="16" s="1"/>
  <c r="C115" i="24"/>
  <c r="C112" i="24" s="1"/>
  <c r="C47" i="26" s="1"/>
  <c r="C112" i="13"/>
  <c r="C47" i="16" s="1"/>
  <c r="J68" i="13"/>
  <c r="J35" i="16" s="1"/>
  <c r="J71" i="24"/>
  <c r="J68" i="24" s="1"/>
  <c r="J35" i="26" s="1"/>
  <c r="I59" i="24"/>
  <c r="I56" i="24" s="1"/>
  <c r="I31" i="26" s="1"/>
  <c r="I56" i="13"/>
  <c r="I31" i="16" s="1"/>
  <c r="M119" i="24"/>
  <c r="M116" i="24" s="1"/>
  <c r="M48" i="26" s="1"/>
  <c r="M116" i="13"/>
  <c r="M48" i="16" s="1"/>
  <c r="J127" i="24"/>
  <c r="J124" i="24" s="1"/>
  <c r="J51" i="26" s="1"/>
  <c r="J124" i="13"/>
  <c r="J51" i="16" s="1"/>
  <c r="F55" i="24"/>
  <c r="F52" i="24" s="1"/>
  <c r="F30" i="26" s="1"/>
  <c r="F52" i="13"/>
  <c r="F30" i="16" s="1"/>
  <c r="D223" i="5"/>
  <c r="D242" i="5"/>
  <c r="D243" i="5" s="1"/>
  <c r="D248" i="5" s="1"/>
  <c r="E143" i="24"/>
  <c r="E140" i="24" s="1"/>
  <c r="E56" i="26" s="1"/>
  <c r="E140" i="13"/>
  <c r="E56" i="16" s="1"/>
  <c r="H264" i="6"/>
  <c r="H289" i="6"/>
  <c r="H290" i="6" s="1"/>
  <c r="H295" i="6" s="1"/>
  <c r="J183" i="2"/>
  <c r="J196" i="2"/>
  <c r="J197" i="2" s="1"/>
  <c r="J202" i="2" s="1"/>
  <c r="I147" i="24"/>
  <c r="I144" i="24" s="1"/>
  <c r="I57" i="26" s="1"/>
  <c r="I144" i="13"/>
  <c r="I57" i="16" s="1"/>
  <c r="H242" i="9"/>
  <c r="H243" i="9" s="1"/>
  <c r="H223" i="9"/>
  <c r="I265" i="8"/>
  <c r="I266" i="8" s="1"/>
  <c r="I271" i="8" s="1"/>
  <c r="I243" i="8"/>
  <c r="E139" i="24"/>
  <c r="E136" i="24" s="1"/>
  <c r="E55" i="26" s="1"/>
  <c r="E136" i="13"/>
  <c r="E55" i="16" s="1"/>
  <c r="H5" i="17"/>
  <c r="L76" i="13"/>
  <c r="L37" i="16" s="1"/>
  <c r="L79" i="24"/>
  <c r="L76" i="24" s="1"/>
  <c r="L37" i="26" s="1"/>
  <c r="K167" i="24"/>
  <c r="K164" i="24" s="1"/>
  <c r="K64" i="26" s="1"/>
  <c r="K164" i="13"/>
  <c r="K64" i="16" s="1"/>
  <c r="J223" i="7"/>
  <c r="J224" i="7" s="1"/>
  <c r="G111" i="24"/>
  <c r="G108" i="24" s="1"/>
  <c r="G49" i="26" s="1"/>
  <c r="G108" i="13"/>
  <c r="G49" i="16" s="1"/>
  <c r="K175" i="1"/>
  <c r="K176" i="1" s="1"/>
  <c r="K181" i="1" s="1"/>
  <c r="K165" i="1"/>
  <c r="I36" i="13"/>
  <c r="I25" i="16" s="1"/>
  <c r="I39" i="24"/>
  <c r="I36" i="24" s="1"/>
  <c r="I25" i="26" s="1"/>
  <c r="G5" i="17"/>
  <c r="K196" i="2"/>
  <c r="K197" i="2" s="1"/>
  <c r="K202" i="2" s="1"/>
  <c r="K183" i="2"/>
  <c r="H229" i="9"/>
  <c r="H55" i="13" s="1"/>
  <c r="M36" i="13"/>
  <c r="M25" i="16" s="1"/>
  <c r="M39" i="24"/>
  <c r="M36" i="24" s="1"/>
  <c r="M25" i="26" s="1"/>
  <c r="K127" i="24"/>
  <c r="K124" i="24" s="1"/>
  <c r="K51" i="26" s="1"/>
  <c r="K124" i="13"/>
  <c r="K51" i="16" s="1"/>
  <c r="G87" i="24"/>
  <c r="G84" i="24" s="1"/>
  <c r="G39" i="26" s="1"/>
  <c r="G84" i="13"/>
  <c r="G39" i="16" s="1"/>
  <c r="J108" i="13"/>
  <c r="J49" i="16" s="1"/>
  <c r="J111" i="24"/>
  <c r="J108" i="24" s="1"/>
  <c r="J49" i="26" s="1"/>
  <c r="N191" i="11"/>
  <c r="N188" i="11"/>
  <c r="N185" i="11"/>
  <c r="K171" i="24"/>
  <c r="K168" i="24" s="1"/>
  <c r="K65" i="26" s="1"/>
  <c r="K168" i="13"/>
  <c r="K65" i="16" s="1"/>
  <c r="E265" i="8"/>
  <c r="E266" i="8" s="1"/>
  <c r="E271" i="8" s="1"/>
  <c r="E243" i="8"/>
  <c r="L148" i="13"/>
  <c r="L58" i="16" s="1"/>
  <c r="L151" i="24"/>
  <c r="L148" i="24" s="1"/>
  <c r="L58" i="26" s="1"/>
  <c r="G223" i="7"/>
  <c r="G224" i="7" s="1"/>
  <c r="D112" i="13"/>
  <c r="D47" i="16" s="1"/>
  <c r="D115" i="24"/>
  <c r="D112" i="24" s="1"/>
  <c r="D47" i="26" s="1"/>
  <c r="K242" i="9"/>
  <c r="K243" i="9" s="1"/>
  <c r="K248" i="9" s="1"/>
  <c r="K223" i="9"/>
  <c r="I167" i="24"/>
  <c r="I164" i="24" s="1"/>
  <c r="I64" i="26" s="1"/>
  <c r="I164" i="13"/>
  <c r="I64" i="16" s="1"/>
  <c r="H120" i="13"/>
  <c r="H50" i="16" s="1"/>
  <c r="H123" i="24"/>
  <c r="H120" i="24" s="1"/>
  <c r="H50" i="26" s="1"/>
  <c r="K148" i="13"/>
  <c r="K58" i="16" s="1"/>
  <c r="K151" i="24"/>
  <c r="K148" i="24" s="1"/>
  <c r="K58" i="26" s="1"/>
  <c r="I225" i="10"/>
  <c r="I244" i="10"/>
  <c r="I245" i="10" s="1"/>
  <c r="I250" i="10" s="1"/>
  <c r="C43" i="24"/>
  <c r="C40" i="24" s="1"/>
  <c r="C26" i="26" s="1"/>
  <c r="C40" i="13"/>
  <c r="C26" i="16" s="1"/>
  <c r="O169" i="1"/>
  <c r="O166" i="1"/>
  <c r="M31" i="24"/>
  <c r="M28" i="24" s="1"/>
  <c r="M23" i="26" s="1"/>
  <c r="M28" i="13"/>
  <c r="M23" i="16" s="1"/>
  <c r="K115" i="24"/>
  <c r="K112" i="24" s="1"/>
  <c r="K47" i="26" s="1"/>
  <c r="K112" i="13"/>
  <c r="K47" i="16" s="1"/>
  <c r="H203" i="7"/>
  <c r="H219" i="7"/>
  <c r="H220" i="7" s="1"/>
  <c r="H225" i="7" s="1"/>
  <c r="C249" i="8"/>
  <c r="C75" i="13" s="1"/>
  <c r="M196" i="2"/>
  <c r="M197" i="2" s="1"/>
  <c r="M202" i="2" s="1"/>
  <c r="M183" i="2"/>
  <c r="C225" i="10"/>
  <c r="C244" i="10"/>
  <c r="C245" i="10" s="1"/>
  <c r="C250" i="10" s="1"/>
  <c r="I273" i="6"/>
  <c r="I119" i="13" s="1"/>
  <c r="M235" i="5"/>
  <c r="M151" i="13" s="1"/>
  <c r="F200" i="11"/>
  <c r="J156" i="13"/>
  <c r="J61" i="16" s="1"/>
  <c r="J159" i="24"/>
  <c r="J156" i="24" s="1"/>
  <c r="J61" i="26" s="1"/>
  <c r="J219" i="7"/>
  <c r="J220" i="7" s="1"/>
  <c r="J203" i="7"/>
  <c r="O246" i="8"/>
  <c r="O71" i="13" s="1"/>
  <c r="O244" i="8"/>
  <c r="O259" i="8"/>
  <c r="O258" i="8" s="1"/>
  <c r="O87" i="13" s="1"/>
  <c r="O250" i="8"/>
  <c r="O249" i="8" s="1"/>
  <c r="O75" i="13" s="1"/>
  <c r="O256" i="8"/>
  <c r="O255" i="8" s="1"/>
  <c r="O83" i="13" s="1"/>
  <c r="O253" i="8"/>
  <c r="O252" i="8" s="1"/>
  <c r="O79" i="13" s="1"/>
  <c r="C147" i="24"/>
  <c r="C144" i="24" s="1"/>
  <c r="C57" i="26" s="1"/>
  <c r="C144" i="13"/>
  <c r="C57" i="16" s="1"/>
  <c r="K51" i="24"/>
  <c r="K48" i="24" s="1"/>
  <c r="K29" i="26" s="1"/>
  <c r="K48" i="13"/>
  <c r="K29" i="16" s="1"/>
  <c r="I99" i="24"/>
  <c r="I96" i="24" s="1"/>
  <c r="I42" i="26" s="1"/>
  <c r="I96" i="13"/>
  <c r="I42" i="16" s="1"/>
  <c r="H147" i="24"/>
  <c r="H144" i="24" s="1"/>
  <c r="H57" i="26" s="1"/>
  <c r="H144" i="13"/>
  <c r="H57" i="16" s="1"/>
  <c r="E289" i="6"/>
  <c r="E290" i="6" s="1"/>
  <c r="E264" i="6"/>
  <c r="H103" i="24"/>
  <c r="H100" i="24" s="1"/>
  <c r="H43" i="26" s="1"/>
  <c r="H100" i="13"/>
  <c r="H43" i="16" s="1"/>
  <c r="L225" i="10"/>
  <c r="L244" i="10"/>
  <c r="L245" i="10" s="1"/>
  <c r="L250" i="10" s="1"/>
  <c r="I279" i="6"/>
  <c r="I127" i="13" s="1"/>
  <c r="F212" i="7"/>
  <c r="F103" i="13" s="1"/>
  <c r="M196" i="11"/>
  <c r="M183" i="11"/>
  <c r="G135" i="13"/>
  <c r="G238" i="5"/>
  <c r="I219" i="7"/>
  <c r="I220" i="7" s="1"/>
  <c r="I225" i="7" s="1"/>
  <c r="I203" i="7"/>
  <c r="D186" i="11"/>
  <c r="D19" i="13" s="1"/>
  <c r="H136" i="13"/>
  <c r="H55" i="16" s="1"/>
  <c r="H139" i="24"/>
  <c r="H136" i="24" s="1"/>
  <c r="H55" i="26" s="1"/>
  <c r="E270" i="6"/>
  <c r="E115" i="13" s="1"/>
  <c r="G234" i="10"/>
  <c r="G39" i="13" s="1"/>
  <c r="C123" i="24"/>
  <c r="C120" i="24" s="1"/>
  <c r="C50" i="26" s="1"/>
  <c r="C120" i="13"/>
  <c r="C50" i="16" s="1"/>
  <c r="K209" i="7"/>
  <c r="K99" i="13" s="1"/>
  <c r="O228" i="5"/>
  <c r="O231" i="5"/>
  <c r="O234" i="5"/>
  <c r="O237" i="5"/>
  <c r="J43" i="24"/>
  <c r="J40" i="24" s="1"/>
  <c r="J26" i="26" s="1"/>
  <c r="J40" i="13"/>
  <c r="J26" i="16" s="1"/>
  <c r="J79" i="24"/>
  <c r="J76" i="24" s="1"/>
  <c r="J37" i="26" s="1"/>
  <c r="J76" i="13"/>
  <c r="J37" i="16" s="1"/>
  <c r="F196" i="2"/>
  <c r="F197" i="2" s="1"/>
  <c r="F183" i="2"/>
  <c r="L95" i="24"/>
  <c r="L92" i="24" s="1"/>
  <c r="L44" i="26" s="1"/>
  <c r="L92" i="13"/>
  <c r="L44" i="16" s="1"/>
  <c r="L39" i="24"/>
  <c r="L36" i="24" s="1"/>
  <c r="L25" i="26" s="1"/>
  <c r="L36" i="13"/>
  <c r="L25" i="16" s="1"/>
  <c r="N233" i="5"/>
  <c r="N236" i="5"/>
  <c r="N230" i="5"/>
  <c r="N224" i="5"/>
  <c r="N227" i="5"/>
  <c r="I267" i="6"/>
  <c r="I111" i="13" s="1"/>
  <c r="M243" i="8"/>
  <c r="M265" i="8"/>
  <c r="M266" i="8" s="1"/>
  <c r="M271" i="8" s="1"/>
  <c r="M229" i="5"/>
  <c r="M143" i="13" s="1"/>
  <c r="J242" i="9"/>
  <c r="J243" i="9" s="1"/>
  <c r="J248" i="9" s="1"/>
  <c r="J223" i="9"/>
  <c r="F225" i="10"/>
  <c r="F244" i="10"/>
  <c r="F245" i="10" s="1"/>
  <c r="F250" i="10" s="1"/>
  <c r="J5" i="17"/>
  <c r="L289" i="6"/>
  <c r="L290" i="6" s="1"/>
  <c r="L295" i="6" s="1"/>
  <c r="L264" i="6"/>
  <c r="D111" i="24"/>
  <c r="D108" i="24" s="1"/>
  <c r="D49" i="26" s="1"/>
  <c r="D108" i="13"/>
  <c r="D49" i="16" s="1"/>
  <c r="K43" i="24"/>
  <c r="K40" i="24" s="1"/>
  <c r="K26" i="26" s="1"/>
  <c r="K40" i="13"/>
  <c r="K26" i="16" s="1"/>
  <c r="C232" i="9"/>
  <c r="C59" i="13" s="1"/>
  <c r="F63" i="24"/>
  <c r="F60" i="24" s="1"/>
  <c r="F32" i="26" s="1"/>
  <c r="F60" i="13"/>
  <c r="F32" i="16" s="1"/>
  <c r="G201" i="11"/>
  <c r="D55" i="24"/>
  <c r="D52" i="24" s="1"/>
  <c r="D30" i="26" s="1"/>
  <c r="D52" i="13"/>
  <c r="D30" i="16" s="1"/>
  <c r="C223" i="7"/>
  <c r="C224" i="7" s="1"/>
  <c r="C140" i="13"/>
  <c r="C56" i="16" s="1"/>
  <c r="C143" i="24"/>
  <c r="C140" i="24" s="1"/>
  <c r="C56" i="26" s="1"/>
  <c r="H171" i="24"/>
  <c r="H168" i="24" s="1"/>
  <c r="H65" i="26" s="1"/>
  <c r="H168" i="13"/>
  <c r="H65" i="16" s="1"/>
  <c r="E293" i="6"/>
  <c r="E294" i="6" s="1"/>
  <c r="K92" i="13"/>
  <c r="K44" i="16" s="1"/>
  <c r="K95" i="24"/>
  <c r="K92" i="24" s="1"/>
  <c r="K44" i="26" s="1"/>
  <c r="J83" i="24"/>
  <c r="J80" i="24" s="1"/>
  <c r="J38" i="26" s="1"/>
  <c r="J80" i="13"/>
  <c r="J38" i="16" s="1"/>
  <c r="C23" i="24"/>
  <c r="C20" i="24" s="1"/>
  <c r="C20" i="26" s="1"/>
  <c r="C20" i="13"/>
  <c r="C20" i="16" s="1"/>
  <c r="G196" i="11"/>
  <c r="G183" i="11"/>
  <c r="F59" i="24"/>
  <c r="F56" i="24" s="1"/>
  <c r="F31" i="26" s="1"/>
  <c r="F56" i="13"/>
  <c r="F31" i="16" s="1"/>
  <c r="D223" i="9"/>
  <c r="D242" i="9"/>
  <c r="D243" i="9" s="1"/>
  <c r="D248" i="9" s="1"/>
  <c r="E144" i="13"/>
  <c r="E57" i="16" s="1"/>
  <c r="E147" i="24"/>
  <c r="E144" i="24" s="1"/>
  <c r="E57" i="26" s="1"/>
  <c r="L238" i="9"/>
  <c r="L47" i="13"/>
  <c r="O213" i="7"/>
  <c r="O212" i="7" s="1"/>
  <c r="O103" i="13" s="1"/>
  <c r="O207" i="7"/>
  <c r="O206" i="7" s="1"/>
  <c r="O95" i="13" s="1"/>
  <c r="O210" i="7"/>
  <c r="O209" i="7" s="1"/>
  <c r="O99" i="13" s="1"/>
  <c r="C19" i="24"/>
  <c r="C16" i="24" s="1"/>
  <c r="C19" i="26" s="1"/>
  <c r="C16" i="13"/>
  <c r="C19" i="16" s="1"/>
  <c r="N170" i="1"/>
  <c r="N167" i="1"/>
  <c r="L111" i="24"/>
  <c r="L108" i="24" s="1"/>
  <c r="L49" i="26" s="1"/>
  <c r="L108" i="13"/>
  <c r="L49" i="16" s="1"/>
  <c r="E197" i="11"/>
  <c r="D59" i="24"/>
  <c r="D56" i="24" s="1"/>
  <c r="D31" i="26" s="1"/>
  <c r="D56" i="13"/>
  <c r="D31" i="16" s="1"/>
  <c r="I84" i="13"/>
  <c r="I39" i="16" s="1"/>
  <c r="I87" i="24"/>
  <c r="I84" i="24" s="1"/>
  <c r="I39" i="26" s="1"/>
  <c r="M246" i="5"/>
  <c r="M247" i="5" s="1"/>
  <c r="E183" i="2"/>
  <c r="E196" i="2"/>
  <c r="E197" i="2" s="1"/>
  <c r="E202" i="2" s="1"/>
  <c r="I51" i="24"/>
  <c r="I48" i="24" s="1"/>
  <c r="I29" i="26" s="1"/>
  <c r="I48" i="13"/>
  <c r="I29" i="16" s="1"/>
  <c r="I79" i="24"/>
  <c r="I76" i="24" s="1"/>
  <c r="I37" i="26" s="1"/>
  <c r="I76" i="13"/>
  <c r="I37" i="16" s="1"/>
  <c r="G123" i="24"/>
  <c r="G120" i="24" s="1"/>
  <c r="G50" i="26" s="1"/>
  <c r="G120" i="13"/>
  <c r="G50" i="16" s="1"/>
  <c r="K79" i="24"/>
  <c r="K76" i="24" s="1"/>
  <c r="K37" i="26" s="1"/>
  <c r="K76" i="13"/>
  <c r="K37" i="16" s="1"/>
  <c r="F175" i="1"/>
  <c r="F176" i="1" s="1"/>
  <c r="F181" i="1" s="1"/>
  <c r="F165" i="1"/>
  <c r="G183" i="2"/>
  <c r="G196" i="2"/>
  <c r="G197" i="2" s="1"/>
  <c r="F147" i="24"/>
  <c r="F144" i="24" s="1"/>
  <c r="F57" i="26" s="1"/>
  <c r="F144" i="13"/>
  <c r="F57" i="16" s="1"/>
  <c r="F57" i="17" s="1"/>
  <c r="I242" i="9"/>
  <c r="I243" i="9" s="1"/>
  <c r="I248" i="9" s="1"/>
  <c r="I223" i="9"/>
  <c r="J116" i="13"/>
  <c r="J48" i="16" s="1"/>
  <c r="J119" i="24"/>
  <c r="J116" i="24" s="1"/>
  <c r="J48" i="26" s="1"/>
  <c r="L127" i="24"/>
  <c r="L124" i="24" s="1"/>
  <c r="L51" i="26" s="1"/>
  <c r="L124" i="13"/>
  <c r="L51" i="16" s="1"/>
  <c r="H111" i="24"/>
  <c r="H108" i="24" s="1"/>
  <c r="H49" i="26" s="1"/>
  <c r="H108" i="13"/>
  <c r="H49" i="16" s="1"/>
  <c r="K140" i="13"/>
  <c r="K56" i="16" s="1"/>
  <c r="K143" i="24"/>
  <c r="K140" i="24" s="1"/>
  <c r="K56" i="26" s="1"/>
  <c r="I52" i="13"/>
  <c r="I30" i="16" s="1"/>
  <c r="I55" i="24"/>
  <c r="I52" i="24" s="1"/>
  <c r="I30" i="26" s="1"/>
  <c r="L56" i="13"/>
  <c r="L31" i="16" s="1"/>
  <c r="L59" i="24"/>
  <c r="L56" i="24" s="1"/>
  <c r="L31" i="26" s="1"/>
  <c r="I5" i="17"/>
  <c r="I139" i="24"/>
  <c r="I136" i="24" s="1"/>
  <c r="I55" i="26" s="1"/>
  <c r="I136" i="13"/>
  <c r="I55" i="16" s="1"/>
  <c r="E219" i="7"/>
  <c r="E220" i="7" s="1"/>
  <c r="E225" i="7" s="1"/>
  <c r="E203" i="7"/>
  <c r="E83" i="24"/>
  <c r="E80" i="24" s="1"/>
  <c r="E38" i="26" s="1"/>
  <c r="E80" i="13"/>
  <c r="E38" i="16" s="1"/>
  <c r="E38" i="17" s="1"/>
  <c r="H235" i="9"/>
  <c r="H63" i="13" s="1"/>
  <c r="N214" i="7"/>
  <c r="N208" i="7"/>
  <c r="N211" i="7"/>
  <c r="N205" i="7"/>
  <c r="L87" i="24"/>
  <c r="L84" i="24" s="1"/>
  <c r="L39" i="26" s="1"/>
  <c r="L84" i="13"/>
  <c r="L39" i="16" s="1"/>
  <c r="J131" i="24"/>
  <c r="J128" i="24" s="1"/>
  <c r="J52" i="26" s="1"/>
  <c r="J128" i="13"/>
  <c r="J52" i="16" s="1"/>
  <c r="J201" i="11"/>
  <c r="L159" i="24"/>
  <c r="L156" i="24" s="1"/>
  <c r="L61" i="26" s="1"/>
  <c r="L156" i="13"/>
  <c r="L61" i="16" s="1"/>
  <c r="K223" i="7"/>
  <c r="K224" i="7" s="1"/>
  <c r="F131" i="24"/>
  <c r="F128" i="24" s="1"/>
  <c r="F52" i="26" s="1"/>
  <c r="F128" i="13"/>
  <c r="F52" i="16" s="1"/>
  <c r="M127" i="24"/>
  <c r="M124" i="24" s="1"/>
  <c r="M51" i="26" s="1"/>
  <c r="M124" i="13"/>
  <c r="M51" i="16" s="1"/>
  <c r="L51" i="24"/>
  <c r="L48" i="24" s="1"/>
  <c r="L29" i="26" s="1"/>
  <c r="L48" i="13"/>
  <c r="L29" i="16" s="1"/>
  <c r="G165" i="1"/>
  <c r="G175" i="1"/>
  <c r="G176" i="1" s="1"/>
  <c r="G181" i="1" s="1"/>
  <c r="J223" i="5"/>
  <c r="J242" i="5"/>
  <c r="J243" i="5" s="1"/>
  <c r="J248" i="5" s="1"/>
  <c r="I80" i="13"/>
  <c r="I38" i="16" s="1"/>
  <c r="I83" i="24"/>
  <c r="I80" i="24" s="1"/>
  <c r="I38" i="26" s="1"/>
  <c r="H112" i="13"/>
  <c r="H47" i="16" s="1"/>
  <c r="H115" i="24"/>
  <c r="H112" i="24" s="1"/>
  <c r="H47" i="26" s="1"/>
  <c r="K223" i="5"/>
  <c r="K242" i="5"/>
  <c r="K243" i="5" s="1"/>
  <c r="K248" i="5" s="1"/>
  <c r="G83" i="24"/>
  <c r="G80" i="24" s="1"/>
  <c r="G38" i="26" s="1"/>
  <c r="G80" i="13"/>
  <c r="G38" i="16" s="1"/>
  <c r="M120" i="13"/>
  <c r="M50" i="16" s="1"/>
  <c r="M123" i="24"/>
  <c r="M120" i="24" s="1"/>
  <c r="M50" i="26" s="1"/>
  <c r="O269" i="8"/>
  <c r="O270" i="8" s="1"/>
  <c r="C246" i="9"/>
  <c r="I168" i="1"/>
  <c r="I159" i="13" s="1"/>
  <c r="G75" i="24"/>
  <c r="G72" i="24" s="1"/>
  <c r="G36" i="26" s="1"/>
  <c r="G72" i="13"/>
  <c r="G36" i="16" s="1"/>
  <c r="K183" i="11"/>
  <c r="K196" i="11"/>
  <c r="I183" i="2"/>
  <c r="I196" i="2"/>
  <c r="I197" i="2" s="1"/>
  <c r="I202" i="2" s="1"/>
  <c r="G206" i="7"/>
  <c r="G95" i="13" s="1"/>
  <c r="H16" i="13"/>
  <c r="H19" i="16" s="1"/>
  <c r="H19" i="17" s="1"/>
  <c r="H19" i="24"/>
  <c r="H16" i="24" s="1"/>
  <c r="H19" i="26" s="1"/>
  <c r="J35" i="24"/>
  <c r="J32" i="24" s="1"/>
  <c r="J24" i="26" s="1"/>
  <c r="J32" i="13"/>
  <c r="J24" i="16" s="1"/>
  <c r="G76" i="13"/>
  <c r="G37" i="16" s="1"/>
  <c r="G79" i="24"/>
  <c r="G76" i="24" s="1"/>
  <c r="G37" i="26" s="1"/>
  <c r="E63" i="24"/>
  <c r="E60" i="24" s="1"/>
  <c r="E32" i="26" s="1"/>
  <c r="E60" i="13"/>
  <c r="E32" i="16" s="1"/>
  <c r="D264" i="6"/>
  <c r="D289" i="6"/>
  <c r="D290" i="6" s="1"/>
  <c r="D295" i="6" s="1"/>
  <c r="M23" i="24"/>
  <c r="M20" i="24" s="1"/>
  <c r="M20" i="26" s="1"/>
  <c r="H40" i="13"/>
  <c r="H26" i="16" s="1"/>
  <c r="H43" i="24"/>
  <c r="H40" i="24" s="1"/>
  <c r="H26" i="26" s="1"/>
  <c r="K119" i="24"/>
  <c r="K116" i="24" s="1"/>
  <c r="K48" i="26" s="1"/>
  <c r="K116" i="13"/>
  <c r="K48" i="16" s="1"/>
  <c r="J39" i="24"/>
  <c r="J36" i="24" s="1"/>
  <c r="J25" i="26" s="1"/>
  <c r="J36" i="13"/>
  <c r="J25" i="16" s="1"/>
  <c r="G71" i="24"/>
  <c r="G68" i="24" s="1"/>
  <c r="G35" i="26" s="1"/>
  <c r="G68" i="13"/>
  <c r="G35" i="16" s="1"/>
  <c r="F264" i="6"/>
  <c r="F289" i="6"/>
  <c r="F290" i="6" s="1"/>
  <c r="F295" i="6" s="1"/>
  <c r="M79" i="24"/>
  <c r="M76" i="24" s="1"/>
  <c r="M37" i="26" s="1"/>
  <c r="M76" i="13"/>
  <c r="M37" i="16" s="1"/>
  <c r="F43" i="24"/>
  <c r="F40" i="24" s="1"/>
  <c r="F26" i="26" s="1"/>
  <c r="F40" i="13"/>
  <c r="F26" i="16" s="1"/>
  <c r="I92" i="13"/>
  <c r="I44" i="16" s="1"/>
  <c r="I95" i="24"/>
  <c r="I92" i="24" s="1"/>
  <c r="I44" i="26" s="1"/>
  <c r="D189" i="11"/>
  <c r="D23" i="13" s="1"/>
  <c r="H140" i="13"/>
  <c r="H56" i="16" s="1"/>
  <c r="H143" i="24"/>
  <c r="H140" i="24" s="1"/>
  <c r="H56" i="26" s="1"/>
  <c r="E267" i="6"/>
  <c r="E111" i="13" s="1"/>
  <c r="G228" i="10"/>
  <c r="G31" i="13" s="1"/>
  <c r="C119" i="24"/>
  <c r="C116" i="24" s="1"/>
  <c r="C48" i="26" s="1"/>
  <c r="C116" i="13"/>
  <c r="C48" i="16" s="1"/>
  <c r="K203" i="7"/>
  <c r="K219" i="7"/>
  <c r="K220" i="7" s="1"/>
  <c r="O267" i="6"/>
  <c r="O111" i="13" s="1"/>
  <c r="O265" i="6"/>
  <c r="O283" i="6"/>
  <c r="O282" i="6" s="1"/>
  <c r="O131" i="13" s="1"/>
  <c r="O274" i="6"/>
  <c r="O273" i="6" s="1"/>
  <c r="O119" i="13" s="1"/>
  <c r="O271" i="6"/>
  <c r="O270" i="6" s="1"/>
  <c r="O115" i="13" s="1"/>
  <c r="O277" i="6"/>
  <c r="O276" i="6" s="1"/>
  <c r="O123" i="13" s="1"/>
  <c r="O280" i="6"/>
  <c r="O279" i="6" s="1"/>
  <c r="O127" i="13" s="1"/>
  <c r="D196" i="2"/>
  <c r="D197" i="2" s="1"/>
  <c r="D202" i="2" s="1"/>
  <c r="D183" i="2"/>
  <c r="D75" i="24"/>
  <c r="D72" i="24" s="1"/>
  <c r="D36" i="26" s="1"/>
  <c r="D72" i="13"/>
  <c r="D36" i="16" s="1"/>
  <c r="J84" i="13"/>
  <c r="J39" i="16" s="1"/>
  <c r="J87" i="24"/>
  <c r="J84" i="24" s="1"/>
  <c r="J39" i="26" s="1"/>
  <c r="I192" i="11"/>
  <c r="I15" i="13"/>
  <c r="F186" i="2"/>
  <c r="F167" i="13" s="1"/>
  <c r="L219" i="7"/>
  <c r="L220" i="7" s="1"/>
  <c r="L225" i="7" s="1"/>
  <c r="L203" i="7"/>
  <c r="L32" i="13"/>
  <c r="L24" i="16" s="1"/>
  <c r="L35" i="24"/>
  <c r="L32" i="24" s="1"/>
  <c r="L24" i="26" s="1"/>
  <c r="N225" i="5"/>
  <c r="N228" i="5"/>
  <c r="N234" i="5"/>
  <c r="N231" i="5"/>
  <c r="N237" i="5"/>
  <c r="I289" i="6"/>
  <c r="I290" i="6" s="1"/>
  <c r="I264" i="6"/>
  <c r="M83" i="24"/>
  <c r="M80" i="24" s="1"/>
  <c r="M38" i="26" s="1"/>
  <c r="M80" i="13"/>
  <c r="M38" i="16" s="1"/>
  <c r="M223" i="5"/>
  <c r="M242" i="5"/>
  <c r="M243" i="5" s="1"/>
  <c r="J48" i="13"/>
  <c r="J29" i="16" s="1"/>
  <c r="J51" i="24"/>
  <c r="J48" i="24" s="1"/>
  <c r="J29" i="26" s="1"/>
  <c r="E5" i="17"/>
  <c r="D5" i="17"/>
  <c r="F223" i="7"/>
  <c r="F224" i="7" s="1"/>
  <c r="L131" i="24"/>
  <c r="L128" i="24" s="1"/>
  <c r="L52" i="26" s="1"/>
  <c r="L128" i="13"/>
  <c r="L52" i="16" s="1"/>
  <c r="G20" i="13"/>
  <c r="G20" i="16" s="1"/>
  <c r="G23" i="24"/>
  <c r="G20" i="24" s="1"/>
  <c r="G20" i="26" s="1"/>
  <c r="J196" i="11"/>
  <c r="J183" i="11"/>
  <c r="K39" i="24"/>
  <c r="K36" i="24" s="1"/>
  <c r="K25" i="26" s="1"/>
  <c r="K36" i="13"/>
  <c r="K25" i="16" s="1"/>
  <c r="C229" i="9"/>
  <c r="C55" i="13" s="1"/>
  <c r="D206" i="7"/>
  <c r="D95" i="13" s="1"/>
  <c r="O184" i="11"/>
  <c r="O190" i="11"/>
  <c r="O189" i="11" s="1"/>
  <c r="O23" i="13" s="1"/>
  <c r="O187" i="11"/>
  <c r="O186" i="11" s="1"/>
  <c r="O19" i="13" s="1"/>
  <c r="F48" i="13"/>
  <c r="F29" i="16" s="1"/>
  <c r="F51" i="24"/>
  <c r="F48" i="24" s="1"/>
  <c r="F29" i="26" s="1"/>
  <c r="D143" i="24"/>
  <c r="D140" i="24" s="1"/>
  <c r="D56" i="26" s="1"/>
  <c r="D140" i="13"/>
  <c r="D56" i="16" s="1"/>
  <c r="D60" i="13"/>
  <c r="D32" i="16" s="1"/>
  <c r="D63" i="24"/>
  <c r="D60" i="24" s="1"/>
  <c r="D32" i="26" s="1"/>
  <c r="H196" i="2"/>
  <c r="H197" i="2" s="1"/>
  <c r="H202" i="2" s="1"/>
  <c r="H183" i="2"/>
  <c r="O227" i="5" l="1"/>
  <c r="O233" i="5"/>
  <c r="G250" i="10"/>
  <c r="G164" i="13"/>
  <c r="G64" i="16" s="1"/>
  <c r="K30" i="17"/>
  <c r="I77" i="16"/>
  <c r="G171" i="24"/>
  <c r="G168" i="24" s="1"/>
  <c r="G65" i="26" s="1"/>
  <c r="F19" i="24"/>
  <c r="F16" i="24" s="1"/>
  <c r="F19" i="26" s="1"/>
  <c r="I181" i="1"/>
  <c r="D103" i="24"/>
  <c r="D100" i="24" s="1"/>
  <c r="D43" i="26" s="1"/>
  <c r="C99" i="24"/>
  <c r="C96" i="24" s="1"/>
  <c r="C42" i="26" s="1"/>
  <c r="G100" i="13"/>
  <c r="G43" i="16" s="1"/>
  <c r="G43" i="17" s="1"/>
  <c r="H79" i="24"/>
  <c r="H76" i="24" s="1"/>
  <c r="H37" i="26" s="1"/>
  <c r="G43" i="24"/>
  <c r="G40" i="24" s="1"/>
  <c r="G26" i="26" s="1"/>
  <c r="L136" i="13"/>
  <c r="L55" i="16" s="1"/>
  <c r="K55" i="17" s="1"/>
  <c r="K100" i="13"/>
  <c r="K43" i="16" s="1"/>
  <c r="K43" i="17" s="1"/>
  <c r="K20" i="13"/>
  <c r="K20" i="16" s="1"/>
  <c r="K20" i="17" s="1"/>
  <c r="H80" i="13"/>
  <c r="H38" i="16" s="1"/>
  <c r="H38" i="17" s="1"/>
  <c r="H72" i="13"/>
  <c r="H36" i="16" s="1"/>
  <c r="H36" i="17" s="1"/>
  <c r="E127" i="24"/>
  <c r="E124" i="24" s="1"/>
  <c r="E51" i="26" s="1"/>
  <c r="O226" i="5"/>
  <c r="O139" i="13" s="1"/>
  <c r="O136" i="13" s="1"/>
  <c r="O179" i="1"/>
  <c r="O180" i="1" s="1"/>
  <c r="C79" i="24"/>
  <c r="C76" i="24" s="1"/>
  <c r="C37" i="26" s="1"/>
  <c r="I295" i="6"/>
  <c r="H159" i="24"/>
  <c r="H156" i="24" s="1"/>
  <c r="H61" i="26" s="1"/>
  <c r="F202" i="2"/>
  <c r="O168" i="1"/>
  <c r="O159" i="13" s="1"/>
  <c r="O156" i="13" s="1"/>
  <c r="L143" i="24"/>
  <c r="L140" i="24" s="1"/>
  <c r="L56" i="26" s="1"/>
  <c r="J76" i="16"/>
  <c r="H71" i="24"/>
  <c r="H68" i="24" s="1"/>
  <c r="H35" i="26" s="1"/>
  <c r="O234" i="10"/>
  <c r="O39" i="13" s="1"/>
  <c r="F20" i="13"/>
  <c r="F20" i="16" s="1"/>
  <c r="F20" i="17" s="1"/>
  <c r="C100" i="13"/>
  <c r="C43" i="16" s="1"/>
  <c r="C43" i="17" s="1"/>
  <c r="N226" i="9"/>
  <c r="N51" i="13" s="1"/>
  <c r="N51" i="24" s="1"/>
  <c r="N48" i="24" s="1"/>
  <c r="N29" i="26" s="1"/>
  <c r="K16" i="13"/>
  <c r="K19" i="16" s="1"/>
  <c r="K19" i="17" s="1"/>
  <c r="D99" i="24"/>
  <c r="D96" i="24" s="1"/>
  <c r="D42" i="26" s="1"/>
  <c r="G32" i="13"/>
  <c r="G24" i="16" s="1"/>
  <c r="F24" i="17" s="1"/>
  <c r="C68" i="13"/>
  <c r="C35" i="16" s="1"/>
  <c r="C35" i="17" s="1"/>
  <c r="M181" i="1"/>
  <c r="N235" i="9"/>
  <c r="N63" i="13" s="1"/>
  <c r="N60" i="13" s="1"/>
  <c r="N32" i="16" s="1"/>
  <c r="N223" i="7"/>
  <c r="N224" i="7" s="1"/>
  <c r="I112" i="13"/>
  <c r="I47" i="16" s="1"/>
  <c r="I47" i="17" s="1"/>
  <c r="H87" i="24"/>
  <c r="H84" i="24" s="1"/>
  <c r="H39" i="26" s="1"/>
  <c r="I72" i="16"/>
  <c r="D225" i="7"/>
  <c r="E295" i="6"/>
  <c r="J225" i="7"/>
  <c r="N246" i="9"/>
  <c r="N247" i="9" s="1"/>
  <c r="E76" i="16"/>
  <c r="H271" i="8"/>
  <c r="O246" i="5"/>
  <c r="O247" i="5" s="1"/>
  <c r="G225" i="7"/>
  <c r="M225" i="7"/>
  <c r="E116" i="13"/>
  <c r="E48" i="16" s="1"/>
  <c r="E48" i="17" s="1"/>
  <c r="N168" i="1"/>
  <c r="N159" i="13" s="1"/>
  <c r="N156" i="13" s="1"/>
  <c r="N61" i="16" s="1"/>
  <c r="M95" i="24"/>
  <c r="M92" i="24" s="1"/>
  <c r="M44" i="26" s="1"/>
  <c r="C225" i="7"/>
  <c r="F171" i="24"/>
  <c r="F168" i="24" s="1"/>
  <c r="F65" i="26" s="1"/>
  <c r="N186" i="11"/>
  <c r="N19" i="13" s="1"/>
  <c r="N16" i="13" s="1"/>
  <c r="N19" i="16" s="1"/>
  <c r="I76" i="16"/>
  <c r="C92" i="13"/>
  <c r="C44" i="16" s="1"/>
  <c r="H181" i="1"/>
  <c r="K31" i="17"/>
  <c r="E32" i="17"/>
  <c r="J238" i="9"/>
  <c r="J47" i="13"/>
  <c r="E112" i="13"/>
  <c r="E47" i="16" s="1"/>
  <c r="E115" i="24"/>
  <c r="E112" i="24" s="1"/>
  <c r="E47" i="26" s="1"/>
  <c r="J47" i="17"/>
  <c r="J67" i="13"/>
  <c r="J261" i="8"/>
  <c r="E107" i="13"/>
  <c r="E285" i="6"/>
  <c r="M19" i="24"/>
  <c r="M16" i="24" s="1"/>
  <c r="M19" i="26" s="1"/>
  <c r="M16" i="13"/>
  <c r="M19" i="16" s="1"/>
  <c r="H155" i="13"/>
  <c r="H171" i="1"/>
  <c r="H23" i="17"/>
  <c r="L51" i="17"/>
  <c r="G15" i="13"/>
  <c r="G192" i="11"/>
  <c r="L36" i="17"/>
  <c r="H43" i="17"/>
  <c r="G238" i="9"/>
  <c r="G47" i="13"/>
  <c r="L32" i="17"/>
  <c r="K32" i="17"/>
  <c r="J99" i="24"/>
  <c r="J96" i="24" s="1"/>
  <c r="J42" i="26" s="1"/>
  <c r="J96" i="13"/>
  <c r="J42" i="16" s="1"/>
  <c r="D171" i="1"/>
  <c r="D155" i="13"/>
  <c r="K52" i="17"/>
  <c r="D163" i="13"/>
  <c r="D192" i="2"/>
  <c r="I25" i="17"/>
  <c r="G57" i="17"/>
  <c r="I123" i="24"/>
  <c r="I120" i="24" s="1"/>
  <c r="I50" i="26" s="1"/>
  <c r="I120" i="13"/>
  <c r="I50" i="16" s="1"/>
  <c r="I50" i="17" s="1"/>
  <c r="H197" i="11"/>
  <c r="H72" i="16"/>
  <c r="D19" i="24"/>
  <c r="D16" i="24" s="1"/>
  <c r="D19" i="26" s="1"/>
  <c r="D16" i="13"/>
  <c r="D19" i="16" s="1"/>
  <c r="H25" i="17"/>
  <c r="D238" i="5"/>
  <c r="D135" i="13"/>
  <c r="J31" i="17"/>
  <c r="C26" i="17"/>
  <c r="O124" i="13"/>
  <c r="O127" i="24"/>
  <c r="I39" i="17"/>
  <c r="H39" i="17"/>
  <c r="O203" i="7"/>
  <c r="O219" i="7"/>
  <c r="O220" i="7" s="1"/>
  <c r="O225" i="7" s="1"/>
  <c r="D65" i="17"/>
  <c r="N196" i="2"/>
  <c r="N197" i="2" s="1"/>
  <c r="N202" i="2" s="1"/>
  <c r="N183" i="2"/>
  <c r="F30" i="17"/>
  <c r="J23" i="17"/>
  <c r="L26" i="17"/>
  <c r="N229" i="9"/>
  <c r="N55" i="13" s="1"/>
  <c r="L147" i="24"/>
  <c r="L144" i="24" s="1"/>
  <c r="L57" i="26" s="1"/>
  <c r="L144" i="13"/>
  <c r="L57" i="16" s="1"/>
  <c r="I35" i="17"/>
  <c r="M215" i="7"/>
  <c r="M91" i="13"/>
  <c r="C107" i="13"/>
  <c r="C285" i="6"/>
  <c r="O19" i="24"/>
  <c r="O16" i="13"/>
  <c r="K61" i="17"/>
  <c r="D51" i="17"/>
  <c r="C48" i="17"/>
  <c r="F47" i="17"/>
  <c r="K197" i="11"/>
  <c r="K73" i="16" s="1"/>
  <c r="K72" i="16"/>
  <c r="D57" i="17"/>
  <c r="L25" i="17"/>
  <c r="D27" i="13"/>
  <c r="D240" i="10"/>
  <c r="L49" i="17"/>
  <c r="N80" i="13"/>
  <c r="N38" i="16" s="1"/>
  <c r="N83" i="24"/>
  <c r="N80" i="24" s="1"/>
  <c r="N38" i="26" s="1"/>
  <c r="E51" i="17"/>
  <c r="K65" i="17"/>
  <c r="C23" i="17"/>
  <c r="M107" i="13"/>
  <c r="M285" i="6"/>
  <c r="C238" i="9"/>
  <c r="C47" i="13"/>
  <c r="O229" i="5"/>
  <c r="O143" i="13" s="1"/>
  <c r="O196" i="11"/>
  <c r="O183" i="11"/>
  <c r="L91" i="13"/>
  <c r="L215" i="7"/>
  <c r="O289" i="6"/>
  <c r="O290" i="6" s="1"/>
  <c r="O295" i="6" s="1"/>
  <c r="O264" i="6"/>
  <c r="K192" i="11"/>
  <c r="K15" i="13"/>
  <c r="K49" i="17"/>
  <c r="N232" i="5"/>
  <c r="N147" i="13" s="1"/>
  <c r="K99" i="24"/>
  <c r="K96" i="24" s="1"/>
  <c r="K42" i="26" s="1"/>
  <c r="K96" i="13"/>
  <c r="K42" i="16" s="1"/>
  <c r="M197" i="11"/>
  <c r="M73" i="16" s="1"/>
  <c r="M72" i="16"/>
  <c r="C240" i="10"/>
  <c r="C27" i="13"/>
  <c r="E67" i="13"/>
  <c r="E261" i="8"/>
  <c r="H55" i="24"/>
  <c r="H52" i="24" s="1"/>
  <c r="H30" i="26" s="1"/>
  <c r="H52" i="13"/>
  <c r="H30" i="16" s="1"/>
  <c r="H30" i="17" s="1"/>
  <c r="O228" i="10"/>
  <c r="O31" i="13" s="1"/>
  <c r="O200" i="2"/>
  <c r="O201" i="2" s="1"/>
  <c r="O235" i="9"/>
  <c r="O63" i="13" s="1"/>
  <c r="D35" i="17"/>
  <c r="M99" i="24"/>
  <c r="M96" i="24" s="1"/>
  <c r="M42" i="26" s="1"/>
  <c r="M96" i="13"/>
  <c r="M42" i="16" s="1"/>
  <c r="N79" i="24"/>
  <c r="N76" i="24" s="1"/>
  <c r="N37" i="26" s="1"/>
  <c r="N76" i="13"/>
  <c r="N37" i="16" s="1"/>
  <c r="K76" i="16"/>
  <c r="N32" i="13"/>
  <c r="N24" i="16" s="1"/>
  <c r="N35" i="24"/>
  <c r="N32" i="24" s="1"/>
  <c r="N24" i="26" s="1"/>
  <c r="C192" i="11"/>
  <c r="C15" i="13"/>
  <c r="C52" i="17"/>
  <c r="H42" i="17"/>
  <c r="C80" i="13"/>
  <c r="C38" i="16" s="1"/>
  <c r="C83" i="24"/>
  <c r="C80" i="24" s="1"/>
  <c r="C38" i="26" s="1"/>
  <c r="K36" i="17"/>
  <c r="O235" i="5"/>
  <c r="O151" i="13" s="1"/>
  <c r="F285" i="6"/>
  <c r="F107" i="13"/>
  <c r="L29" i="17"/>
  <c r="K29" i="17"/>
  <c r="G163" i="13"/>
  <c r="G192" i="2"/>
  <c r="N219" i="7"/>
  <c r="N220" i="7" s="1"/>
  <c r="N203" i="7"/>
  <c r="L50" i="17"/>
  <c r="F155" i="13"/>
  <c r="F171" i="1"/>
  <c r="I37" i="17"/>
  <c r="E238" i="5"/>
  <c r="E135" i="13"/>
  <c r="G39" i="17"/>
  <c r="E192" i="2"/>
  <c r="E163" i="13"/>
  <c r="K47" i="13"/>
  <c r="K238" i="9"/>
  <c r="J103" i="24"/>
  <c r="J100" i="24" s="1"/>
  <c r="J43" i="26" s="1"/>
  <c r="J100" i="13"/>
  <c r="J43" i="16" s="1"/>
  <c r="D55" i="17"/>
  <c r="M100" i="13"/>
  <c r="M43" i="16" s="1"/>
  <c r="M103" i="24"/>
  <c r="M100" i="24" s="1"/>
  <c r="M43" i="26" s="1"/>
  <c r="O248" i="10"/>
  <c r="O249" i="10" s="1"/>
  <c r="C56" i="17"/>
  <c r="C56" i="13"/>
  <c r="C31" i="16" s="1"/>
  <c r="C31" i="17" s="1"/>
  <c r="C59" i="24"/>
  <c r="C56" i="24" s="1"/>
  <c r="C31" i="26" s="1"/>
  <c r="O201" i="11"/>
  <c r="H192" i="11"/>
  <c r="H15" i="13"/>
  <c r="F26" i="17"/>
  <c r="J55" i="17"/>
  <c r="F32" i="17"/>
  <c r="J26" i="17"/>
  <c r="I91" i="13"/>
  <c r="I215" i="7"/>
  <c r="G61" i="17"/>
  <c r="G20" i="17"/>
  <c r="D42" i="17"/>
  <c r="O123" i="24"/>
  <c r="O120" i="13"/>
  <c r="H63" i="24"/>
  <c r="H60" i="24" s="1"/>
  <c r="H32" i="26" s="1"/>
  <c r="H60" i="13"/>
  <c r="H32" i="16" s="1"/>
  <c r="L47" i="24"/>
  <c r="L44" i="24" s="1"/>
  <c r="L28" i="26" s="1"/>
  <c r="L27" i="26" s="1"/>
  <c r="L8" i="26" s="1"/>
  <c r="L44" i="13"/>
  <c r="F201" i="11"/>
  <c r="F76" i="16"/>
  <c r="G91" i="13"/>
  <c r="G215" i="7"/>
  <c r="H261" i="8"/>
  <c r="H67" i="13"/>
  <c r="D38" i="17"/>
  <c r="N242" i="5"/>
  <c r="N243" i="5" s="1"/>
  <c r="N223" i="5"/>
  <c r="M148" i="13"/>
  <c r="M58" i="16" s="1"/>
  <c r="M151" i="24"/>
  <c r="M148" i="24" s="1"/>
  <c r="M58" i="26" s="1"/>
  <c r="H47" i="13"/>
  <c r="H238" i="9"/>
  <c r="J64" i="17"/>
  <c r="I64" i="17"/>
  <c r="H135" i="13"/>
  <c r="H238" i="5"/>
  <c r="I65" i="17"/>
  <c r="O116" i="13"/>
  <c r="O119" i="24"/>
  <c r="I192" i="2"/>
  <c r="I163" i="13"/>
  <c r="G52" i="17"/>
  <c r="F52" i="17"/>
  <c r="F65" i="17"/>
  <c r="M155" i="13"/>
  <c r="M171" i="1"/>
  <c r="D64" i="17"/>
  <c r="O131" i="24"/>
  <c r="O128" i="13"/>
  <c r="K58" i="17"/>
  <c r="D47" i="13"/>
  <c r="D238" i="9"/>
  <c r="O79" i="24"/>
  <c r="O76" i="13"/>
  <c r="I31" i="17"/>
  <c r="K67" i="13"/>
  <c r="K261" i="8"/>
  <c r="N225" i="10"/>
  <c r="N244" i="10"/>
  <c r="N245" i="10" s="1"/>
  <c r="N250" i="10" s="1"/>
  <c r="N124" i="13"/>
  <c r="N51" i="16" s="1"/>
  <c r="M51" i="17" s="1"/>
  <c r="N127" i="24"/>
  <c r="N124" i="24" s="1"/>
  <c r="N51" i="26" s="1"/>
  <c r="C50" i="17"/>
  <c r="O186" i="2"/>
  <c r="O167" i="13" s="1"/>
  <c r="C52" i="13"/>
  <c r="C30" i="16" s="1"/>
  <c r="C30" i="17" s="1"/>
  <c r="C55" i="24"/>
  <c r="C52" i="24" s="1"/>
  <c r="C30" i="26" s="1"/>
  <c r="F167" i="24"/>
  <c r="F164" i="24" s="1"/>
  <c r="F64" i="26" s="1"/>
  <c r="F164" i="13"/>
  <c r="F64" i="16" s="1"/>
  <c r="F64" i="17" s="1"/>
  <c r="K225" i="7"/>
  <c r="D285" i="6"/>
  <c r="D107" i="13"/>
  <c r="N179" i="1"/>
  <c r="N180" i="1" s="1"/>
  <c r="E31" i="17"/>
  <c r="I127" i="24"/>
  <c r="I124" i="24" s="1"/>
  <c r="I51" i="26" s="1"/>
  <c r="I124" i="13"/>
  <c r="I51" i="16" s="1"/>
  <c r="O83" i="24"/>
  <c r="O80" i="13"/>
  <c r="J65" i="17"/>
  <c r="L48" i="17"/>
  <c r="D29" i="17"/>
  <c r="E123" i="24"/>
  <c r="E120" i="24" s="1"/>
  <c r="E50" i="26" s="1"/>
  <c r="E120" i="13"/>
  <c r="E50" i="16" s="1"/>
  <c r="O242" i="9"/>
  <c r="O243" i="9" s="1"/>
  <c r="O223" i="9"/>
  <c r="C37" i="17"/>
  <c r="G107" i="13"/>
  <c r="G285" i="6"/>
  <c r="N243" i="8"/>
  <c r="N265" i="8"/>
  <c r="N266" i="8" s="1"/>
  <c r="N271" i="8" s="1"/>
  <c r="N43" i="24"/>
  <c r="N40" i="24" s="1"/>
  <c r="N26" i="26" s="1"/>
  <c r="N40" i="13"/>
  <c r="N26" i="16" s="1"/>
  <c r="N119" i="24"/>
  <c r="N116" i="24" s="1"/>
  <c r="N48" i="26" s="1"/>
  <c r="N116" i="13"/>
  <c r="N48" i="16" s="1"/>
  <c r="G99" i="24"/>
  <c r="G96" i="24" s="1"/>
  <c r="G42" i="26" s="1"/>
  <c r="G96" i="13"/>
  <c r="G42" i="16" s="1"/>
  <c r="J39" i="17"/>
  <c r="C55" i="17"/>
  <c r="O196" i="2"/>
  <c r="O197" i="2" s="1"/>
  <c r="O183" i="2"/>
  <c r="O71" i="24"/>
  <c r="O68" i="13"/>
  <c r="H64" i="17"/>
  <c r="M147" i="24"/>
  <c r="M144" i="24" s="1"/>
  <c r="M57" i="26" s="1"/>
  <c r="M144" i="13"/>
  <c r="M57" i="16" s="1"/>
  <c r="E15" i="24"/>
  <c r="E12" i="13"/>
  <c r="F67" i="24"/>
  <c r="F64" i="24" s="1"/>
  <c r="F34" i="26" s="1"/>
  <c r="F33" i="26" s="1"/>
  <c r="F9" i="26" s="1"/>
  <c r="F64" i="13"/>
  <c r="F238" i="9"/>
  <c r="F47" i="13"/>
  <c r="D215" i="7"/>
  <c r="D91" i="13"/>
  <c r="E225" i="10"/>
  <c r="E244" i="10"/>
  <c r="J36" i="17"/>
  <c r="I285" i="6"/>
  <c r="I107" i="13"/>
  <c r="F35" i="17"/>
  <c r="F37" i="17"/>
  <c r="M156" i="13"/>
  <c r="M61" i="16" s="1"/>
  <c r="M159" i="24"/>
  <c r="M156" i="24" s="1"/>
  <c r="M61" i="26" s="1"/>
  <c r="L135" i="13"/>
  <c r="L238" i="5"/>
  <c r="C192" i="2"/>
  <c r="C163" i="13"/>
  <c r="E19" i="17"/>
  <c r="I23" i="17"/>
  <c r="K27" i="13"/>
  <c r="K240" i="10"/>
  <c r="L31" i="17"/>
  <c r="D36" i="17"/>
  <c r="E111" i="24"/>
  <c r="E108" i="24" s="1"/>
  <c r="E49" i="26" s="1"/>
  <c r="E108" i="13"/>
  <c r="E49" i="16" s="1"/>
  <c r="E49" i="17" s="1"/>
  <c r="O95" i="24"/>
  <c r="O92" i="13"/>
  <c r="I26" i="17"/>
  <c r="F39" i="17"/>
  <c r="E128" i="13"/>
  <c r="E52" i="16" s="1"/>
  <c r="E131" i="24"/>
  <c r="E128" i="24" s="1"/>
  <c r="E52" i="26" s="1"/>
  <c r="L15" i="13"/>
  <c r="L192" i="11"/>
  <c r="L38" i="17"/>
  <c r="K38" i="17"/>
  <c r="K47" i="17"/>
  <c r="M240" i="10"/>
  <c r="M27" i="13"/>
  <c r="O100" i="13"/>
  <c r="O103" i="24"/>
  <c r="E65" i="17"/>
  <c r="M67" i="13"/>
  <c r="M261" i="8"/>
  <c r="I36" i="17"/>
  <c r="L197" i="11"/>
  <c r="L72" i="16"/>
  <c r="J107" i="13"/>
  <c r="J285" i="6"/>
  <c r="E39" i="17"/>
  <c r="D39" i="17"/>
  <c r="H59" i="24"/>
  <c r="H56" i="24" s="1"/>
  <c r="H31" i="26" s="1"/>
  <c r="H56" i="13"/>
  <c r="H31" i="16" s="1"/>
  <c r="H31" i="17" s="1"/>
  <c r="F61" i="17"/>
  <c r="H56" i="17"/>
  <c r="G56" i="17"/>
  <c r="G49" i="17"/>
  <c r="I111" i="24"/>
  <c r="I108" i="24" s="1"/>
  <c r="I49" i="26" s="1"/>
  <c r="I108" i="13"/>
  <c r="I49" i="16" s="1"/>
  <c r="K155" i="13"/>
  <c r="K171" i="1"/>
  <c r="C63" i="24"/>
  <c r="C60" i="24" s="1"/>
  <c r="C32" i="26" s="1"/>
  <c r="C60" i="13"/>
  <c r="C32" i="16" s="1"/>
  <c r="C32" i="17" s="1"/>
  <c r="C171" i="1"/>
  <c r="C155" i="13"/>
  <c r="I58" i="17"/>
  <c r="N226" i="5"/>
  <c r="N139" i="13" s="1"/>
  <c r="J51" i="17"/>
  <c r="N167" i="24"/>
  <c r="N164" i="24" s="1"/>
  <c r="N64" i="26" s="1"/>
  <c r="N164" i="13"/>
  <c r="N64" i="16" s="1"/>
  <c r="M64" i="17" s="1"/>
  <c r="C24" i="17"/>
  <c r="F95" i="24"/>
  <c r="F92" i="24" s="1"/>
  <c r="F44" i="26" s="1"/>
  <c r="F92" i="13"/>
  <c r="F44" i="16" s="1"/>
  <c r="E44" i="17" s="1"/>
  <c r="N189" i="11"/>
  <c r="N23" i="13" s="1"/>
  <c r="F49" i="17"/>
  <c r="E30" i="17"/>
  <c r="O237" i="10"/>
  <c r="O43" i="13" s="1"/>
  <c r="O232" i="9"/>
  <c r="O59" i="13" s="1"/>
  <c r="N175" i="1"/>
  <c r="N176" i="1" s="1"/>
  <c r="N165" i="1"/>
  <c r="O23" i="24"/>
  <c r="O20" i="13"/>
  <c r="G47" i="17"/>
  <c r="E91" i="13"/>
  <c r="E215" i="7"/>
  <c r="E202" i="11"/>
  <c r="N235" i="5"/>
  <c r="N151" i="13" s="1"/>
  <c r="O229" i="9"/>
  <c r="O55" i="13" s="1"/>
  <c r="E55" i="17"/>
  <c r="K35" i="17"/>
  <c r="I131" i="24"/>
  <c r="I128" i="24" s="1"/>
  <c r="I52" i="26" s="1"/>
  <c r="I128" i="13"/>
  <c r="I52" i="16" s="1"/>
  <c r="I52" i="17" s="1"/>
  <c r="I29" i="17"/>
  <c r="K25" i="17"/>
  <c r="F103" i="24"/>
  <c r="F100" i="24" s="1"/>
  <c r="F43" i="26" s="1"/>
  <c r="F100" i="13"/>
  <c r="F43" i="16" s="1"/>
  <c r="M163" i="13"/>
  <c r="M192" i="2"/>
  <c r="O226" i="9"/>
  <c r="O51" i="13" s="1"/>
  <c r="K77" i="16"/>
  <c r="K285" i="6"/>
  <c r="K107" i="13"/>
  <c r="C84" i="13"/>
  <c r="C39" i="16" s="1"/>
  <c r="C87" i="24"/>
  <c r="C84" i="24" s="1"/>
  <c r="C39" i="26" s="1"/>
  <c r="I30" i="17"/>
  <c r="I15" i="24"/>
  <c r="I12" i="13"/>
  <c r="K91" i="13"/>
  <c r="K215" i="7"/>
  <c r="D32" i="17"/>
  <c r="E57" i="17"/>
  <c r="K44" i="17"/>
  <c r="O72" i="13"/>
  <c r="O75" i="24"/>
  <c r="C75" i="24"/>
  <c r="C72" i="24" s="1"/>
  <c r="C36" i="26" s="1"/>
  <c r="C72" i="13"/>
  <c r="C36" i="16" s="1"/>
  <c r="C36" i="17" s="1"/>
  <c r="K163" i="13"/>
  <c r="K192" i="2"/>
  <c r="L65" i="17"/>
  <c r="J49" i="17"/>
  <c r="D30" i="17"/>
  <c r="F99" i="24"/>
  <c r="F96" i="24" s="1"/>
  <c r="F42" i="26" s="1"/>
  <c r="F96" i="13"/>
  <c r="F42" i="16" s="1"/>
  <c r="H48" i="13"/>
  <c r="H29" i="16" s="1"/>
  <c r="H29" i="17" s="1"/>
  <c r="H51" i="24"/>
  <c r="H48" i="24" s="1"/>
  <c r="H29" i="26" s="1"/>
  <c r="N212" i="7"/>
  <c r="N103" i="13" s="1"/>
  <c r="F197" i="11"/>
  <c r="F73" i="16" s="1"/>
  <c r="F72" i="16"/>
  <c r="G64" i="17"/>
  <c r="N71" i="24"/>
  <c r="N68" i="24" s="1"/>
  <c r="N35" i="26" s="1"/>
  <c r="N68" i="13"/>
  <c r="N35" i="16" s="1"/>
  <c r="J95" i="24"/>
  <c r="J92" i="24" s="1"/>
  <c r="J44" i="26" s="1"/>
  <c r="J92" i="13"/>
  <c r="J44" i="16" s="1"/>
  <c r="J44" i="17" s="1"/>
  <c r="L76" i="16"/>
  <c r="I155" i="13"/>
  <c r="I171" i="1"/>
  <c r="N39" i="24"/>
  <c r="N36" i="24" s="1"/>
  <c r="N25" i="26" s="1"/>
  <c r="N36" i="13"/>
  <c r="N25" i="16" s="1"/>
  <c r="G240" i="10"/>
  <c r="G27" i="13"/>
  <c r="N131" i="24"/>
  <c r="N128" i="24" s="1"/>
  <c r="N52" i="26" s="1"/>
  <c r="N128" i="13"/>
  <c r="N52" i="16" s="1"/>
  <c r="J155" i="13"/>
  <c r="J171" i="1"/>
  <c r="F29" i="17"/>
  <c r="O189" i="2"/>
  <c r="O171" i="13" s="1"/>
  <c r="J197" i="11"/>
  <c r="J73" i="16" s="1"/>
  <c r="J72" i="16"/>
  <c r="H107" i="13"/>
  <c r="H285" i="6"/>
  <c r="G48" i="17"/>
  <c r="F48" i="17"/>
  <c r="C51" i="17"/>
  <c r="N112" i="13"/>
  <c r="N47" i="16" s="1"/>
  <c r="M47" i="17" s="1"/>
  <c r="N115" i="24"/>
  <c r="N112" i="24" s="1"/>
  <c r="N47" i="26" s="1"/>
  <c r="J38" i="17"/>
  <c r="N123" i="24"/>
  <c r="N120" i="24" s="1"/>
  <c r="N50" i="26" s="1"/>
  <c r="N120" i="13"/>
  <c r="N50" i="16" s="1"/>
  <c r="E43" i="24"/>
  <c r="E40" i="24" s="1"/>
  <c r="E26" i="26" s="1"/>
  <c r="E40" i="13"/>
  <c r="E26" i="16" s="1"/>
  <c r="E26" i="17" s="1"/>
  <c r="G31" i="24"/>
  <c r="G28" i="24" s="1"/>
  <c r="G23" i="26" s="1"/>
  <c r="G28" i="13"/>
  <c r="G23" i="16" s="1"/>
  <c r="G23" i="17" s="1"/>
  <c r="M143" i="24"/>
  <c r="M140" i="24" s="1"/>
  <c r="M56" i="26" s="1"/>
  <c r="M140" i="13"/>
  <c r="M56" i="16" s="1"/>
  <c r="L23" i="17"/>
  <c r="D31" i="17"/>
  <c r="F51" i="17"/>
  <c r="H26" i="17"/>
  <c r="O175" i="1"/>
  <c r="O176" i="1" s="1"/>
  <c r="O165" i="1"/>
  <c r="I20" i="17"/>
  <c r="J27" i="13"/>
  <c r="J240" i="10"/>
  <c r="M201" i="11"/>
  <c r="M76" i="16"/>
  <c r="D197" i="11"/>
  <c r="D73" i="16" s="1"/>
  <c r="D72" i="16"/>
  <c r="J48" i="17"/>
  <c r="I261" i="8"/>
  <c r="I67" i="13"/>
  <c r="K56" i="17"/>
  <c r="G19" i="17"/>
  <c r="F19" i="17"/>
  <c r="I55" i="17"/>
  <c r="G92" i="13"/>
  <c r="G44" i="16" s="1"/>
  <c r="G44" i="17" s="1"/>
  <c r="G95" i="24"/>
  <c r="G92" i="24" s="1"/>
  <c r="G44" i="26" s="1"/>
  <c r="I38" i="17"/>
  <c r="C47" i="17"/>
  <c r="J32" i="17"/>
  <c r="C271" i="8"/>
  <c r="I57" i="17"/>
  <c r="E29" i="17"/>
  <c r="O112" i="13"/>
  <c r="O115" i="24"/>
  <c r="K51" i="17"/>
  <c r="J29" i="17"/>
  <c r="O244" i="10"/>
  <c r="O245" i="10" s="1"/>
  <c r="O225" i="10"/>
  <c r="N171" i="24"/>
  <c r="N168" i="24" s="1"/>
  <c r="N65" i="26" s="1"/>
  <c r="N168" i="13"/>
  <c r="N65" i="16" s="1"/>
  <c r="F225" i="7"/>
  <c r="K64" i="17"/>
  <c r="L52" i="17"/>
  <c r="C91" i="13"/>
  <c r="C215" i="7"/>
  <c r="C57" i="17"/>
  <c r="G26" i="17"/>
  <c r="G135" i="24"/>
  <c r="G132" i="24" s="1"/>
  <c r="G54" i="26" s="1"/>
  <c r="G53" i="26" s="1"/>
  <c r="G12" i="26" s="1"/>
  <c r="G132" i="13"/>
  <c r="I119" i="24"/>
  <c r="I116" i="24" s="1"/>
  <c r="I48" i="26" s="1"/>
  <c r="I116" i="13"/>
  <c r="I48" i="16" s="1"/>
  <c r="J30" i="17"/>
  <c r="K24" i="17"/>
  <c r="M192" i="11"/>
  <c r="M15" i="13"/>
  <c r="G37" i="17"/>
  <c r="K26" i="17"/>
  <c r="C197" i="11"/>
  <c r="C72" i="16"/>
  <c r="O111" i="24"/>
  <c r="O108" i="13"/>
  <c r="F36" i="17"/>
  <c r="J77" i="16"/>
  <c r="H55" i="17"/>
  <c r="I47" i="13"/>
  <c r="I238" i="9"/>
  <c r="J58" i="17"/>
  <c r="H57" i="17"/>
  <c r="J56" i="17"/>
  <c r="I56" i="17"/>
  <c r="E61" i="17"/>
  <c r="C65" i="17"/>
  <c r="D261" i="8"/>
  <c r="D67" i="13"/>
  <c r="C247" i="9"/>
  <c r="C77" i="16" s="1"/>
  <c r="C76" i="16"/>
  <c r="L39" i="17"/>
  <c r="K39" i="17"/>
  <c r="L44" i="17"/>
  <c r="G38" i="17"/>
  <c r="G77" i="16"/>
  <c r="L240" i="10"/>
  <c r="L27" i="13"/>
  <c r="O84" i="13"/>
  <c r="O87" i="24"/>
  <c r="N200" i="11"/>
  <c r="K37" i="17"/>
  <c r="J192" i="2"/>
  <c r="J163" i="13"/>
  <c r="L67" i="13"/>
  <c r="L261" i="8"/>
  <c r="I32" i="17"/>
  <c r="D37" i="17"/>
  <c r="N206" i="7"/>
  <c r="N95" i="13" s="1"/>
  <c r="F15" i="13"/>
  <c r="F192" i="11"/>
  <c r="E58" i="17"/>
  <c r="D58" i="17"/>
  <c r="K23" i="17"/>
  <c r="C48" i="13"/>
  <c r="C29" i="16" s="1"/>
  <c r="C29" i="17" s="1"/>
  <c r="C51" i="24"/>
  <c r="C48" i="24" s="1"/>
  <c r="C29" i="26" s="1"/>
  <c r="L77" i="16"/>
  <c r="J50" i="17"/>
  <c r="N28" i="13"/>
  <c r="N23" i="16" s="1"/>
  <c r="N31" i="24"/>
  <c r="N28" i="24" s="1"/>
  <c r="N23" i="26" s="1"/>
  <c r="E155" i="13"/>
  <c r="E171" i="1"/>
  <c r="N289" i="6"/>
  <c r="N290" i="6" s="1"/>
  <c r="N295" i="6" s="1"/>
  <c r="N264" i="6"/>
  <c r="G261" i="8"/>
  <c r="G67" i="13"/>
  <c r="J52" i="17"/>
  <c r="L24" i="17"/>
  <c r="E28" i="13"/>
  <c r="E23" i="16" s="1"/>
  <c r="E23" i="17" s="1"/>
  <c r="E31" i="24"/>
  <c r="E28" i="24" s="1"/>
  <c r="E23" i="26" s="1"/>
  <c r="J57" i="17"/>
  <c r="I19" i="17"/>
  <c r="L35" i="17"/>
  <c r="D201" i="11"/>
  <c r="D76" i="16"/>
  <c r="C58" i="17"/>
  <c r="C42" i="17"/>
  <c r="J91" i="13"/>
  <c r="J215" i="7"/>
  <c r="E56" i="17"/>
  <c r="D56" i="17"/>
  <c r="I202" i="11"/>
  <c r="I73" i="16"/>
  <c r="M136" i="13"/>
  <c r="M55" i="16" s="1"/>
  <c r="M139" i="24"/>
  <c r="M136" i="24" s="1"/>
  <c r="M55" i="26" s="1"/>
  <c r="I24" i="17"/>
  <c r="O96" i="13"/>
  <c r="O99" i="24"/>
  <c r="C64" i="17"/>
  <c r="E238" i="9"/>
  <c r="E47" i="13"/>
  <c r="L248" i="5"/>
  <c r="E39" i="24"/>
  <c r="E36" i="24" s="1"/>
  <c r="E25" i="26" s="1"/>
  <c r="E36" i="13"/>
  <c r="E25" i="16" s="1"/>
  <c r="M47" i="24"/>
  <c r="M44" i="24" s="1"/>
  <c r="M28" i="26" s="1"/>
  <c r="M27" i="26" s="1"/>
  <c r="M8" i="26" s="1"/>
  <c r="M44" i="13"/>
  <c r="N223" i="9"/>
  <c r="N242" i="9"/>
  <c r="N243" i="9" s="1"/>
  <c r="J37" i="17"/>
  <c r="G197" i="11"/>
  <c r="G73" i="16" s="1"/>
  <c r="G72" i="16"/>
  <c r="G55" i="17"/>
  <c r="H24" i="17"/>
  <c r="K50" i="17"/>
  <c r="L192" i="2"/>
  <c r="L163" i="13"/>
  <c r="D192" i="11"/>
  <c r="D15" i="13"/>
  <c r="F38" i="17"/>
  <c r="E77" i="16"/>
  <c r="J24" i="17"/>
  <c r="F31" i="17"/>
  <c r="H35" i="17"/>
  <c r="G35" i="17"/>
  <c r="G50" i="17"/>
  <c r="F50" i="17"/>
  <c r="F238" i="5"/>
  <c r="F135" i="13"/>
  <c r="N232" i="9"/>
  <c r="N59" i="13" s="1"/>
  <c r="D23" i="24"/>
  <c r="D20" i="24" s="1"/>
  <c r="D20" i="26" s="1"/>
  <c r="D20" i="13"/>
  <c r="D20" i="16" s="1"/>
  <c r="O231" i="10"/>
  <c r="O35" i="13" s="1"/>
  <c r="L47" i="17"/>
  <c r="O242" i="5"/>
  <c r="O243" i="5" s="1"/>
  <c r="O223" i="5"/>
  <c r="N246" i="5"/>
  <c r="N247" i="5" s="1"/>
  <c r="K135" i="13"/>
  <c r="K238" i="5"/>
  <c r="H37" i="17"/>
  <c r="C49" i="17"/>
  <c r="H247" i="9"/>
  <c r="H77" i="16" s="1"/>
  <c r="H76" i="16"/>
  <c r="K48" i="17"/>
  <c r="C67" i="13"/>
  <c r="C261" i="8"/>
  <c r="N196" i="11"/>
  <c r="N183" i="11"/>
  <c r="I135" i="13"/>
  <c r="I238" i="5"/>
  <c r="H44" i="17"/>
  <c r="N229" i="5"/>
  <c r="N143" i="13" s="1"/>
  <c r="N87" i="24"/>
  <c r="N84" i="24" s="1"/>
  <c r="N39" i="26" s="1"/>
  <c r="N84" i="13"/>
  <c r="N39" i="16" s="1"/>
  <c r="H27" i="13"/>
  <c r="H240" i="10"/>
  <c r="G51" i="17"/>
  <c r="F91" i="13"/>
  <c r="F215" i="7"/>
  <c r="O232" i="5"/>
  <c r="O147" i="13" s="1"/>
  <c r="L20" i="17"/>
  <c r="L285" i="6"/>
  <c r="L107" i="13"/>
  <c r="I240" i="10"/>
  <c r="I27" i="13"/>
  <c r="D92" i="13"/>
  <c r="D44" i="16" s="1"/>
  <c r="D44" i="17" s="1"/>
  <c r="D95" i="24"/>
  <c r="D92" i="24" s="1"/>
  <c r="D44" i="26" s="1"/>
  <c r="C238" i="5"/>
  <c r="C135" i="13"/>
  <c r="N75" i="24"/>
  <c r="N72" i="24" s="1"/>
  <c r="N36" i="26" s="1"/>
  <c r="N72" i="13"/>
  <c r="N36" i="16" s="1"/>
  <c r="J35" i="17"/>
  <c r="J61" i="17"/>
  <c r="J25" i="17"/>
  <c r="M248" i="5"/>
  <c r="L37" i="17"/>
  <c r="I156" i="13"/>
  <c r="I61" i="16" s="1"/>
  <c r="I61" i="17" s="1"/>
  <c r="I159" i="24"/>
  <c r="I156" i="24" s="1"/>
  <c r="I61" i="26" s="1"/>
  <c r="J238" i="5"/>
  <c r="J135" i="13"/>
  <c r="M238" i="5"/>
  <c r="M135" i="13"/>
  <c r="H192" i="2"/>
  <c r="H163" i="13"/>
  <c r="J192" i="11"/>
  <c r="J15" i="13"/>
  <c r="G155" i="13"/>
  <c r="G171" i="1"/>
  <c r="G202" i="2"/>
  <c r="G65" i="17"/>
  <c r="G76" i="16"/>
  <c r="F27" i="13"/>
  <c r="F240" i="10"/>
  <c r="F163" i="13"/>
  <c r="F192" i="2"/>
  <c r="G39" i="24"/>
  <c r="G36" i="24" s="1"/>
  <c r="G25" i="26" s="1"/>
  <c r="G36" i="13"/>
  <c r="G25" i="16" s="1"/>
  <c r="O243" i="8"/>
  <c r="O265" i="8"/>
  <c r="O266" i="8" s="1"/>
  <c r="O271" i="8" s="1"/>
  <c r="H215" i="7"/>
  <c r="H91" i="13"/>
  <c r="H58" i="17"/>
  <c r="G58" i="17"/>
  <c r="L64" i="17"/>
  <c r="C25" i="17"/>
  <c r="L171" i="1"/>
  <c r="L155" i="13"/>
  <c r="N209" i="7"/>
  <c r="N99" i="13" s="1"/>
  <c r="D61" i="17"/>
  <c r="C61" i="17"/>
  <c r="D43" i="17"/>
  <c r="N111" i="24"/>
  <c r="N108" i="24" s="1"/>
  <c r="N49" i="26" s="1"/>
  <c r="N108" i="13"/>
  <c r="N49" i="16" s="1"/>
  <c r="H65" i="17"/>
  <c r="O246" i="9"/>
  <c r="O247" i="9" s="1"/>
  <c r="E35" i="24"/>
  <c r="E32" i="24" s="1"/>
  <c r="E24" i="26" s="1"/>
  <c r="E32" i="13"/>
  <c r="E24" i="16" s="1"/>
  <c r="J20" i="17" l="1"/>
  <c r="O159" i="24"/>
  <c r="O139" i="24"/>
  <c r="O136" i="24" s="1"/>
  <c r="H47" i="17"/>
  <c r="G36" i="17"/>
  <c r="J43" i="17"/>
  <c r="I78" i="16"/>
  <c r="O181" i="1"/>
  <c r="O36" i="13"/>
  <c r="O25" i="16" s="1"/>
  <c r="O39" i="24"/>
  <c r="N48" i="13"/>
  <c r="N29" i="16" s="1"/>
  <c r="M29" i="17" s="1"/>
  <c r="J19" i="17"/>
  <c r="E20" i="17"/>
  <c r="G24" i="17"/>
  <c r="D48" i="17"/>
  <c r="N225" i="7"/>
  <c r="N19" i="24"/>
  <c r="N16" i="24" s="1"/>
  <c r="N19" i="26" s="1"/>
  <c r="N63" i="24"/>
  <c r="N60" i="24" s="1"/>
  <c r="N32" i="26" s="1"/>
  <c r="N248" i="9"/>
  <c r="O248" i="5"/>
  <c r="O248" i="9"/>
  <c r="O77" i="16"/>
  <c r="N159" i="24"/>
  <c r="N156" i="24" s="1"/>
  <c r="N61" i="26" s="1"/>
  <c r="N248" i="5"/>
  <c r="O250" i="10"/>
  <c r="O76" i="16"/>
  <c r="J202" i="11"/>
  <c r="J78" i="16" s="1"/>
  <c r="J107" i="24"/>
  <c r="J104" i="24" s="1"/>
  <c r="J46" i="26" s="1"/>
  <c r="J45" i="26" s="1"/>
  <c r="J11" i="26" s="1"/>
  <c r="J104" i="13"/>
  <c r="H91" i="24"/>
  <c r="H88" i="24" s="1"/>
  <c r="H41" i="26" s="1"/>
  <c r="H40" i="26" s="1"/>
  <c r="H10" i="26" s="1"/>
  <c r="H88" i="13"/>
  <c r="N285" i="6"/>
  <c r="N107" i="13"/>
  <c r="M160" i="13"/>
  <c r="M163" i="24"/>
  <c r="M160" i="24" s="1"/>
  <c r="M63" i="26" s="1"/>
  <c r="M62" i="26" s="1"/>
  <c r="M14" i="26" s="1"/>
  <c r="L57" i="17"/>
  <c r="L42" i="17"/>
  <c r="L202" i="11"/>
  <c r="L78" i="16" s="1"/>
  <c r="L73" i="16"/>
  <c r="O35" i="24"/>
  <c r="O32" i="13"/>
  <c r="K88" i="13"/>
  <c r="K91" i="24"/>
  <c r="K88" i="24" s="1"/>
  <c r="K41" i="26" s="1"/>
  <c r="K40" i="26" s="1"/>
  <c r="K10" i="26" s="1"/>
  <c r="E67" i="24"/>
  <c r="E64" i="24" s="1"/>
  <c r="E34" i="26" s="1"/>
  <c r="E33" i="26" s="1"/>
  <c r="E9" i="26" s="1"/>
  <c r="E64" i="13"/>
  <c r="N192" i="2"/>
  <c r="N163" i="13"/>
  <c r="C44" i="17"/>
  <c r="D50" i="17"/>
  <c r="G32" i="17"/>
  <c r="F25" i="17"/>
  <c r="D91" i="24"/>
  <c r="D88" i="24" s="1"/>
  <c r="D41" i="26" s="1"/>
  <c r="D40" i="26" s="1"/>
  <c r="D10" i="26" s="1"/>
  <c r="D88" i="13"/>
  <c r="N135" i="13"/>
  <c r="N238" i="5"/>
  <c r="E132" i="13"/>
  <c r="E135" i="24"/>
  <c r="E132" i="24" s="1"/>
  <c r="E54" i="26" s="1"/>
  <c r="E53" i="26" s="1"/>
  <c r="E12" i="26" s="1"/>
  <c r="F132" i="13"/>
  <c r="F135" i="24"/>
  <c r="F132" i="24" s="1"/>
  <c r="F54" i="26" s="1"/>
  <c r="F53" i="26" s="1"/>
  <c r="F12" i="26" s="1"/>
  <c r="D107" i="24"/>
  <c r="D104" i="24" s="1"/>
  <c r="D46" i="26" s="1"/>
  <c r="D45" i="26" s="1"/>
  <c r="D11" i="26" s="1"/>
  <c r="D104" i="13"/>
  <c r="J42" i="17"/>
  <c r="O156" i="24"/>
  <c r="N100" i="13"/>
  <c r="N43" i="16" s="1"/>
  <c r="N103" i="24"/>
  <c r="N100" i="24" s="1"/>
  <c r="N43" i="26" s="1"/>
  <c r="O72" i="24"/>
  <c r="C39" i="17"/>
  <c r="D52" i="17"/>
  <c r="O202" i="2"/>
  <c r="O55" i="16"/>
  <c r="O120" i="24"/>
  <c r="C47" i="24"/>
  <c r="C44" i="24" s="1"/>
  <c r="C28" i="26" s="1"/>
  <c r="C27" i="26" s="1"/>
  <c r="C8" i="26" s="1"/>
  <c r="C44" i="13"/>
  <c r="M38" i="17"/>
  <c r="O215" i="7"/>
  <c r="O91" i="13"/>
  <c r="C19" i="17"/>
  <c r="D19" i="17"/>
  <c r="E47" i="17"/>
  <c r="D47" i="17"/>
  <c r="F163" i="24"/>
  <c r="F160" i="24" s="1"/>
  <c r="F63" i="26" s="1"/>
  <c r="F62" i="26" s="1"/>
  <c r="F14" i="26" s="1"/>
  <c r="F160" i="13"/>
  <c r="L163" i="24"/>
  <c r="L160" i="24" s="1"/>
  <c r="L63" i="26" s="1"/>
  <c r="L62" i="26" s="1"/>
  <c r="L14" i="26" s="1"/>
  <c r="L160" i="13"/>
  <c r="N238" i="9"/>
  <c r="N47" i="13"/>
  <c r="O61" i="16"/>
  <c r="M25" i="17"/>
  <c r="O36" i="16"/>
  <c r="K104" i="13"/>
  <c r="K107" i="24"/>
  <c r="K104" i="24" s="1"/>
  <c r="K46" i="26" s="1"/>
  <c r="K45" i="26" s="1"/>
  <c r="K11" i="26" s="1"/>
  <c r="O20" i="16"/>
  <c r="G31" i="17"/>
  <c r="O100" i="24"/>
  <c r="L61" i="17"/>
  <c r="G25" i="17"/>
  <c r="L43" i="17"/>
  <c r="F104" i="13"/>
  <c r="F107" i="24"/>
  <c r="F104" i="24" s="1"/>
  <c r="F46" i="26" s="1"/>
  <c r="F45" i="26" s="1"/>
  <c r="F11" i="26" s="1"/>
  <c r="C12" i="13"/>
  <c r="C15" i="24"/>
  <c r="N147" i="24"/>
  <c r="N144" i="24" s="1"/>
  <c r="N57" i="26" s="1"/>
  <c r="N144" i="13"/>
  <c r="N57" i="16" s="1"/>
  <c r="H248" i="9"/>
  <c r="I42" i="17"/>
  <c r="J47" i="24"/>
  <c r="J44" i="24" s="1"/>
  <c r="J28" i="26" s="1"/>
  <c r="J27" i="26" s="1"/>
  <c r="J8" i="26" s="1"/>
  <c r="J44" i="13"/>
  <c r="O47" i="13"/>
  <c r="O238" i="9"/>
  <c r="G91" i="24"/>
  <c r="G88" i="24" s="1"/>
  <c r="G41" i="26" s="1"/>
  <c r="G40" i="26" s="1"/>
  <c r="G10" i="26" s="1"/>
  <c r="G88" i="13"/>
  <c r="C64" i="13"/>
  <c r="C67" i="24"/>
  <c r="C64" i="24" s="1"/>
  <c r="C34" i="26" s="1"/>
  <c r="C33" i="26" s="1"/>
  <c r="C9" i="26" s="1"/>
  <c r="C73" i="16"/>
  <c r="C202" i="11"/>
  <c r="E163" i="24"/>
  <c r="E160" i="24" s="1"/>
  <c r="E63" i="26" s="1"/>
  <c r="E62" i="26" s="1"/>
  <c r="E14" i="26" s="1"/>
  <c r="E160" i="13"/>
  <c r="E43" i="17"/>
  <c r="F42" i="17"/>
  <c r="N91" i="13"/>
  <c r="N215" i="7"/>
  <c r="C163" i="24"/>
  <c r="C160" i="24" s="1"/>
  <c r="C63" i="26" s="1"/>
  <c r="C62" i="26" s="1"/>
  <c r="C14" i="26" s="1"/>
  <c r="C160" i="13"/>
  <c r="D163" i="24"/>
  <c r="D160" i="24" s="1"/>
  <c r="D63" i="26" s="1"/>
  <c r="D62" i="26" s="1"/>
  <c r="D14" i="26" s="1"/>
  <c r="D160" i="13"/>
  <c r="H27" i="24"/>
  <c r="H24" i="24" s="1"/>
  <c r="H22" i="26" s="1"/>
  <c r="H21" i="26" s="1"/>
  <c r="H7" i="26" s="1"/>
  <c r="H24" i="13"/>
  <c r="L155" i="24"/>
  <c r="L152" i="24" s="1"/>
  <c r="L60" i="26" s="1"/>
  <c r="L59" i="26" s="1"/>
  <c r="L13" i="26" s="1"/>
  <c r="L152" i="13"/>
  <c r="M39" i="17"/>
  <c r="G54" i="16"/>
  <c r="G182" i="13"/>
  <c r="G207" i="13" s="1"/>
  <c r="O68" i="24"/>
  <c r="G15" i="24"/>
  <c r="G12" i="13"/>
  <c r="J15" i="24"/>
  <c r="J12" i="13"/>
  <c r="F23" i="17"/>
  <c r="E91" i="24"/>
  <c r="E88" i="24" s="1"/>
  <c r="E41" i="26" s="1"/>
  <c r="E40" i="26" s="1"/>
  <c r="E10" i="26" s="1"/>
  <c r="E88" i="13"/>
  <c r="O52" i="16"/>
  <c r="N143" i="24"/>
  <c r="N140" i="24" s="1"/>
  <c r="N56" i="26" s="1"/>
  <c r="N140" i="13"/>
  <c r="N56" i="16" s="1"/>
  <c r="O128" i="24"/>
  <c r="O171" i="1"/>
  <c r="O155" i="13"/>
  <c r="G202" i="11"/>
  <c r="G78" i="16" s="1"/>
  <c r="O112" i="24"/>
  <c r="H52" i="17"/>
  <c r="N261" i="8"/>
  <c r="N67" i="13"/>
  <c r="M135" i="24"/>
  <c r="M132" i="24" s="1"/>
  <c r="M54" i="26" s="1"/>
  <c r="M53" i="26" s="1"/>
  <c r="M12" i="26" s="1"/>
  <c r="M132" i="13"/>
  <c r="I135" i="24"/>
  <c r="I132" i="24" s="1"/>
  <c r="I54" i="26" s="1"/>
  <c r="I53" i="26" s="1"/>
  <c r="I12" i="26" s="1"/>
  <c r="I132" i="13"/>
  <c r="K132" i="13"/>
  <c r="K135" i="24"/>
  <c r="K132" i="24" s="1"/>
  <c r="K54" i="26" s="1"/>
  <c r="K53" i="26" s="1"/>
  <c r="K12" i="26" s="1"/>
  <c r="D202" i="11"/>
  <c r="D78" i="16" s="1"/>
  <c r="D77" i="16"/>
  <c r="O47" i="16"/>
  <c r="H107" i="24"/>
  <c r="H104" i="24" s="1"/>
  <c r="H46" i="26" s="1"/>
  <c r="H45" i="26" s="1"/>
  <c r="H11" i="26" s="1"/>
  <c r="H104" i="13"/>
  <c r="K155" i="24"/>
  <c r="K152" i="24" s="1"/>
  <c r="K60" i="26" s="1"/>
  <c r="K59" i="26" s="1"/>
  <c r="K13" i="26" s="1"/>
  <c r="K152" i="13"/>
  <c r="O38" i="16"/>
  <c r="E42" i="17"/>
  <c r="H73" i="16"/>
  <c r="H202" i="11"/>
  <c r="O40" i="13"/>
  <c r="O43" i="24"/>
  <c r="O167" i="24"/>
  <c r="O164" i="13"/>
  <c r="F155" i="24"/>
  <c r="F152" i="24" s="1"/>
  <c r="F60" i="26" s="1"/>
  <c r="F59" i="26" s="1"/>
  <c r="F13" i="26" s="1"/>
  <c r="F152" i="13"/>
  <c r="F91" i="24"/>
  <c r="F88" i="24" s="1"/>
  <c r="F41" i="26" s="1"/>
  <c r="F40" i="26" s="1"/>
  <c r="F10" i="26" s="1"/>
  <c r="F88" i="13"/>
  <c r="D49" i="17"/>
  <c r="I91" i="24"/>
  <c r="I88" i="24" s="1"/>
  <c r="I41" i="26" s="1"/>
  <c r="I40" i="26" s="1"/>
  <c r="I10" i="26" s="1"/>
  <c r="I88" i="13"/>
  <c r="M65" i="17"/>
  <c r="C27" i="24"/>
  <c r="C24" i="24" s="1"/>
  <c r="C22" i="26" s="1"/>
  <c r="C21" i="26" s="1"/>
  <c r="C7" i="26" s="1"/>
  <c r="C24" i="13"/>
  <c r="L56" i="17"/>
  <c r="K163" i="24"/>
  <c r="K160" i="24" s="1"/>
  <c r="K63" i="26" s="1"/>
  <c r="K62" i="26" s="1"/>
  <c r="K14" i="26" s="1"/>
  <c r="K160" i="13"/>
  <c r="I47" i="24"/>
  <c r="I44" i="24" s="1"/>
  <c r="I28" i="26" s="1"/>
  <c r="I27" i="26" s="1"/>
  <c r="I8" i="26" s="1"/>
  <c r="I44" i="13"/>
  <c r="M52" i="17"/>
  <c r="M48" i="17"/>
  <c r="N240" i="10"/>
  <c r="N27" i="13"/>
  <c r="O116" i="24"/>
  <c r="G163" i="24"/>
  <c r="G160" i="24" s="1"/>
  <c r="G63" i="26" s="1"/>
  <c r="G62" i="26" s="1"/>
  <c r="G14" i="26" s="1"/>
  <c r="G160" i="13"/>
  <c r="N56" i="13"/>
  <c r="N31" i="16" s="1"/>
  <c r="N59" i="24"/>
  <c r="N56" i="24" s="1"/>
  <c r="N31" i="26" s="1"/>
  <c r="M23" i="17"/>
  <c r="D12" i="13"/>
  <c r="D15" i="24"/>
  <c r="L27" i="24"/>
  <c r="L24" i="24" s="1"/>
  <c r="L22" i="26" s="1"/>
  <c r="L21" i="26" s="1"/>
  <c r="L7" i="26" s="1"/>
  <c r="L24" i="13"/>
  <c r="D155" i="24"/>
  <c r="D152" i="24" s="1"/>
  <c r="D60" i="26" s="1"/>
  <c r="D59" i="26" s="1"/>
  <c r="D13" i="26" s="1"/>
  <c r="D152" i="13"/>
  <c r="H160" i="13"/>
  <c r="H163" i="24"/>
  <c r="H160" i="24" s="1"/>
  <c r="H63" i="26" s="1"/>
  <c r="H62" i="26" s="1"/>
  <c r="H14" i="26" s="1"/>
  <c r="M50" i="17"/>
  <c r="G29" i="17"/>
  <c r="O20" i="24"/>
  <c r="F44" i="13"/>
  <c r="F47" i="24"/>
  <c r="F44" i="24" s="1"/>
  <c r="F28" i="26" s="1"/>
  <c r="F27" i="26" s="1"/>
  <c r="F8" i="26" s="1"/>
  <c r="N55" i="24"/>
  <c r="N52" i="24" s="1"/>
  <c r="N30" i="26" s="1"/>
  <c r="N52" i="13"/>
  <c r="N30" i="16" s="1"/>
  <c r="M49" i="17"/>
  <c r="O147" i="24"/>
  <c r="O144" i="13"/>
  <c r="L55" i="17"/>
  <c r="C88" i="13"/>
  <c r="C91" i="24"/>
  <c r="C88" i="24" s="1"/>
  <c r="C41" i="26" s="1"/>
  <c r="C40" i="26" s="1"/>
  <c r="C10" i="26" s="1"/>
  <c r="F44" i="17"/>
  <c r="I152" i="13"/>
  <c r="I155" i="24"/>
  <c r="I152" i="24" s="1"/>
  <c r="I60" i="26" s="1"/>
  <c r="I59" i="26" s="1"/>
  <c r="I13" i="26" s="1"/>
  <c r="K202" i="11"/>
  <c r="K78" i="16" s="1"/>
  <c r="N155" i="13"/>
  <c r="N171" i="1"/>
  <c r="F34" i="16"/>
  <c r="F179" i="13"/>
  <c r="F204" i="13" s="1"/>
  <c r="H32" i="17"/>
  <c r="G107" i="24"/>
  <c r="G104" i="24" s="1"/>
  <c r="G46" i="26" s="1"/>
  <c r="G45" i="26" s="1"/>
  <c r="G11" i="26" s="1"/>
  <c r="G104" i="13"/>
  <c r="O80" i="24"/>
  <c r="O37" i="16"/>
  <c r="M155" i="24"/>
  <c r="M152" i="24" s="1"/>
  <c r="M60" i="26" s="1"/>
  <c r="M59" i="26" s="1"/>
  <c r="M13" i="26" s="1"/>
  <c r="M152" i="13"/>
  <c r="H64" i="13"/>
  <c r="H67" i="24"/>
  <c r="H64" i="24" s="1"/>
  <c r="H34" i="26" s="1"/>
  <c r="H33" i="26" s="1"/>
  <c r="H9" i="26" s="1"/>
  <c r="I43" i="17"/>
  <c r="O151" i="24"/>
  <c r="O148" i="13"/>
  <c r="M24" i="17"/>
  <c r="O28" i="13"/>
  <c r="O31" i="24"/>
  <c r="M107" i="24"/>
  <c r="M104" i="24" s="1"/>
  <c r="M46" i="26" s="1"/>
  <c r="M45" i="26" s="1"/>
  <c r="M11" i="26" s="1"/>
  <c r="M104" i="13"/>
  <c r="D24" i="13"/>
  <c r="D27" i="24"/>
  <c r="D24" i="24" s="1"/>
  <c r="D22" i="26" s="1"/>
  <c r="D21" i="26" s="1"/>
  <c r="D7" i="26" s="1"/>
  <c r="O124" i="24"/>
  <c r="H50" i="17"/>
  <c r="H155" i="24"/>
  <c r="H152" i="24" s="1"/>
  <c r="H60" i="26" s="1"/>
  <c r="H59" i="26" s="1"/>
  <c r="H13" i="26" s="1"/>
  <c r="H152" i="13"/>
  <c r="E44" i="13"/>
  <c r="E47" i="24"/>
  <c r="E44" i="24" s="1"/>
  <c r="E28" i="26" s="1"/>
  <c r="E27" i="26" s="1"/>
  <c r="E8" i="26" s="1"/>
  <c r="K47" i="24"/>
  <c r="K44" i="24" s="1"/>
  <c r="K28" i="26" s="1"/>
  <c r="K27" i="26" s="1"/>
  <c r="K8" i="26" s="1"/>
  <c r="K44" i="13"/>
  <c r="G30" i="17"/>
  <c r="O16" i="24"/>
  <c r="O55" i="24"/>
  <c r="O52" i="13"/>
  <c r="I104" i="13"/>
  <c r="I107" i="24"/>
  <c r="I104" i="24" s="1"/>
  <c r="I46" i="26" s="1"/>
  <c r="I45" i="26" s="1"/>
  <c r="I11" i="26" s="1"/>
  <c r="N201" i="11"/>
  <c r="N76" i="16"/>
  <c r="O285" i="6"/>
  <c r="O107" i="13"/>
  <c r="E107" i="24"/>
  <c r="E104" i="24" s="1"/>
  <c r="E46" i="26" s="1"/>
  <c r="E45" i="26" s="1"/>
  <c r="E11" i="26" s="1"/>
  <c r="E104" i="13"/>
  <c r="C107" i="24"/>
  <c r="C104" i="24" s="1"/>
  <c r="C46" i="26" s="1"/>
  <c r="C45" i="26" s="1"/>
  <c r="C11" i="26" s="1"/>
  <c r="C104" i="13"/>
  <c r="O67" i="13"/>
  <c r="O261" i="8"/>
  <c r="N92" i="13"/>
  <c r="N44" i="16" s="1"/>
  <c r="N95" i="24"/>
  <c r="N92" i="24" s="1"/>
  <c r="N44" i="26" s="1"/>
  <c r="H48" i="17"/>
  <c r="I18" i="16"/>
  <c r="I176" i="13"/>
  <c r="I201" i="13" s="1"/>
  <c r="I160" i="13"/>
  <c r="I163" i="24"/>
  <c r="I160" i="24" s="1"/>
  <c r="I63" i="26" s="1"/>
  <c r="I62" i="26" s="1"/>
  <c r="I14" i="26" s="1"/>
  <c r="H47" i="24"/>
  <c r="H44" i="24" s="1"/>
  <c r="H28" i="26" s="1"/>
  <c r="H27" i="26" s="1"/>
  <c r="H8" i="26" s="1"/>
  <c r="H44" i="13"/>
  <c r="M61" i="17"/>
  <c r="M91" i="24"/>
  <c r="M88" i="24" s="1"/>
  <c r="M41" i="26" s="1"/>
  <c r="M40" i="26" s="1"/>
  <c r="M10" i="26" s="1"/>
  <c r="M88" i="13"/>
  <c r="J67" i="24"/>
  <c r="J64" i="24" s="1"/>
  <c r="J34" i="26" s="1"/>
  <c r="J33" i="26" s="1"/>
  <c r="J9" i="26" s="1"/>
  <c r="J64" i="13"/>
  <c r="D20" i="17"/>
  <c r="C20" i="17"/>
  <c r="O96" i="24"/>
  <c r="J88" i="13"/>
  <c r="J91" i="24"/>
  <c r="J88" i="24" s="1"/>
  <c r="J41" i="26" s="1"/>
  <c r="J40" i="26" s="1"/>
  <c r="J10" i="26" s="1"/>
  <c r="O240" i="10"/>
  <c r="O27" i="13"/>
  <c r="G42" i="17"/>
  <c r="E50" i="17"/>
  <c r="O42" i="16"/>
  <c r="D64" i="13"/>
  <c r="D67" i="24"/>
  <c r="D64" i="24" s="1"/>
  <c r="D34" i="26" s="1"/>
  <c r="D33" i="26" s="1"/>
  <c r="D9" i="26" s="1"/>
  <c r="J24" i="13"/>
  <c r="J27" i="24"/>
  <c r="J24" i="24" s="1"/>
  <c r="J22" i="26" s="1"/>
  <c r="J21" i="26" s="1"/>
  <c r="J7" i="26" s="1"/>
  <c r="O192" i="11"/>
  <c r="O15" i="13"/>
  <c r="I27" i="24"/>
  <c r="I24" i="24" s="1"/>
  <c r="I22" i="26" s="1"/>
  <c r="I21" i="26" s="1"/>
  <c r="I7" i="26" s="1"/>
  <c r="I24" i="13"/>
  <c r="M64" i="13"/>
  <c r="M67" i="24"/>
  <c r="M64" i="24" s="1"/>
  <c r="M34" i="26" s="1"/>
  <c r="M33" i="26" s="1"/>
  <c r="M9" i="26" s="1"/>
  <c r="L15" i="24"/>
  <c r="L12" i="13"/>
  <c r="L135" i="24"/>
  <c r="L132" i="24" s="1"/>
  <c r="L54" i="26" s="1"/>
  <c r="L53" i="26" s="1"/>
  <c r="L12" i="26" s="1"/>
  <c r="L132" i="13"/>
  <c r="O48" i="16"/>
  <c r="O197" i="11"/>
  <c r="O72" i="16"/>
  <c r="E24" i="17"/>
  <c r="D24" i="17"/>
  <c r="G24" i="13"/>
  <c r="G27" i="24"/>
  <c r="G24" i="24" s="1"/>
  <c r="G22" i="26" s="1"/>
  <c r="G21" i="26" s="1"/>
  <c r="G7" i="26" s="1"/>
  <c r="M26" i="17"/>
  <c r="K64" i="13"/>
  <c r="K67" i="24"/>
  <c r="K64" i="24" s="1"/>
  <c r="K34" i="26" s="1"/>
  <c r="K33" i="26" s="1"/>
  <c r="K9" i="26" s="1"/>
  <c r="O50" i="16"/>
  <c r="K57" i="17"/>
  <c r="L104" i="13"/>
  <c r="L107" i="24"/>
  <c r="L104" i="24" s="1"/>
  <c r="L46" i="26" s="1"/>
  <c r="L45" i="26" s="1"/>
  <c r="L11" i="26" s="1"/>
  <c r="D26" i="17"/>
  <c r="M178" i="13"/>
  <c r="M203" i="13" s="1"/>
  <c r="M28" i="16"/>
  <c r="L64" i="13"/>
  <c r="L67" i="24"/>
  <c r="L64" i="24" s="1"/>
  <c r="L34" i="26" s="1"/>
  <c r="L33" i="26" s="1"/>
  <c r="L9" i="26" s="1"/>
  <c r="M15" i="24"/>
  <c r="M12" i="13"/>
  <c r="K24" i="13"/>
  <c r="K27" i="24"/>
  <c r="K24" i="24" s="1"/>
  <c r="K22" i="26" s="1"/>
  <c r="K21" i="26" s="1"/>
  <c r="K7" i="26" s="1"/>
  <c r="K42" i="17"/>
  <c r="F24" i="13"/>
  <c r="F27" i="24"/>
  <c r="F24" i="24" s="1"/>
  <c r="F22" i="26" s="1"/>
  <c r="F21" i="26" s="1"/>
  <c r="F7" i="26" s="1"/>
  <c r="M36" i="17"/>
  <c r="J135" i="24"/>
  <c r="J132" i="24" s="1"/>
  <c r="J54" i="26" s="1"/>
  <c r="J53" i="26" s="1"/>
  <c r="J12" i="26" s="1"/>
  <c r="J132" i="13"/>
  <c r="M19" i="17"/>
  <c r="N72" i="16"/>
  <c r="N197" i="11"/>
  <c r="N73" i="16" s="1"/>
  <c r="O135" i="13"/>
  <c r="O238" i="5"/>
  <c r="J160" i="13"/>
  <c r="J163" i="24"/>
  <c r="J160" i="24" s="1"/>
  <c r="J63" i="26" s="1"/>
  <c r="J62" i="26" s="1"/>
  <c r="J14" i="26" s="1"/>
  <c r="O49" i="16"/>
  <c r="E52" i="17"/>
  <c r="O48" i="13"/>
  <c r="O51" i="24"/>
  <c r="N181" i="1"/>
  <c r="N139" i="24"/>
  <c r="N136" i="24" s="1"/>
  <c r="N55" i="26" s="1"/>
  <c r="N136" i="13"/>
  <c r="N55" i="16" s="1"/>
  <c r="M32" i="17"/>
  <c r="O44" i="16"/>
  <c r="O76" i="24"/>
  <c r="H15" i="24"/>
  <c r="H12" i="13"/>
  <c r="C248" i="9"/>
  <c r="O51" i="16"/>
  <c r="L19" i="17"/>
  <c r="E12" i="24"/>
  <c r="E18" i="26" s="1"/>
  <c r="E17" i="26" s="1"/>
  <c r="E6" i="26" s="1"/>
  <c r="K15" i="24"/>
  <c r="K12" i="13"/>
  <c r="H61" i="17"/>
  <c r="M35" i="17"/>
  <c r="D44" i="13"/>
  <c r="D47" i="24"/>
  <c r="D44" i="24" s="1"/>
  <c r="D28" i="26" s="1"/>
  <c r="D27" i="26" s="1"/>
  <c r="D8" i="26" s="1"/>
  <c r="F202" i="11"/>
  <c r="F78" i="16" s="1"/>
  <c r="F77" i="16"/>
  <c r="F15" i="24"/>
  <c r="F12" i="13"/>
  <c r="N151" i="24"/>
  <c r="N148" i="24" s="1"/>
  <c r="N58" i="26" s="1"/>
  <c r="N148" i="13"/>
  <c r="N58" i="16" s="1"/>
  <c r="L178" i="13"/>
  <c r="L203" i="13" s="1"/>
  <c r="L28" i="16"/>
  <c r="G155" i="24"/>
  <c r="G152" i="24" s="1"/>
  <c r="G60" i="26" s="1"/>
  <c r="G59" i="26" s="1"/>
  <c r="G13" i="26" s="1"/>
  <c r="G152" i="13"/>
  <c r="E155" i="24"/>
  <c r="E152" i="24" s="1"/>
  <c r="E60" i="26" s="1"/>
  <c r="E59" i="26" s="1"/>
  <c r="E13" i="26" s="1"/>
  <c r="E152" i="13"/>
  <c r="F43" i="17"/>
  <c r="M202" i="11"/>
  <c r="M78" i="16" s="1"/>
  <c r="M77" i="16"/>
  <c r="N99" i="24"/>
  <c r="N96" i="24" s="1"/>
  <c r="N42" i="26" s="1"/>
  <c r="N96" i="13"/>
  <c r="N42" i="16" s="1"/>
  <c r="O84" i="24"/>
  <c r="J152" i="13"/>
  <c r="J155" i="24"/>
  <c r="J152" i="24" s="1"/>
  <c r="J60" i="26" s="1"/>
  <c r="J59" i="26" s="1"/>
  <c r="J13" i="26" s="1"/>
  <c r="I12" i="24"/>
  <c r="I18" i="26" s="1"/>
  <c r="I17" i="26" s="1"/>
  <c r="I6" i="26" s="1"/>
  <c r="N23" i="24"/>
  <c r="N20" i="24" s="1"/>
  <c r="N20" i="26" s="1"/>
  <c r="N20" i="13"/>
  <c r="N20" i="16" s="1"/>
  <c r="C152" i="13"/>
  <c r="C155" i="24"/>
  <c r="C152" i="24" s="1"/>
  <c r="C60" i="26" s="1"/>
  <c r="C59" i="26" s="1"/>
  <c r="C13" i="26" s="1"/>
  <c r="E245" i="10"/>
  <c r="E72" i="16"/>
  <c r="O35" i="16"/>
  <c r="O63" i="24"/>
  <c r="O60" i="13"/>
  <c r="L91" i="24"/>
  <c r="L88" i="24" s="1"/>
  <c r="L41" i="26" s="1"/>
  <c r="L40" i="26" s="1"/>
  <c r="L10" i="26" s="1"/>
  <c r="L88" i="13"/>
  <c r="D132" i="13"/>
  <c r="D135" i="24"/>
  <c r="D132" i="24" s="1"/>
  <c r="D54" i="26" s="1"/>
  <c r="D53" i="26" s="1"/>
  <c r="D12" i="26" s="1"/>
  <c r="C38" i="17"/>
  <c r="D23" i="17"/>
  <c r="O39" i="16"/>
  <c r="E27" i="13"/>
  <c r="E240" i="10"/>
  <c r="L58" i="17"/>
  <c r="O36" i="24"/>
  <c r="I64" i="13"/>
  <c r="I67" i="24"/>
  <c r="I64" i="24" s="1"/>
  <c r="I34" i="26" s="1"/>
  <c r="I33" i="26" s="1"/>
  <c r="I9" i="26" s="1"/>
  <c r="O192" i="2"/>
  <c r="O163" i="13"/>
  <c r="O143" i="24"/>
  <c r="O140" i="13"/>
  <c r="O43" i="16"/>
  <c r="E64" i="17"/>
  <c r="N192" i="11"/>
  <c r="N15" i="13"/>
  <c r="E25" i="17"/>
  <c r="D25" i="17"/>
  <c r="G64" i="13"/>
  <c r="G67" i="24"/>
  <c r="G64" i="24" s="1"/>
  <c r="G34" i="26" s="1"/>
  <c r="G33" i="26" s="1"/>
  <c r="G9" i="26" s="1"/>
  <c r="C132" i="13"/>
  <c r="C135" i="24"/>
  <c r="C132" i="24" s="1"/>
  <c r="C54" i="26" s="1"/>
  <c r="C53" i="26" s="1"/>
  <c r="C12" i="26" s="1"/>
  <c r="O108" i="24"/>
  <c r="O171" i="24"/>
  <c r="O168" i="13"/>
  <c r="I44" i="17"/>
  <c r="O56" i="13"/>
  <c r="O59" i="24"/>
  <c r="H49" i="17"/>
  <c r="M27" i="24"/>
  <c r="M24" i="24" s="1"/>
  <c r="M22" i="26" s="1"/>
  <c r="M21" i="26" s="1"/>
  <c r="M7" i="26" s="1"/>
  <c r="M24" i="13"/>
  <c r="O92" i="24"/>
  <c r="I49" i="17"/>
  <c r="E176" i="13"/>
  <c r="E201" i="13" s="1"/>
  <c r="E18" i="16"/>
  <c r="H51" i="17"/>
  <c r="H135" i="24"/>
  <c r="H132" i="24" s="1"/>
  <c r="H54" i="26" s="1"/>
  <c r="H53" i="26" s="1"/>
  <c r="H12" i="26" s="1"/>
  <c r="H132" i="13"/>
  <c r="M37" i="17"/>
  <c r="I51" i="17"/>
  <c r="I48" i="17"/>
  <c r="O19" i="16"/>
  <c r="G44" i="13"/>
  <c r="G47" i="24"/>
  <c r="G44" i="24" s="1"/>
  <c r="G28" i="26" s="1"/>
  <c r="G27" i="26" s="1"/>
  <c r="G8" i="26" s="1"/>
  <c r="C78" i="16" l="1"/>
  <c r="I7" i="24"/>
  <c r="I4" i="24" s="1"/>
  <c r="I4" i="26"/>
  <c r="O140" i="24"/>
  <c r="G60" i="16"/>
  <c r="G183" i="13"/>
  <c r="G208" i="13" s="1"/>
  <c r="O61" i="26"/>
  <c r="O49" i="26"/>
  <c r="O35" i="26"/>
  <c r="M44" i="17"/>
  <c r="C177" i="13"/>
  <c r="C202" i="13" s="1"/>
  <c r="C22" i="16"/>
  <c r="C180" i="13"/>
  <c r="C205" i="13" s="1"/>
  <c r="C41" i="16"/>
  <c r="O48" i="26"/>
  <c r="M177" i="13"/>
  <c r="M202" i="13" s="1"/>
  <c r="M22" i="16"/>
  <c r="O202" i="11"/>
  <c r="O78" i="16" s="1"/>
  <c r="O73" i="16"/>
  <c r="O38" i="26"/>
  <c r="N55" i="17"/>
  <c r="O55" i="17"/>
  <c r="L46" i="16"/>
  <c r="L181" i="13"/>
  <c r="L206" i="13" s="1"/>
  <c r="N27" i="24"/>
  <c r="N24" i="24" s="1"/>
  <c r="N22" i="26" s="1"/>
  <c r="N21" i="26" s="1"/>
  <c r="N7" i="26" s="1"/>
  <c r="N24" i="13"/>
  <c r="I182" i="13"/>
  <c r="I207" i="13" s="1"/>
  <c r="I54" i="16"/>
  <c r="E184" i="13"/>
  <c r="E209" i="13" s="1"/>
  <c r="E63" i="16"/>
  <c r="N20" i="17"/>
  <c r="O20" i="17"/>
  <c r="O51" i="17"/>
  <c r="N51" i="17"/>
  <c r="O27" i="24"/>
  <c r="O24" i="13"/>
  <c r="L177" i="13"/>
  <c r="L202" i="13" s="1"/>
  <c r="L22" i="16"/>
  <c r="K183" i="13"/>
  <c r="K208" i="13" s="1"/>
  <c r="K60" i="16"/>
  <c r="N67" i="24"/>
  <c r="N64" i="24" s="1"/>
  <c r="N34" i="26" s="1"/>
  <c r="N33" i="26" s="1"/>
  <c r="N9" i="26" s="1"/>
  <c r="N64" i="13"/>
  <c r="H22" i="16"/>
  <c r="H177" i="13"/>
  <c r="H202" i="13" s="1"/>
  <c r="F181" i="13"/>
  <c r="F206" i="13" s="1"/>
  <c r="F46" i="16"/>
  <c r="K46" i="16"/>
  <c r="K181" i="13"/>
  <c r="K206" i="13" s="1"/>
  <c r="E54" i="16"/>
  <c r="E182" i="13"/>
  <c r="E207" i="13" s="1"/>
  <c r="N163" i="24"/>
  <c r="N160" i="24" s="1"/>
  <c r="N63" i="26" s="1"/>
  <c r="N62" i="26" s="1"/>
  <c r="N14" i="26" s="1"/>
  <c r="N160" i="13"/>
  <c r="M184" i="13"/>
  <c r="M209" i="13" s="1"/>
  <c r="M63" i="16"/>
  <c r="H182" i="13"/>
  <c r="H207" i="13" s="1"/>
  <c r="H54" i="16"/>
  <c r="N35" i="17"/>
  <c r="O35" i="17"/>
  <c r="H18" i="16"/>
  <c r="H176" i="13"/>
  <c r="H201" i="13" s="1"/>
  <c r="L12" i="24"/>
  <c r="L18" i="26" s="1"/>
  <c r="L17" i="26" s="1"/>
  <c r="L6" i="26" s="1"/>
  <c r="L4" i="26" s="1"/>
  <c r="L7" i="24"/>
  <c r="L4" i="24" s="1"/>
  <c r="H60" i="16"/>
  <c r="H183" i="13"/>
  <c r="H208" i="13" s="1"/>
  <c r="O148" i="24"/>
  <c r="F33" i="16"/>
  <c r="F41" i="16"/>
  <c r="F180" i="13"/>
  <c r="F205" i="13" s="1"/>
  <c r="C179" i="13"/>
  <c r="C204" i="13" s="1"/>
  <c r="C34" i="16"/>
  <c r="N36" i="17"/>
  <c r="O36" i="17"/>
  <c r="N107" i="24"/>
  <c r="N104" i="24" s="1"/>
  <c r="N46" i="26" s="1"/>
  <c r="N45" i="26" s="1"/>
  <c r="N11" i="26" s="1"/>
  <c r="N104" i="13"/>
  <c r="M27" i="16"/>
  <c r="C178" i="13"/>
  <c r="C203" i="13" s="1"/>
  <c r="C28" i="16"/>
  <c r="D177" i="13"/>
  <c r="D202" i="13" s="1"/>
  <c r="D22" i="16"/>
  <c r="J34" i="16"/>
  <c r="J179" i="13"/>
  <c r="J204" i="13" s="1"/>
  <c r="L63" i="16"/>
  <c r="L184" i="13"/>
  <c r="L209" i="13" s="1"/>
  <c r="C54" i="16"/>
  <c r="C182" i="13"/>
  <c r="C207" i="13" s="1"/>
  <c r="F184" i="13"/>
  <c r="F209" i="13" s="1"/>
  <c r="F63" i="16"/>
  <c r="O39" i="26"/>
  <c r="N48" i="17"/>
  <c r="O48" i="17"/>
  <c r="K28" i="16"/>
  <c r="K28" i="17" s="1"/>
  <c r="K178" i="13"/>
  <c r="K203" i="13" s="1"/>
  <c r="O60" i="24"/>
  <c r="N15" i="24"/>
  <c r="N12" i="13"/>
  <c r="O58" i="16"/>
  <c r="I63" i="16"/>
  <c r="I184" i="13"/>
  <c r="I209" i="13" s="1"/>
  <c r="M30" i="17"/>
  <c r="D178" i="13"/>
  <c r="D203" i="13" s="1"/>
  <c r="D28" i="16"/>
  <c r="O37" i="26"/>
  <c r="J63" i="16"/>
  <c r="J184" i="13"/>
  <c r="J209" i="13" s="1"/>
  <c r="M18" i="16"/>
  <c r="M176" i="13"/>
  <c r="M201" i="13" s="1"/>
  <c r="M179" i="13"/>
  <c r="M204" i="13" s="1"/>
  <c r="M34" i="16"/>
  <c r="J41" i="16"/>
  <c r="J180" i="13"/>
  <c r="J205" i="13" s="1"/>
  <c r="N202" i="11"/>
  <c r="N78" i="16" s="1"/>
  <c r="N77" i="16"/>
  <c r="N155" i="24"/>
  <c r="N152" i="24" s="1"/>
  <c r="N60" i="26" s="1"/>
  <c r="N59" i="26" s="1"/>
  <c r="N13" i="26" s="1"/>
  <c r="N152" i="13"/>
  <c r="D176" i="13"/>
  <c r="D201" i="13" s="1"/>
  <c r="D18" i="16"/>
  <c r="I178" i="13"/>
  <c r="I203" i="13" s="1"/>
  <c r="I28" i="16"/>
  <c r="F183" i="13"/>
  <c r="F208" i="13" s="1"/>
  <c r="F60" i="16"/>
  <c r="H46" i="16"/>
  <c r="H181" i="13"/>
  <c r="H206" i="13" s="1"/>
  <c r="O55" i="26"/>
  <c r="O91" i="24"/>
  <c r="O88" i="13"/>
  <c r="O36" i="26"/>
  <c r="D180" i="13"/>
  <c r="D205" i="13" s="1"/>
  <c r="D41" i="16"/>
  <c r="H180" i="13"/>
  <c r="H205" i="13" s="1"/>
  <c r="H41" i="16"/>
  <c r="M20" i="17"/>
  <c r="M183" i="13"/>
  <c r="M208" i="13" s="1"/>
  <c r="M60" i="16"/>
  <c r="M31" i="17"/>
  <c r="O152" i="13"/>
  <c r="O155" i="24"/>
  <c r="N91" i="24"/>
  <c r="N88" i="24" s="1"/>
  <c r="N41" i="26" s="1"/>
  <c r="N40" i="26" s="1"/>
  <c r="N10" i="26" s="1"/>
  <c r="N88" i="13"/>
  <c r="N25" i="17"/>
  <c r="O25" i="17"/>
  <c r="G184" i="13"/>
  <c r="G209" i="13" s="1"/>
  <c r="G63" i="16"/>
  <c r="O40" i="24"/>
  <c r="O43" i="26"/>
  <c r="O44" i="26"/>
  <c r="K12" i="24"/>
  <c r="K18" i="26" s="1"/>
  <c r="K17" i="26" s="1"/>
  <c r="K6" i="26" s="1"/>
  <c r="K4" i="26" s="1"/>
  <c r="K7" i="24"/>
  <c r="K4" i="24" s="1"/>
  <c r="M46" i="16"/>
  <c r="M181" i="13"/>
  <c r="M206" i="13" s="1"/>
  <c r="O52" i="26"/>
  <c r="L28" i="17"/>
  <c r="L27" i="16"/>
  <c r="J182" i="13"/>
  <c r="J207" i="13" s="1"/>
  <c r="J54" i="16"/>
  <c r="D182" i="13"/>
  <c r="D207" i="13" s="1"/>
  <c r="D54" i="16"/>
  <c r="D179" i="13"/>
  <c r="D204" i="13" s="1"/>
  <c r="D34" i="16"/>
  <c r="O64" i="13"/>
  <c r="O67" i="24"/>
  <c r="H78" i="16"/>
  <c r="M57" i="17"/>
  <c r="L41" i="16"/>
  <c r="L180" i="13"/>
  <c r="L205" i="13" s="1"/>
  <c r="O25" i="26"/>
  <c r="O29" i="16"/>
  <c r="G46" i="16"/>
  <c r="G181" i="13"/>
  <c r="G206" i="13" s="1"/>
  <c r="O57" i="16"/>
  <c r="I180" i="13"/>
  <c r="I205" i="13" s="1"/>
  <c r="I41" i="16"/>
  <c r="O52" i="17"/>
  <c r="N52" i="17"/>
  <c r="L182" i="13"/>
  <c r="L207" i="13" s="1"/>
  <c r="L54" i="16"/>
  <c r="E46" i="16"/>
  <c r="E181" i="13"/>
  <c r="E206" i="13" s="1"/>
  <c r="O144" i="24"/>
  <c r="F12" i="24"/>
  <c r="F18" i="26" s="1"/>
  <c r="F17" i="26" s="1"/>
  <c r="F6" i="26" s="1"/>
  <c r="F4" i="26" s="1"/>
  <c r="F7" i="24"/>
  <c r="F4" i="24" s="1"/>
  <c r="O31" i="16"/>
  <c r="L18" i="16"/>
  <c r="L176" i="13"/>
  <c r="L201" i="13" s="1"/>
  <c r="D12" i="24"/>
  <c r="D18" i="26" s="1"/>
  <c r="D17" i="26" s="1"/>
  <c r="D6" i="26" s="1"/>
  <c r="D4" i="26" s="1"/>
  <c r="D7" i="24"/>
  <c r="D4" i="24" s="1"/>
  <c r="E34" i="16"/>
  <c r="E179" i="13"/>
  <c r="E204" i="13" s="1"/>
  <c r="E250" i="10"/>
  <c r="E78" i="16" s="1"/>
  <c r="E73" i="16"/>
  <c r="I177" i="13"/>
  <c r="I202" i="13" s="1"/>
  <c r="I22" i="16"/>
  <c r="O42" i="26"/>
  <c r="O47" i="26"/>
  <c r="J18" i="16"/>
  <c r="J176" i="13"/>
  <c r="J201" i="13" s="1"/>
  <c r="C184" i="13"/>
  <c r="C209" i="13" s="1"/>
  <c r="C63" i="16"/>
  <c r="O52" i="24"/>
  <c r="N47" i="24"/>
  <c r="N44" i="24" s="1"/>
  <c r="N28" i="26" s="1"/>
  <c r="N27" i="26" s="1"/>
  <c r="N8" i="26" s="1"/>
  <c r="N44" i="13"/>
  <c r="K176" i="13"/>
  <c r="K201" i="13" s="1"/>
  <c r="K18" i="16"/>
  <c r="O163" i="24"/>
  <c r="O160" i="13"/>
  <c r="M55" i="17"/>
  <c r="J177" i="13"/>
  <c r="J202" i="13" s="1"/>
  <c r="J22" i="16"/>
  <c r="G178" i="13"/>
  <c r="G203" i="13" s="1"/>
  <c r="G28" i="16"/>
  <c r="N19" i="17"/>
  <c r="O19" i="17"/>
  <c r="M56" i="17"/>
  <c r="D181" i="13"/>
  <c r="D206" i="13" s="1"/>
  <c r="D46" i="16"/>
  <c r="J183" i="13"/>
  <c r="J208" i="13" s="1"/>
  <c r="J60" i="16"/>
  <c r="O48" i="24"/>
  <c r="O23" i="16"/>
  <c r="H184" i="13"/>
  <c r="H209" i="13" s="1"/>
  <c r="H63" i="16"/>
  <c r="D183" i="13"/>
  <c r="D208" i="13" s="1"/>
  <c r="D60" i="16"/>
  <c r="F177" i="13"/>
  <c r="F202" i="13" s="1"/>
  <c r="F22" i="16"/>
  <c r="N50" i="17"/>
  <c r="O50" i="17"/>
  <c r="N49" i="17"/>
  <c r="O49" i="17"/>
  <c r="E178" i="13"/>
  <c r="E203" i="13" s="1"/>
  <c r="E28" i="16"/>
  <c r="K177" i="13"/>
  <c r="K202" i="13" s="1"/>
  <c r="K22" i="16"/>
  <c r="N132" i="13"/>
  <c r="N135" i="24"/>
  <c r="N132" i="24" s="1"/>
  <c r="N54" i="26" s="1"/>
  <c r="N53" i="26" s="1"/>
  <c r="N12" i="26" s="1"/>
  <c r="N43" i="17"/>
  <c r="O43" i="17"/>
  <c r="N39" i="17"/>
  <c r="O39" i="17"/>
  <c r="I17" i="16"/>
  <c r="I46" i="16"/>
  <c r="I181" i="13"/>
  <c r="I206" i="13" s="1"/>
  <c r="O51" i="26"/>
  <c r="F178" i="13"/>
  <c r="F203" i="13" s="1"/>
  <c r="F28" i="16"/>
  <c r="K184" i="13"/>
  <c r="K209" i="13" s="1"/>
  <c r="K63" i="16"/>
  <c r="O64" i="16"/>
  <c r="N47" i="17"/>
  <c r="O47" i="17"/>
  <c r="J12" i="24"/>
  <c r="J18" i="26" s="1"/>
  <c r="J17" i="26" s="1"/>
  <c r="J6" i="26" s="1"/>
  <c r="J4" i="26" s="1"/>
  <c r="J7" i="24"/>
  <c r="J4" i="24" s="1"/>
  <c r="O47" i="24"/>
  <c r="O44" i="13"/>
  <c r="N61" i="17"/>
  <c r="O61" i="17"/>
  <c r="K41" i="16"/>
  <c r="K180" i="13"/>
  <c r="K205" i="13" s="1"/>
  <c r="J46" i="16"/>
  <c r="J181" i="13"/>
  <c r="J206" i="13" s="1"/>
  <c r="G12" i="24"/>
  <c r="G18" i="26" s="1"/>
  <c r="G17" i="26" s="1"/>
  <c r="G6" i="26" s="1"/>
  <c r="G4" i="26" s="1"/>
  <c r="G7" i="24"/>
  <c r="G4" i="24" s="1"/>
  <c r="O32" i="24"/>
  <c r="O19" i="26"/>
  <c r="N37" i="17"/>
  <c r="O37" i="17"/>
  <c r="O26" i="16"/>
  <c r="O50" i="26"/>
  <c r="M41" i="16"/>
  <c r="M180" i="13"/>
  <c r="M205" i="13" s="1"/>
  <c r="O28" i="24"/>
  <c r="K54" i="16"/>
  <c r="K182" i="13"/>
  <c r="K207" i="13" s="1"/>
  <c r="G53" i="16"/>
  <c r="G179" i="13"/>
  <c r="G204" i="13" s="1"/>
  <c r="G34" i="16"/>
  <c r="I34" i="16"/>
  <c r="I179" i="13"/>
  <c r="I204" i="13" s="1"/>
  <c r="M58" i="17"/>
  <c r="N42" i="17"/>
  <c r="O42" i="17"/>
  <c r="C46" i="16"/>
  <c r="C181" i="13"/>
  <c r="C206" i="13" s="1"/>
  <c r="C12" i="24"/>
  <c r="C18" i="26" s="1"/>
  <c r="C17" i="26" s="1"/>
  <c r="C6" i="26" s="1"/>
  <c r="C4" i="26" s="1"/>
  <c r="C7" i="24"/>
  <c r="C4" i="24" s="1"/>
  <c r="O32" i="16"/>
  <c r="F176" i="13"/>
  <c r="F201" i="13" s="1"/>
  <c r="F18" i="16"/>
  <c r="N38" i="17"/>
  <c r="O38" i="17"/>
  <c r="M54" i="16"/>
  <c r="M182" i="13"/>
  <c r="M207" i="13" s="1"/>
  <c r="L60" i="16"/>
  <c r="L183" i="13"/>
  <c r="L208" i="13" s="1"/>
  <c r="C176" i="13"/>
  <c r="C201" i="13" s="1"/>
  <c r="C18" i="16"/>
  <c r="F182" i="13"/>
  <c r="F207" i="13" s="1"/>
  <c r="F54" i="16"/>
  <c r="O56" i="24"/>
  <c r="M42" i="17"/>
  <c r="H178" i="13"/>
  <c r="H203" i="13" s="1"/>
  <c r="H28" i="16"/>
  <c r="E180" i="13"/>
  <c r="E205" i="13" s="1"/>
  <c r="E41" i="16"/>
  <c r="O107" i="24"/>
  <c r="O104" i="13"/>
  <c r="E27" i="24"/>
  <c r="E24" i="13"/>
  <c r="H12" i="24"/>
  <c r="H18" i="26" s="1"/>
  <c r="H17" i="26" s="1"/>
  <c r="H6" i="26" s="1"/>
  <c r="H4" i="26" s="1"/>
  <c r="H7" i="24"/>
  <c r="H4" i="24" s="1"/>
  <c r="K34" i="16"/>
  <c r="K179" i="13"/>
  <c r="K204" i="13" s="1"/>
  <c r="D184" i="13"/>
  <c r="D209" i="13" s="1"/>
  <c r="D63" i="16"/>
  <c r="G180" i="13"/>
  <c r="G205" i="13" s="1"/>
  <c r="G41" i="16"/>
  <c r="O65" i="16"/>
  <c r="M7" i="24"/>
  <c r="M4" i="24" s="1"/>
  <c r="M12" i="24"/>
  <c r="M18" i="26" s="1"/>
  <c r="M17" i="26" s="1"/>
  <c r="M6" i="26" s="1"/>
  <c r="M4" i="26" s="1"/>
  <c r="O168" i="24"/>
  <c r="E60" i="16"/>
  <c r="E183" i="13"/>
  <c r="E208" i="13" s="1"/>
  <c r="N44" i="17"/>
  <c r="O44" i="17"/>
  <c r="O132" i="13"/>
  <c r="O135" i="24"/>
  <c r="E17" i="16"/>
  <c r="O56" i="16"/>
  <c r="C60" i="16"/>
  <c r="C183" i="13"/>
  <c r="C208" i="13" s="1"/>
  <c r="L34" i="16"/>
  <c r="L179" i="13"/>
  <c r="L204" i="13" s="1"/>
  <c r="G177" i="13"/>
  <c r="G202" i="13" s="1"/>
  <c r="G22" i="16"/>
  <c r="O12" i="13"/>
  <c r="O15" i="24"/>
  <c r="O30" i="16"/>
  <c r="H179" i="13"/>
  <c r="H204" i="13" s="1"/>
  <c r="H34" i="16"/>
  <c r="I183" i="13"/>
  <c r="I208" i="13" s="1"/>
  <c r="I60" i="16"/>
  <c r="O20" i="26"/>
  <c r="O164" i="24"/>
  <c r="G18" i="16"/>
  <c r="G176" i="13"/>
  <c r="G201" i="13" s="1"/>
  <c r="J178" i="13"/>
  <c r="J203" i="13" s="1"/>
  <c r="J28" i="16"/>
  <c r="M43" i="17"/>
  <c r="O24" i="16"/>
  <c r="J210" i="13" l="1"/>
  <c r="I210" i="13"/>
  <c r="J45" i="16"/>
  <c r="I46" i="17"/>
  <c r="J18" i="17"/>
  <c r="K17" i="16"/>
  <c r="E45" i="16"/>
  <c r="D46" i="17"/>
  <c r="H40" i="16"/>
  <c r="O58" i="26"/>
  <c r="L53" i="16"/>
  <c r="K54" i="17"/>
  <c r="C18" i="17"/>
  <c r="D17" i="16"/>
  <c r="D17" i="17" s="1"/>
  <c r="D27" i="16"/>
  <c r="C28" i="17"/>
  <c r="J41" i="17"/>
  <c r="K40" i="16"/>
  <c r="K62" i="16"/>
  <c r="J63" i="17"/>
  <c r="M8" i="16"/>
  <c r="N60" i="16"/>
  <c r="N183" i="13"/>
  <c r="N208" i="13" s="1"/>
  <c r="N46" i="16"/>
  <c r="N181" i="13"/>
  <c r="N206" i="13" s="1"/>
  <c r="E54" i="17"/>
  <c r="D54" i="17"/>
  <c r="E53" i="16"/>
  <c r="H28" i="17"/>
  <c r="G28" i="17"/>
  <c r="H27" i="16"/>
  <c r="O30" i="26"/>
  <c r="O132" i="24"/>
  <c r="O64" i="24"/>
  <c r="O28" i="16"/>
  <c r="O178" i="13"/>
  <c r="O88" i="24"/>
  <c r="N58" i="17"/>
  <c r="O58" i="17"/>
  <c r="O183" i="13"/>
  <c r="O60" i="16"/>
  <c r="N23" i="17"/>
  <c r="O23" i="17"/>
  <c r="J17" i="16"/>
  <c r="I18" i="17"/>
  <c r="N57" i="17"/>
  <c r="O57" i="17"/>
  <c r="L34" i="17"/>
  <c r="M33" i="16"/>
  <c r="N18" i="16"/>
  <c r="N176" i="13"/>
  <c r="N201" i="13" s="1"/>
  <c r="C33" i="16"/>
  <c r="G22" i="17"/>
  <c r="H21" i="16"/>
  <c r="I28" i="17"/>
  <c r="J27" i="16"/>
  <c r="K33" i="16"/>
  <c r="J34" i="17"/>
  <c r="F53" i="16"/>
  <c r="F54" i="17"/>
  <c r="N12" i="24"/>
  <c r="N18" i="26" s="1"/>
  <c r="N17" i="26" s="1"/>
  <c r="N6" i="26" s="1"/>
  <c r="N4" i="26" s="1"/>
  <c r="N7" i="24"/>
  <c r="N4" i="24" s="1"/>
  <c r="K63" i="17"/>
  <c r="L62" i="16"/>
  <c r="N179" i="13"/>
  <c r="N204" i="13" s="1"/>
  <c r="N34" i="16"/>
  <c r="N178" i="13"/>
  <c r="N203" i="13" s="1"/>
  <c r="N28" i="16"/>
  <c r="L40" i="16"/>
  <c r="K41" i="17"/>
  <c r="K46" i="17"/>
  <c r="L45" i="16"/>
  <c r="N26" i="17"/>
  <c r="O26" i="17"/>
  <c r="H59" i="16"/>
  <c r="G60" i="17"/>
  <c r="H34" i="17"/>
  <c r="H33" i="16"/>
  <c r="G34" i="17"/>
  <c r="E33" i="16"/>
  <c r="D34" i="17"/>
  <c r="E6" i="16"/>
  <c r="E18" i="17"/>
  <c r="F17" i="16"/>
  <c r="C63" i="17"/>
  <c r="D62" i="16"/>
  <c r="H17" i="16"/>
  <c r="G18" i="17"/>
  <c r="G21" i="16"/>
  <c r="F22" i="17"/>
  <c r="O24" i="26"/>
  <c r="J54" i="17"/>
  <c r="K53" i="16"/>
  <c r="I6" i="16"/>
  <c r="G45" i="16"/>
  <c r="F46" i="17"/>
  <c r="M59" i="16"/>
  <c r="L60" i="17"/>
  <c r="H45" i="16"/>
  <c r="G46" i="17"/>
  <c r="M17" i="16"/>
  <c r="L18" i="17"/>
  <c r="J33" i="16"/>
  <c r="E41" i="17"/>
  <c r="F40" i="16"/>
  <c r="G54" i="17"/>
  <c r="H53" i="16"/>
  <c r="J60" i="17"/>
  <c r="K59" i="16"/>
  <c r="F60" i="17"/>
  <c r="G59" i="16"/>
  <c r="C59" i="16"/>
  <c r="L41" i="17"/>
  <c r="M40" i="16"/>
  <c r="N63" i="16"/>
  <c r="N184" i="13"/>
  <c r="N209" i="13" s="1"/>
  <c r="O24" i="24"/>
  <c r="C21" i="16"/>
  <c r="I60" i="17"/>
  <c r="H60" i="17"/>
  <c r="I59" i="16"/>
  <c r="E40" i="16"/>
  <c r="E28" i="17"/>
  <c r="F27" i="16"/>
  <c r="G41" i="17"/>
  <c r="G40" i="16"/>
  <c r="F41" i="17"/>
  <c r="D59" i="16"/>
  <c r="C60" i="17"/>
  <c r="N180" i="13"/>
  <c r="N205" i="13" s="1"/>
  <c r="N41" i="16"/>
  <c r="E63" i="17"/>
  <c r="F62" i="16"/>
  <c r="K45" i="16"/>
  <c r="J46" i="17"/>
  <c r="I62" i="16"/>
  <c r="H63" i="17"/>
  <c r="H210" i="13"/>
  <c r="F45" i="16"/>
  <c r="E46" i="17"/>
  <c r="H62" i="16"/>
  <c r="G63" i="17"/>
  <c r="O12" i="24"/>
  <c r="O7" i="24"/>
  <c r="O31" i="26"/>
  <c r="L17" i="16"/>
  <c r="K18" i="17"/>
  <c r="H46" i="17"/>
  <c r="I45" i="16"/>
  <c r="H18" i="17"/>
  <c r="O32" i="26"/>
  <c r="D63" i="17"/>
  <c r="E62" i="16"/>
  <c r="C17" i="16"/>
  <c r="F18" i="17"/>
  <c r="G17" i="16"/>
  <c r="E22" i="16"/>
  <c r="E177" i="13"/>
  <c r="E202" i="13" s="1"/>
  <c r="E210" i="13" s="1"/>
  <c r="C210" i="13"/>
  <c r="C45" i="16"/>
  <c r="O23" i="26"/>
  <c r="J59" i="16"/>
  <c r="O63" i="16"/>
  <c r="O184" i="13"/>
  <c r="O57" i="26"/>
  <c r="N29" i="17"/>
  <c r="O29" i="17"/>
  <c r="I54" i="17"/>
  <c r="J53" i="16"/>
  <c r="O26" i="26"/>
  <c r="E60" i="17"/>
  <c r="F59" i="16"/>
  <c r="D21" i="16"/>
  <c r="C22" i="17"/>
  <c r="I53" i="16"/>
  <c r="H54" i="17"/>
  <c r="O56" i="26"/>
  <c r="L27" i="17"/>
  <c r="L8" i="16"/>
  <c r="O22" i="16"/>
  <c r="O177" i="13"/>
  <c r="N56" i="17"/>
  <c r="O56" i="17"/>
  <c r="L54" i="17"/>
  <c r="M53" i="16"/>
  <c r="D41" i="17"/>
  <c r="C41" i="17"/>
  <c r="D40" i="16"/>
  <c r="F21" i="16"/>
  <c r="D18" i="17"/>
  <c r="N24" i="17"/>
  <c r="O24" i="17"/>
  <c r="N30" i="17"/>
  <c r="O30" i="17"/>
  <c r="G33" i="16"/>
  <c r="F34" i="17"/>
  <c r="N182" i="13"/>
  <c r="N207" i="13" s="1"/>
  <c r="N54" i="16"/>
  <c r="C62" i="16"/>
  <c r="O41" i="16"/>
  <c r="O180" i="13"/>
  <c r="O54" i="16"/>
  <c r="O182" i="13"/>
  <c r="F28" i="17"/>
  <c r="G27" i="16"/>
  <c r="H41" i="17"/>
  <c r="I40" i="16"/>
  <c r="O152" i="24"/>
  <c r="N32" i="17"/>
  <c r="O32" i="17"/>
  <c r="O44" i="24"/>
  <c r="G12" i="16"/>
  <c r="E27" i="16"/>
  <c r="D28" i="17"/>
  <c r="J21" i="16"/>
  <c r="I22" i="17"/>
  <c r="N31" i="17"/>
  <c r="O31" i="17"/>
  <c r="M21" i="16"/>
  <c r="L22" i="17"/>
  <c r="G210" i="13"/>
  <c r="O64" i="26"/>
  <c r="K34" i="17"/>
  <c r="L33" i="16"/>
  <c r="D60" i="17"/>
  <c r="E59" i="16"/>
  <c r="E24" i="24"/>
  <c r="E22" i="26" s="1"/>
  <c r="E21" i="26" s="1"/>
  <c r="E7" i="26" s="1"/>
  <c r="E4" i="26" s="1"/>
  <c r="E7" i="24"/>
  <c r="E4" i="24" s="1"/>
  <c r="O160" i="24"/>
  <c r="I63" i="17"/>
  <c r="J62" i="16"/>
  <c r="J28" i="17"/>
  <c r="K27" i="16"/>
  <c r="K27" i="17" s="1"/>
  <c r="E34" i="17"/>
  <c r="M62" i="16"/>
  <c r="L63" i="17"/>
  <c r="K22" i="17"/>
  <c r="L21" i="16"/>
  <c r="O104" i="24"/>
  <c r="N64" i="17"/>
  <c r="O64" i="17"/>
  <c r="K210" i="13"/>
  <c r="D210" i="13"/>
  <c r="N65" i="17"/>
  <c r="O65" i="17"/>
  <c r="I34" i="17"/>
  <c r="I33" i="16"/>
  <c r="M45" i="16"/>
  <c r="L46" i="17"/>
  <c r="F210" i="13"/>
  <c r="J22" i="17"/>
  <c r="K21" i="16"/>
  <c r="L210" i="13"/>
  <c r="O179" i="13"/>
  <c r="O34" i="16"/>
  <c r="I41" i="17"/>
  <c r="J40" i="16"/>
  <c r="C53" i="16"/>
  <c r="O18" i="16"/>
  <c r="O176" i="13"/>
  <c r="D33" i="16"/>
  <c r="C34" i="17"/>
  <c r="O29" i="26"/>
  <c r="C54" i="17"/>
  <c r="D53" i="16"/>
  <c r="M210" i="13"/>
  <c r="O65" i="26"/>
  <c r="O181" i="13"/>
  <c r="O46" i="16"/>
  <c r="L59" i="16"/>
  <c r="K60" i="17"/>
  <c r="C46" i="17"/>
  <c r="D45" i="16"/>
  <c r="H22" i="17"/>
  <c r="I21" i="16"/>
  <c r="F63" i="17"/>
  <c r="G62" i="16"/>
  <c r="I27" i="16"/>
  <c r="C27" i="16"/>
  <c r="F9" i="16"/>
  <c r="N177" i="13"/>
  <c r="N202" i="13" s="1"/>
  <c r="N22" i="16"/>
  <c r="C40" i="16"/>
  <c r="M11" i="16" l="1"/>
  <c r="L45" i="17"/>
  <c r="O60" i="26"/>
  <c r="M54" i="17"/>
  <c r="N53" i="16"/>
  <c r="F7" i="16"/>
  <c r="F11" i="16"/>
  <c r="D14" i="16"/>
  <c r="C62" i="17"/>
  <c r="N59" i="16"/>
  <c r="M60" i="17"/>
  <c r="C27" i="17"/>
  <c r="C8" i="16"/>
  <c r="K21" i="17"/>
  <c r="L7" i="16"/>
  <c r="J12" i="16"/>
  <c r="I53" i="17"/>
  <c r="I45" i="17"/>
  <c r="I11" i="16"/>
  <c r="H45" i="17"/>
  <c r="K62" i="17"/>
  <c r="L14" i="16"/>
  <c r="O54" i="26"/>
  <c r="L12" i="16"/>
  <c r="K53" i="17"/>
  <c r="I33" i="17"/>
  <c r="I9" i="16"/>
  <c r="H33" i="17"/>
  <c r="E13" i="16"/>
  <c r="D59" i="17"/>
  <c r="D40" i="17"/>
  <c r="C40" i="17"/>
  <c r="D10" i="16"/>
  <c r="F40" i="17"/>
  <c r="G10" i="16"/>
  <c r="E40" i="17"/>
  <c r="F10" i="16"/>
  <c r="J7" i="16"/>
  <c r="I21" i="17"/>
  <c r="N210" i="13"/>
  <c r="N60" i="17"/>
  <c r="O59" i="16"/>
  <c r="O60" i="17"/>
  <c r="F33" i="17"/>
  <c r="G9" i="16"/>
  <c r="H62" i="17"/>
  <c r="I14" i="16"/>
  <c r="M18" i="17"/>
  <c r="N17" i="16"/>
  <c r="O208" i="13"/>
  <c r="L6" i="16"/>
  <c r="K17" i="17"/>
  <c r="J62" i="17"/>
  <c r="K14" i="16"/>
  <c r="L33" i="17"/>
  <c r="M9" i="16"/>
  <c r="H27" i="17"/>
  <c r="G27" i="17"/>
  <c r="H8" i="16"/>
  <c r="D12" i="16"/>
  <c r="C53" i="17"/>
  <c r="O204" i="13"/>
  <c r="I12" i="16"/>
  <c r="K11" i="16"/>
  <c r="J45" i="17"/>
  <c r="C13" i="16"/>
  <c r="K45" i="17"/>
  <c r="L11" i="16"/>
  <c r="F12" i="16"/>
  <c r="K40" i="17"/>
  <c r="J40" i="17"/>
  <c r="K10" i="16"/>
  <c r="I7" i="16"/>
  <c r="H21" i="17"/>
  <c r="J27" i="17"/>
  <c r="K8" i="16"/>
  <c r="K8" i="17" s="1"/>
  <c r="F53" i="17"/>
  <c r="O207" i="13"/>
  <c r="O4" i="24"/>
  <c r="E10" i="16"/>
  <c r="M6" i="16"/>
  <c r="L17" i="17"/>
  <c r="E45" i="17"/>
  <c r="D45" i="17"/>
  <c r="E11" i="16"/>
  <c r="O53" i="16"/>
  <c r="N54" i="17"/>
  <c r="O54" i="17"/>
  <c r="O209" i="13"/>
  <c r="C6" i="16"/>
  <c r="O18" i="26"/>
  <c r="E62" i="17"/>
  <c r="F14" i="16"/>
  <c r="G13" i="16"/>
  <c r="F59" i="17"/>
  <c r="O28" i="26"/>
  <c r="D7" i="16"/>
  <c r="O62" i="16"/>
  <c r="N63" i="17"/>
  <c r="O63" i="17"/>
  <c r="I59" i="17"/>
  <c r="I13" i="16"/>
  <c r="H59" i="17"/>
  <c r="E33" i="17"/>
  <c r="D33" i="17"/>
  <c r="E9" i="16"/>
  <c r="K9" i="16"/>
  <c r="J33" i="17"/>
  <c r="O41" i="26"/>
  <c r="E53" i="17"/>
  <c r="D53" i="17"/>
  <c r="E12" i="16"/>
  <c r="J17" i="17"/>
  <c r="K6" i="16"/>
  <c r="M14" i="16"/>
  <c r="L62" i="17"/>
  <c r="J9" i="16"/>
  <c r="E8" i="16"/>
  <c r="D27" i="17"/>
  <c r="M12" i="16"/>
  <c r="L53" i="17"/>
  <c r="G6" i="16"/>
  <c r="F17" i="17"/>
  <c r="C10" i="16"/>
  <c r="K7" i="16"/>
  <c r="J21" i="17"/>
  <c r="N40" i="16"/>
  <c r="M41" i="17"/>
  <c r="H11" i="16"/>
  <c r="G45" i="17"/>
  <c r="D8" i="16"/>
  <c r="J11" i="16"/>
  <c r="N46" i="17"/>
  <c r="O45" i="16"/>
  <c r="O46" i="17"/>
  <c r="L8" i="17"/>
  <c r="O206" i="13"/>
  <c r="C11" i="16"/>
  <c r="G11" i="16"/>
  <c r="F45" i="17"/>
  <c r="H13" i="16"/>
  <c r="G59" i="17"/>
  <c r="C12" i="16"/>
  <c r="M63" i="17"/>
  <c r="N62" i="16"/>
  <c r="C9" i="16"/>
  <c r="I8" i="16"/>
  <c r="I10" i="16"/>
  <c r="H40" i="17"/>
  <c r="F6" i="16"/>
  <c r="E17" i="17"/>
  <c r="J10" i="16"/>
  <c r="I40" i="17"/>
  <c r="D22" i="17"/>
  <c r="E21" i="16"/>
  <c r="E21" i="17" s="1"/>
  <c r="M10" i="16"/>
  <c r="L40" i="17"/>
  <c r="F62" i="17"/>
  <c r="G14" i="16"/>
  <c r="K33" i="17"/>
  <c r="L9" i="16"/>
  <c r="F8" i="16"/>
  <c r="E27" i="17"/>
  <c r="K12" i="16"/>
  <c r="J53" i="17"/>
  <c r="H10" i="16"/>
  <c r="G40" i="17"/>
  <c r="O33" i="16"/>
  <c r="N34" i="17"/>
  <c r="O34" i="17"/>
  <c r="G8" i="16"/>
  <c r="F27" i="17"/>
  <c r="C45" i="17"/>
  <c r="D11" i="16"/>
  <c r="J14" i="16"/>
  <c r="I62" i="17"/>
  <c r="O205" i="13"/>
  <c r="D62" i="17"/>
  <c r="E14" i="16"/>
  <c r="F21" i="17"/>
  <c r="G7" i="16"/>
  <c r="L10" i="16"/>
  <c r="N21" i="16"/>
  <c r="M22" i="17"/>
  <c r="L21" i="17"/>
  <c r="M7" i="16"/>
  <c r="O40" i="16"/>
  <c r="N41" i="17"/>
  <c r="O41" i="17"/>
  <c r="O202" i="13"/>
  <c r="E59" i="17"/>
  <c r="F13" i="16"/>
  <c r="K13" i="16"/>
  <c r="J59" i="17"/>
  <c r="N27" i="16"/>
  <c r="M28" i="17"/>
  <c r="J8" i="16"/>
  <c r="I27" i="17"/>
  <c r="O203" i="13"/>
  <c r="D9" i="16"/>
  <c r="C33" i="17"/>
  <c r="O63" i="26"/>
  <c r="N22" i="17"/>
  <c r="O21" i="16"/>
  <c r="O22" i="17"/>
  <c r="J13" i="16"/>
  <c r="H14" i="16"/>
  <c r="G62" i="17"/>
  <c r="H9" i="16"/>
  <c r="G33" i="17"/>
  <c r="N28" i="17"/>
  <c r="O27" i="16"/>
  <c r="O28" i="17"/>
  <c r="D6" i="16"/>
  <c r="C17" i="17"/>
  <c r="O201" i="13"/>
  <c r="O46" i="26"/>
  <c r="C21" i="17"/>
  <c r="C7" i="16"/>
  <c r="M13" i="16"/>
  <c r="L59" i="17"/>
  <c r="H17" i="17"/>
  <c r="G17" i="17"/>
  <c r="H6" i="16"/>
  <c r="N33" i="16"/>
  <c r="M34" i="17"/>
  <c r="I17" i="17"/>
  <c r="J6" i="16"/>
  <c r="M46" i="17"/>
  <c r="N45" i="16"/>
  <c r="K59" i="17"/>
  <c r="L13" i="16"/>
  <c r="O17" i="16"/>
  <c r="N18" i="17"/>
  <c r="O18" i="17"/>
  <c r="C14" i="16"/>
  <c r="E22" i="17"/>
  <c r="D13" i="16"/>
  <c r="C59" i="17"/>
  <c r="O22" i="26"/>
  <c r="H53" i="17"/>
  <c r="H12" i="16"/>
  <c r="G53" i="17"/>
  <c r="G21" i="17"/>
  <c r="H7" i="16"/>
  <c r="O34" i="26"/>
  <c r="L13" i="17" l="1"/>
  <c r="G13" i="17"/>
  <c r="L4" i="16"/>
  <c r="L14" i="18" s="1"/>
  <c r="O45" i="26"/>
  <c r="D10" i="17"/>
  <c r="I6" i="17"/>
  <c r="E12" i="17"/>
  <c r="O33" i="26"/>
  <c r="L10" i="17"/>
  <c r="O10" i="16"/>
  <c r="N40" i="17"/>
  <c r="O40" i="17"/>
  <c r="C12" i="17"/>
  <c r="D13" i="17"/>
  <c r="N9" i="16"/>
  <c r="M33" i="17"/>
  <c r="M27" i="17"/>
  <c r="N8" i="16"/>
  <c r="I14" i="17"/>
  <c r="N14" i="16"/>
  <c r="M62" i="17"/>
  <c r="D9" i="17"/>
  <c r="H8" i="17"/>
  <c r="G8" i="17"/>
  <c r="C6" i="17"/>
  <c r="D4" i="16"/>
  <c r="D11" i="18" s="1"/>
  <c r="J12" i="17"/>
  <c r="I12" i="17"/>
  <c r="J7" i="17"/>
  <c r="F13" i="17"/>
  <c r="J8" i="17"/>
  <c r="H14" i="17"/>
  <c r="M21" i="17"/>
  <c r="N7" i="16"/>
  <c r="E10" i="17"/>
  <c r="K7" i="17"/>
  <c r="H12" i="17"/>
  <c r="G12" i="17"/>
  <c r="K13" i="17"/>
  <c r="O62" i="26"/>
  <c r="E8" i="17"/>
  <c r="O11" i="16"/>
  <c r="N45" i="17"/>
  <c r="O45" i="17"/>
  <c r="J6" i="17"/>
  <c r="K4" i="16"/>
  <c r="K10" i="18" s="1"/>
  <c r="E14" i="17"/>
  <c r="E11" i="17"/>
  <c r="D11" i="17"/>
  <c r="L9" i="17"/>
  <c r="N53" i="17"/>
  <c r="M53" i="17"/>
  <c r="N12" i="16"/>
  <c r="G11" i="17"/>
  <c r="I8" i="17"/>
  <c r="I11" i="17"/>
  <c r="H11" i="17"/>
  <c r="C14" i="17"/>
  <c r="J9" i="17"/>
  <c r="L7" i="17"/>
  <c r="N6" i="16"/>
  <c r="M17" i="17"/>
  <c r="O12" i="16"/>
  <c r="O53" i="17"/>
  <c r="I7" i="17"/>
  <c r="I9" i="17"/>
  <c r="O6" i="16"/>
  <c r="N17" i="17"/>
  <c r="O17" i="17"/>
  <c r="H6" i="17"/>
  <c r="G6" i="17"/>
  <c r="H4" i="16"/>
  <c r="N21" i="17"/>
  <c r="O7" i="16"/>
  <c r="O21" i="17"/>
  <c r="C11" i="17"/>
  <c r="L14" i="17"/>
  <c r="F12" i="17"/>
  <c r="D6" i="17"/>
  <c r="J13" i="17"/>
  <c r="J4" i="16"/>
  <c r="J7" i="18" s="1"/>
  <c r="I10" i="17"/>
  <c r="O8" i="16"/>
  <c r="N27" i="17"/>
  <c r="O27" i="17"/>
  <c r="E13" i="17"/>
  <c r="K10" i="17"/>
  <c r="I13" i="17"/>
  <c r="H13" i="17"/>
  <c r="F9" i="17"/>
  <c r="K12" i="17"/>
  <c r="N62" i="17"/>
  <c r="O14" i="16"/>
  <c r="O62" i="17"/>
  <c r="C7" i="17"/>
  <c r="I4" i="16"/>
  <c r="I9" i="18" s="1"/>
  <c r="O27" i="26"/>
  <c r="M40" i="17"/>
  <c r="N10" i="16"/>
  <c r="O21" i="26"/>
  <c r="F8" i="17"/>
  <c r="K9" i="17"/>
  <c r="E6" i="17"/>
  <c r="F4" i="16"/>
  <c r="F13" i="18" s="1"/>
  <c r="O17" i="26"/>
  <c r="H7" i="17"/>
  <c r="O59" i="26"/>
  <c r="F7" i="17"/>
  <c r="D12" i="17"/>
  <c r="J11" i="17"/>
  <c r="J14" i="17"/>
  <c r="J10" i="17"/>
  <c r="G14" i="17"/>
  <c r="F14" i="17"/>
  <c r="H10" i="17"/>
  <c r="F11" i="17"/>
  <c r="C8" i="17"/>
  <c r="C4" i="16"/>
  <c r="C13" i="18" s="1"/>
  <c r="L6" i="17"/>
  <c r="M4" i="16"/>
  <c r="M9" i="18" s="1"/>
  <c r="C10" i="17"/>
  <c r="K14" i="17"/>
  <c r="N33" i="17"/>
  <c r="O9" i="16"/>
  <c r="O33" i="17"/>
  <c r="K6" i="17"/>
  <c r="D8" i="17"/>
  <c r="O210" i="13"/>
  <c r="K11" i="17"/>
  <c r="D21" i="17"/>
  <c r="E7" i="16"/>
  <c r="G7" i="17"/>
  <c r="G10" i="17"/>
  <c r="F10" i="17"/>
  <c r="O53" i="26"/>
  <c r="E9" i="17"/>
  <c r="F6" i="17"/>
  <c r="G4" i="16"/>
  <c r="G6" i="18" s="1"/>
  <c r="C9" i="17"/>
  <c r="N11" i="16"/>
  <c r="M45" i="17"/>
  <c r="H9" i="17"/>
  <c r="G9" i="17"/>
  <c r="C13" i="17"/>
  <c r="D14" i="17"/>
  <c r="L12" i="17"/>
  <c r="O40" i="26"/>
  <c r="N59" i="17"/>
  <c r="O13" i="16"/>
  <c r="O59" i="17"/>
  <c r="N13" i="16"/>
  <c r="M13" i="17" s="1"/>
  <c r="M59" i="17"/>
  <c r="L11" i="17"/>
  <c r="K12" i="18" l="1"/>
  <c r="M12" i="18"/>
  <c r="F8" i="18"/>
  <c r="J10" i="18"/>
  <c r="D12" i="18"/>
  <c r="D8" i="18"/>
  <c r="F6" i="18"/>
  <c r="F11" i="18"/>
  <c r="F10" i="18"/>
  <c r="F12" i="18"/>
  <c r="F7" i="18"/>
  <c r="G7" i="18"/>
  <c r="K9" i="18"/>
  <c r="G14" i="18"/>
  <c r="I11" i="18"/>
  <c r="K13" i="18"/>
  <c r="K8" i="18"/>
  <c r="J14" i="18"/>
  <c r="C6" i="18"/>
  <c r="I10" i="18"/>
  <c r="G10" i="18"/>
  <c r="G13" i="18"/>
  <c r="C7" i="18"/>
  <c r="K14" i="18"/>
  <c r="G9" i="18"/>
  <c r="C14" i="18"/>
  <c r="I8" i="18"/>
  <c r="I12" i="18"/>
  <c r="K7" i="18"/>
  <c r="C10" i="18"/>
  <c r="C12" i="18"/>
  <c r="I7" i="18"/>
  <c r="C11" i="18"/>
  <c r="K11" i="18"/>
  <c r="H13" i="18"/>
  <c r="G4" i="17"/>
  <c r="H4" i="18"/>
  <c r="H16" i="18"/>
  <c r="H5" i="18"/>
  <c r="H57" i="18"/>
  <c r="H61" i="18"/>
  <c r="H35" i="18"/>
  <c r="H36" i="18"/>
  <c r="H37" i="18"/>
  <c r="H26" i="18"/>
  <c r="H56" i="18"/>
  <c r="H65" i="18"/>
  <c r="H58" i="18"/>
  <c r="H44" i="18"/>
  <c r="H47" i="18"/>
  <c r="H39" i="18"/>
  <c r="H43" i="18"/>
  <c r="H52" i="18"/>
  <c r="H51" i="18"/>
  <c r="H48" i="18"/>
  <c r="H23" i="18"/>
  <c r="H20" i="18"/>
  <c r="H42" i="18"/>
  <c r="H64" i="18"/>
  <c r="H24" i="18"/>
  <c r="H38" i="18"/>
  <c r="H49" i="18"/>
  <c r="H25" i="18"/>
  <c r="H50" i="18"/>
  <c r="H19" i="18"/>
  <c r="H55" i="18"/>
  <c r="H30" i="18"/>
  <c r="H31" i="18"/>
  <c r="H32" i="18"/>
  <c r="H29" i="18"/>
  <c r="H60" i="18"/>
  <c r="H22" i="18"/>
  <c r="H54" i="18"/>
  <c r="H18" i="18"/>
  <c r="H34" i="18"/>
  <c r="H63" i="18"/>
  <c r="H28" i="18"/>
  <c r="H46" i="18"/>
  <c r="H41" i="18"/>
  <c r="H45" i="18"/>
  <c r="H62" i="18"/>
  <c r="H33" i="18"/>
  <c r="H21" i="18"/>
  <c r="H40" i="18"/>
  <c r="H59" i="18"/>
  <c r="H53" i="18"/>
  <c r="H17" i="18"/>
  <c r="H27" i="18"/>
  <c r="O7" i="26"/>
  <c r="L12" i="18"/>
  <c r="H6" i="18"/>
  <c r="J13" i="18"/>
  <c r="J4" i="18"/>
  <c r="I4" i="17"/>
  <c r="J16" i="18"/>
  <c r="J5" i="18"/>
  <c r="J19" i="18"/>
  <c r="J56" i="18"/>
  <c r="J32" i="18"/>
  <c r="J35" i="18"/>
  <c r="J48" i="18"/>
  <c r="J51" i="18"/>
  <c r="J49" i="18"/>
  <c r="J55" i="18"/>
  <c r="J47" i="18"/>
  <c r="J37" i="18"/>
  <c r="J58" i="18"/>
  <c r="J36" i="18"/>
  <c r="J29" i="18"/>
  <c r="J61" i="18"/>
  <c r="J30" i="18"/>
  <c r="J25" i="18"/>
  <c r="J64" i="18"/>
  <c r="J39" i="18"/>
  <c r="J65" i="18"/>
  <c r="J23" i="18"/>
  <c r="J26" i="18"/>
  <c r="J52" i="18"/>
  <c r="J38" i="18"/>
  <c r="J24" i="18"/>
  <c r="J31" i="18"/>
  <c r="J20" i="18"/>
  <c r="J50" i="18"/>
  <c r="J57" i="18"/>
  <c r="J44" i="18"/>
  <c r="J42" i="18"/>
  <c r="J43" i="18"/>
  <c r="J46" i="18"/>
  <c r="J18" i="18"/>
  <c r="J60" i="18"/>
  <c r="J28" i="18"/>
  <c r="J22" i="18"/>
  <c r="J63" i="18"/>
  <c r="J34" i="18"/>
  <c r="J41" i="18"/>
  <c r="J54" i="18"/>
  <c r="J21" i="18"/>
  <c r="J17" i="18"/>
  <c r="J45" i="18"/>
  <c r="J27" i="18"/>
  <c r="J40" i="18"/>
  <c r="J62" i="18"/>
  <c r="J53" i="18"/>
  <c r="J33" i="18"/>
  <c r="J59" i="18"/>
  <c r="H7" i="18"/>
  <c r="M8" i="17"/>
  <c r="N9" i="17"/>
  <c r="O9" i="17"/>
  <c r="N11" i="17"/>
  <c r="O11" i="17"/>
  <c r="M7" i="17"/>
  <c r="O9" i="26"/>
  <c r="N13" i="17"/>
  <c r="O13" i="17"/>
  <c r="D7" i="17"/>
  <c r="E4" i="16"/>
  <c r="D6" i="18"/>
  <c r="O6" i="26"/>
  <c r="M9" i="17"/>
  <c r="L7" i="18"/>
  <c r="H9" i="18"/>
  <c r="L6" i="18"/>
  <c r="H11" i="18"/>
  <c r="J12" i="18"/>
  <c r="O10" i="17"/>
  <c r="N6" i="17"/>
  <c r="M6" i="17"/>
  <c r="N4" i="16"/>
  <c r="N6" i="18" s="1"/>
  <c r="M7" i="18"/>
  <c r="D9" i="18"/>
  <c r="M14" i="18"/>
  <c r="O6" i="17"/>
  <c r="O4" i="16"/>
  <c r="O8" i="18" s="1"/>
  <c r="O10" i="26"/>
  <c r="G11" i="18"/>
  <c r="F4" i="17"/>
  <c r="G4" i="18"/>
  <c r="G16" i="18"/>
  <c r="G56" i="18"/>
  <c r="G5" i="18"/>
  <c r="G58" i="18"/>
  <c r="G55" i="18"/>
  <c r="G57" i="18"/>
  <c r="G65" i="18"/>
  <c r="G37" i="18"/>
  <c r="G36" i="18"/>
  <c r="G61" i="18"/>
  <c r="G49" i="18"/>
  <c r="G43" i="18"/>
  <c r="G29" i="18"/>
  <c r="G31" i="18"/>
  <c r="G51" i="18"/>
  <c r="G32" i="18"/>
  <c r="G35" i="18"/>
  <c r="G47" i="18"/>
  <c r="G20" i="18"/>
  <c r="G26" i="18"/>
  <c r="G38" i="18"/>
  <c r="G30" i="18"/>
  <c r="G52" i="18"/>
  <c r="G39" i="18"/>
  <c r="G50" i="18"/>
  <c r="G48" i="18"/>
  <c r="G24" i="18"/>
  <c r="G19" i="18"/>
  <c r="G64" i="18"/>
  <c r="G23" i="18"/>
  <c r="G25" i="18"/>
  <c r="G42" i="18"/>
  <c r="G44" i="18"/>
  <c r="G54" i="18"/>
  <c r="G46" i="18"/>
  <c r="G18" i="18"/>
  <c r="G34" i="18"/>
  <c r="G28" i="18"/>
  <c r="G22" i="18"/>
  <c r="G60" i="18"/>
  <c r="G53" i="18"/>
  <c r="G63" i="18"/>
  <c r="G41" i="18"/>
  <c r="G62" i="18"/>
  <c r="G45" i="18"/>
  <c r="G21" i="18"/>
  <c r="G40" i="18"/>
  <c r="G17" i="18"/>
  <c r="G12" i="18"/>
  <c r="G59" i="18"/>
  <c r="G33" i="18"/>
  <c r="G27" i="18"/>
  <c r="L11" i="18"/>
  <c r="D7" i="18"/>
  <c r="C9" i="18"/>
  <c r="O14" i="26"/>
  <c r="E7" i="17"/>
  <c r="H8" i="18"/>
  <c r="N12" i="17"/>
  <c r="O12" i="17"/>
  <c r="M14" i="17"/>
  <c r="O13" i="26"/>
  <c r="N10" i="17"/>
  <c r="M10" i="17"/>
  <c r="M12" i="17"/>
  <c r="M10" i="18"/>
  <c r="J9" i="18"/>
  <c r="M11" i="17"/>
  <c r="O8" i="26"/>
  <c r="D10" i="18"/>
  <c r="C4" i="17"/>
  <c r="D4" i="18"/>
  <c r="D16" i="18"/>
  <c r="D5" i="18"/>
  <c r="D36" i="18"/>
  <c r="D35" i="18"/>
  <c r="D32" i="18"/>
  <c r="D39" i="18"/>
  <c r="D23" i="18"/>
  <c r="D37" i="18"/>
  <c r="D25" i="18"/>
  <c r="D52" i="18"/>
  <c r="D64" i="18"/>
  <c r="D61" i="18"/>
  <c r="D48" i="18"/>
  <c r="D47" i="18"/>
  <c r="D58" i="18"/>
  <c r="D56" i="18"/>
  <c r="D43" i="18"/>
  <c r="D49" i="18"/>
  <c r="D51" i="18"/>
  <c r="D38" i="18"/>
  <c r="D26" i="18"/>
  <c r="D55" i="18"/>
  <c r="D57" i="18"/>
  <c r="D29" i="18"/>
  <c r="D24" i="18"/>
  <c r="D65" i="18"/>
  <c r="D42" i="18"/>
  <c r="D50" i="18"/>
  <c r="D30" i="18"/>
  <c r="D31" i="18"/>
  <c r="D20" i="18"/>
  <c r="D44" i="18"/>
  <c r="D19" i="18"/>
  <c r="D63" i="18"/>
  <c r="D60" i="18"/>
  <c r="D18" i="18"/>
  <c r="D34" i="18"/>
  <c r="D54" i="18"/>
  <c r="D41" i="18"/>
  <c r="D46" i="18"/>
  <c r="D28" i="18"/>
  <c r="D22" i="18"/>
  <c r="D40" i="18"/>
  <c r="D27" i="18"/>
  <c r="D59" i="18"/>
  <c r="D21" i="18"/>
  <c r="D33" i="18"/>
  <c r="D17" i="18"/>
  <c r="D45" i="18"/>
  <c r="D53" i="18"/>
  <c r="D62" i="18"/>
  <c r="L10" i="18"/>
  <c r="I13" i="18"/>
  <c r="I4" i="18"/>
  <c r="H4" i="17"/>
  <c r="I16" i="18"/>
  <c r="I5" i="18"/>
  <c r="I20" i="18"/>
  <c r="I19" i="18"/>
  <c r="I44" i="18"/>
  <c r="I42" i="18"/>
  <c r="I64" i="18"/>
  <c r="I36" i="18"/>
  <c r="I25" i="18"/>
  <c r="I35" i="18"/>
  <c r="I29" i="18"/>
  <c r="I47" i="18"/>
  <c r="I65" i="18"/>
  <c r="I37" i="18"/>
  <c r="I38" i="18"/>
  <c r="I57" i="18"/>
  <c r="I32" i="18"/>
  <c r="I26" i="18"/>
  <c r="I31" i="18"/>
  <c r="I56" i="18"/>
  <c r="I23" i="18"/>
  <c r="I39" i="18"/>
  <c r="I58" i="18"/>
  <c r="I30" i="18"/>
  <c r="I55" i="18"/>
  <c r="I43" i="18"/>
  <c r="I24" i="18"/>
  <c r="I48" i="18"/>
  <c r="I61" i="18"/>
  <c r="I51" i="18"/>
  <c r="I49" i="18"/>
  <c r="I50" i="18"/>
  <c r="I52" i="18"/>
  <c r="I18" i="18"/>
  <c r="I54" i="18"/>
  <c r="I17" i="18"/>
  <c r="I63" i="18"/>
  <c r="I34" i="18"/>
  <c r="I60" i="18"/>
  <c r="I22" i="18"/>
  <c r="I41" i="18"/>
  <c r="I28" i="18"/>
  <c r="I46" i="18"/>
  <c r="I27" i="18"/>
  <c r="I53" i="18"/>
  <c r="I40" i="18"/>
  <c r="I33" i="18"/>
  <c r="I6" i="18"/>
  <c r="I62" i="18"/>
  <c r="I21" i="18"/>
  <c r="I59" i="18"/>
  <c r="I45" i="18"/>
  <c r="F14" i="18"/>
  <c r="F4" i="18"/>
  <c r="F16" i="18"/>
  <c r="F36" i="18"/>
  <c r="F37" i="18"/>
  <c r="F39" i="18"/>
  <c r="F5" i="18"/>
  <c r="F35" i="18"/>
  <c r="F38" i="18"/>
  <c r="F55" i="18"/>
  <c r="F49" i="18"/>
  <c r="F58" i="18"/>
  <c r="F24" i="18"/>
  <c r="F65" i="18"/>
  <c r="F50" i="18"/>
  <c r="F48" i="18"/>
  <c r="F57" i="18"/>
  <c r="F29" i="18"/>
  <c r="F56" i="18"/>
  <c r="F51" i="18"/>
  <c r="F47" i="18"/>
  <c r="F23" i="18"/>
  <c r="F52" i="18"/>
  <c r="F61" i="18"/>
  <c r="F30" i="18"/>
  <c r="F32" i="18"/>
  <c r="F25" i="18"/>
  <c r="F26" i="18"/>
  <c r="F20" i="18"/>
  <c r="F31" i="18"/>
  <c r="F19" i="18"/>
  <c r="F42" i="18"/>
  <c r="F64" i="18"/>
  <c r="F43" i="18"/>
  <c r="F44" i="18"/>
  <c r="F34" i="18"/>
  <c r="F46" i="18"/>
  <c r="F22" i="18"/>
  <c r="F33" i="18"/>
  <c r="F18" i="18"/>
  <c r="F41" i="18"/>
  <c r="F60" i="18"/>
  <c r="F63" i="18"/>
  <c r="F54" i="18"/>
  <c r="F28" i="18"/>
  <c r="F9" i="18"/>
  <c r="F45" i="18"/>
  <c r="F62" i="18"/>
  <c r="F17" i="18"/>
  <c r="F59" i="18"/>
  <c r="F40" i="18"/>
  <c r="F27" i="18"/>
  <c r="F21" i="18"/>
  <c r="F53" i="18"/>
  <c r="D14" i="18"/>
  <c r="I14" i="18"/>
  <c r="J6" i="18"/>
  <c r="L4" i="18"/>
  <c r="K4" i="17"/>
  <c r="L16" i="18"/>
  <c r="L5" i="18"/>
  <c r="L30" i="18"/>
  <c r="L19" i="18"/>
  <c r="L43" i="18"/>
  <c r="L56" i="18"/>
  <c r="L38" i="18"/>
  <c r="L58" i="18"/>
  <c r="L31" i="18"/>
  <c r="L64" i="18"/>
  <c r="L37" i="18"/>
  <c r="L61" i="18"/>
  <c r="L35" i="18"/>
  <c r="L55" i="18"/>
  <c r="L24" i="18"/>
  <c r="L23" i="18"/>
  <c r="L29" i="18"/>
  <c r="L52" i="18"/>
  <c r="L25" i="18"/>
  <c r="L32" i="18"/>
  <c r="L49" i="18"/>
  <c r="L44" i="18"/>
  <c r="L50" i="18"/>
  <c r="L26" i="18"/>
  <c r="L48" i="18"/>
  <c r="L36" i="18"/>
  <c r="L42" i="18"/>
  <c r="L51" i="18"/>
  <c r="L20" i="18"/>
  <c r="L47" i="18"/>
  <c r="L39" i="18"/>
  <c r="L65" i="18"/>
  <c r="L57" i="18"/>
  <c r="L28" i="18"/>
  <c r="L54" i="18"/>
  <c r="L27" i="18"/>
  <c r="L60" i="18"/>
  <c r="L34" i="18"/>
  <c r="L63" i="18"/>
  <c r="L41" i="18"/>
  <c r="L46" i="18"/>
  <c r="L18" i="18"/>
  <c r="L22" i="18"/>
  <c r="L62" i="18"/>
  <c r="L17" i="18"/>
  <c r="L33" i="18"/>
  <c r="L59" i="18"/>
  <c r="L21" i="18"/>
  <c r="L8" i="18"/>
  <c r="L45" i="18"/>
  <c r="L40" i="18"/>
  <c r="L53" i="18"/>
  <c r="L13" i="18"/>
  <c r="J11" i="18"/>
  <c r="M13" i="18"/>
  <c r="M4" i="18"/>
  <c r="L4" i="17"/>
  <c r="M16" i="18"/>
  <c r="M5" i="18"/>
  <c r="M29" i="18"/>
  <c r="M30" i="18"/>
  <c r="M31" i="18"/>
  <c r="M32" i="18"/>
  <c r="M44" i="18"/>
  <c r="M35" i="18"/>
  <c r="M24" i="18"/>
  <c r="M50" i="18"/>
  <c r="M25" i="18"/>
  <c r="M39" i="18"/>
  <c r="M52" i="18"/>
  <c r="M48" i="18"/>
  <c r="M65" i="18"/>
  <c r="M37" i="18"/>
  <c r="M20" i="18"/>
  <c r="M64" i="18"/>
  <c r="M51" i="18"/>
  <c r="M36" i="18"/>
  <c r="M23" i="18"/>
  <c r="M47" i="18"/>
  <c r="M26" i="18"/>
  <c r="M38" i="18"/>
  <c r="M49" i="18"/>
  <c r="M61" i="18"/>
  <c r="M57" i="18"/>
  <c r="M55" i="18"/>
  <c r="M42" i="18"/>
  <c r="M19" i="18"/>
  <c r="M56" i="18"/>
  <c r="M43" i="18"/>
  <c r="M58" i="18"/>
  <c r="M28" i="18"/>
  <c r="M46" i="18"/>
  <c r="M60" i="18"/>
  <c r="M34" i="18"/>
  <c r="M27" i="18"/>
  <c r="M22" i="18"/>
  <c r="M18" i="18"/>
  <c r="M54" i="18"/>
  <c r="M41" i="18"/>
  <c r="M63" i="18"/>
  <c r="M45" i="18"/>
  <c r="M17" i="18"/>
  <c r="M21" i="18"/>
  <c r="M53" i="18"/>
  <c r="M8" i="18"/>
  <c r="M59" i="18"/>
  <c r="M62" i="18"/>
  <c r="M33" i="18"/>
  <c r="M40" i="18"/>
  <c r="M6" i="18"/>
  <c r="L9" i="18"/>
  <c r="H12" i="18"/>
  <c r="H10" i="18"/>
  <c r="O12" i="26"/>
  <c r="N14" i="17"/>
  <c r="O14" i="17"/>
  <c r="N7" i="17"/>
  <c r="O7" i="17"/>
  <c r="J4" i="17"/>
  <c r="K4" i="18"/>
  <c r="K16" i="18"/>
  <c r="K5" i="18"/>
  <c r="K43" i="18"/>
  <c r="K64" i="18"/>
  <c r="K48" i="18"/>
  <c r="K50" i="18"/>
  <c r="K29" i="18"/>
  <c r="K37" i="18"/>
  <c r="K47" i="18"/>
  <c r="K32" i="18"/>
  <c r="K56" i="18"/>
  <c r="K58" i="18"/>
  <c r="K23" i="18"/>
  <c r="K39" i="18"/>
  <c r="K52" i="18"/>
  <c r="K38" i="18"/>
  <c r="K61" i="18"/>
  <c r="K25" i="18"/>
  <c r="K36" i="18"/>
  <c r="K57" i="18"/>
  <c r="K51" i="18"/>
  <c r="K35" i="18"/>
  <c r="K19" i="18"/>
  <c r="K44" i="18"/>
  <c r="K26" i="18"/>
  <c r="K31" i="18"/>
  <c r="K55" i="18"/>
  <c r="K65" i="18"/>
  <c r="K20" i="18"/>
  <c r="K24" i="18"/>
  <c r="K30" i="18"/>
  <c r="K49" i="18"/>
  <c r="K42" i="18"/>
  <c r="K60" i="18"/>
  <c r="K46" i="18"/>
  <c r="K54" i="18"/>
  <c r="K22" i="18"/>
  <c r="K18" i="18"/>
  <c r="K34" i="18"/>
  <c r="K28" i="18"/>
  <c r="K41" i="18"/>
  <c r="K63" i="18"/>
  <c r="K62" i="18"/>
  <c r="K40" i="18"/>
  <c r="K45" i="18"/>
  <c r="K27" i="18"/>
  <c r="K53" i="18"/>
  <c r="K33" i="18"/>
  <c r="K17" i="18"/>
  <c r="K59" i="18"/>
  <c r="K21" i="18"/>
  <c r="O11" i="26"/>
  <c r="M11" i="18"/>
  <c r="D13" i="18"/>
  <c r="H14" i="18"/>
  <c r="C8" i="18"/>
  <c r="C4" i="18"/>
  <c r="C16" i="18"/>
  <c r="C5" i="18"/>
  <c r="C65" i="18"/>
  <c r="C42" i="18"/>
  <c r="C50" i="18"/>
  <c r="C47" i="18"/>
  <c r="C44" i="18"/>
  <c r="C19" i="18"/>
  <c r="C56" i="18"/>
  <c r="C20" i="18"/>
  <c r="C48" i="18"/>
  <c r="C61" i="18"/>
  <c r="C55" i="18"/>
  <c r="C43" i="18"/>
  <c r="C25" i="18"/>
  <c r="C64" i="18"/>
  <c r="C23" i="18"/>
  <c r="C35" i="18"/>
  <c r="C58" i="18"/>
  <c r="C57" i="18"/>
  <c r="C37" i="18"/>
  <c r="C26" i="18"/>
  <c r="C49" i="18"/>
  <c r="C24" i="18"/>
  <c r="C52" i="18"/>
  <c r="C51" i="18"/>
  <c r="C30" i="18"/>
  <c r="C38" i="18"/>
  <c r="C29" i="18"/>
  <c r="C39" i="18"/>
  <c r="C36" i="18"/>
  <c r="C31" i="18"/>
  <c r="C32" i="18"/>
  <c r="C63" i="18"/>
  <c r="C22" i="18"/>
  <c r="C60" i="18"/>
  <c r="C41" i="18"/>
  <c r="C18" i="18"/>
  <c r="C34" i="18"/>
  <c r="C54" i="18"/>
  <c r="C46" i="18"/>
  <c r="C28" i="18"/>
  <c r="C45" i="18"/>
  <c r="C21" i="18"/>
  <c r="C17" i="18"/>
  <c r="C27" i="18"/>
  <c r="C33" i="18"/>
  <c r="C59" i="18"/>
  <c r="C40" i="18"/>
  <c r="C53" i="18"/>
  <c r="C62" i="18"/>
  <c r="G8" i="18"/>
  <c r="N8" i="17"/>
  <c r="O8" i="17"/>
  <c r="J8" i="18"/>
  <c r="K6" i="18"/>
  <c r="N10" i="18" l="1"/>
  <c r="N9" i="18"/>
  <c r="N11" i="18"/>
  <c r="N7" i="18"/>
  <c r="O12" i="18"/>
  <c r="O14" i="18"/>
  <c r="N12" i="18"/>
  <c r="O10" i="18"/>
  <c r="N13" i="18"/>
  <c r="M4" i="17"/>
  <c r="N4" i="18"/>
  <c r="N16" i="18"/>
  <c r="N5" i="18"/>
  <c r="N35" i="18"/>
  <c r="N48" i="18"/>
  <c r="N36" i="18"/>
  <c r="N47" i="18"/>
  <c r="N65" i="18"/>
  <c r="N38" i="18"/>
  <c r="N29" i="18"/>
  <c r="N49" i="18"/>
  <c r="N19" i="18"/>
  <c r="N23" i="18"/>
  <c r="N61" i="18"/>
  <c r="N25" i="18"/>
  <c r="N51" i="18"/>
  <c r="N26" i="18"/>
  <c r="N24" i="18"/>
  <c r="N52" i="18"/>
  <c r="N37" i="18"/>
  <c r="N64" i="18"/>
  <c r="N39" i="18"/>
  <c r="N50" i="18"/>
  <c r="N32" i="18"/>
  <c r="N44" i="18"/>
  <c r="N20" i="18"/>
  <c r="N55" i="18"/>
  <c r="N43" i="18"/>
  <c r="N30" i="18"/>
  <c r="N57" i="18"/>
  <c r="N42" i="18"/>
  <c r="N31" i="18"/>
  <c r="N58" i="18"/>
  <c r="N56" i="18"/>
  <c r="N46" i="18"/>
  <c r="N18" i="18"/>
  <c r="N60" i="18"/>
  <c r="N41" i="18"/>
  <c r="N63" i="18"/>
  <c r="N54" i="18"/>
  <c r="N22" i="18"/>
  <c r="N28" i="18"/>
  <c r="N34" i="18"/>
  <c r="N62" i="18"/>
  <c r="N45" i="18"/>
  <c r="N17" i="18"/>
  <c r="N33" i="18"/>
  <c r="N21" i="18"/>
  <c r="N27" i="18"/>
  <c r="N53" i="18"/>
  <c r="N40" i="18"/>
  <c r="N59" i="18"/>
  <c r="O7" i="18"/>
  <c r="N4" i="17"/>
  <c r="O4" i="18"/>
  <c r="O4" i="17"/>
  <c r="O16" i="18"/>
  <c r="O5" i="18"/>
  <c r="O39" i="18"/>
  <c r="O19" i="18"/>
  <c r="O52" i="18"/>
  <c r="O38" i="18"/>
  <c r="O50" i="18"/>
  <c r="O42" i="18"/>
  <c r="O47" i="18"/>
  <c r="O61" i="18"/>
  <c r="O48" i="18"/>
  <c r="O49" i="18"/>
  <c r="O44" i="18"/>
  <c r="O36" i="18"/>
  <c r="O37" i="18"/>
  <c r="O35" i="18"/>
  <c r="O20" i="18"/>
  <c r="O55" i="18"/>
  <c r="O51" i="18"/>
  <c r="O25" i="18"/>
  <c r="O43" i="18"/>
  <c r="O31" i="18"/>
  <c r="O32" i="18"/>
  <c r="O64" i="18"/>
  <c r="O24" i="18"/>
  <c r="O65" i="18"/>
  <c r="O29" i="18"/>
  <c r="O57" i="18"/>
  <c r="O56" i="18"/>
  <c r="O58" i="18"/>
  <c r="O30" i="18"/>
  <c r="O26" i="18"/>
  <c r="O23" i="18"/>
  <c r="O41" i="18"/>
  <c r="O60" i="18"/>
  <c r="O63" i="18"/>
  <c r="O34" i="18"/>
  <c r="O18" i="18"/>
  <c r="O28" i="18"/>
  <c r="O46" i="18"/>
  <c r="O22" i="18"/>
  <c r="O54" i="18"/>
  <c r="O53" i="18"/>
  <c r="O21" i="18"/>
  <c r="O27" i="18"/>
  <c r="O62" i="18"/>
  <c r="O17" i="18"/>
  <c r="O33" i="18"/>
  <c r="O40" i="18"/>
  <c r="O59" i="18"/>
  <c r="O45" i="18"/>
  <c r="O6" i="18"/>
  <c r="O11" i="18"/>
  <c r="N14" i="18"/>
  <c r="N8" i="18"/>
  <c r="O4" i="26"/>
  <c r="O9" i="18"/>
  <c r="E7" i="18"/>
  <c r="E4" i="18"/>
  <c r="D4" i="17"/>
  <c r="E16" i="18"/>
  <c r="E5" i="18"/>
  <c r="E19" i="18"/>
  <c r="E20" i="18"/>
  <c r="E61" i="18"/>
  <c r="E44" i="18"/>
  <c r="E58" i="18"/>
  <c r="E43" i="18"/>
  <c r="E55" i="18"/>
  <c r="E30" i="18"/>
  <c r="E51" i="18"/>
  <c r="E57" i="18"/>
  <c r="E32" i="18"/>
  <c r="E31" i="18"/>
  <c r="E39" i="18"/>
  <c r="E36" i="18"/>
  <c r="E37" i="18"/>
  <c r="E35" i="18"/>
  <c r="E42" i="18"/>
  <c r="E64" i="18"/>
  <c r="E38" i="18"/>
  <c r="E29" i="18"/>
  <c r="E65" i="18"/>
  <c r="E48" i="18"/>
  <c r="E56" i="18"/>
  <c r="E47" i="18"/>
  <c r="E25" i="18"/>
  <c r="E23" i="18"/>
  <c r="E49" i="18"/>
  <c r="E24" i="18"/>
  <c r="E52" i="18"/>
  <c r="E50" i="18"/>
  <c r="E26" i="18"/>
  <c r="E18" i="18"/>
  <c r="E60" i="18"/>
  <c r="E63" i="18"/>
  <c r="E54" i="18"/>
  <c r="E34" i="18"/>
  <c r="E41" i="18"/>
  <c r="E46" i="18"/>
  <c r="E17" i="18"/>
  <c r="E28" i="18"/>
  <c r="E40" i="18"/>
  <c r="E62" i="18"/>
  <c r="E22" i="18"/>
  <c r="E53" i="18"/>
  <c r="E6" i="18"/>
  <c r="E33" i="18"/>
  <c r="E45" i="18"/>
  <c r="E59" i="18"/>
  <c r="E27" i="18"/>
  <c r="E14" i="18"/>
  <c r="E10" i="18"/>
  <c r="E9" i="18"/>
  <c r="E8" i="18"/>
  <c r="E12" i="18"/>
  <c r="E11" i="18"/>
  <c r="E21" i="18"/>
  <c r="E13" i="18"/>
  <c r="E4" i="17"/>
  <c r="O13" i="18"/>
</calcChain>
</file>

<file path=xl/sharedStrings.xml><?xml version="1.0" encoding="utf-8"?>
<sst xmlns="http://schemas.openxmlformats.org/spreadsheetml/2006/main" count="5869" uniqueCount="646">
  <si>
    <t>合計</t>
    <rPh sb="0" eb="2">
      <t>ゴウケイ</t>
    </rPh>
    <phoneticPr fontId="3"/>
  </si>
  <si>
    <t>淡路市</t>
    <rPh sb="0" eb="2">
      <t>アワジ</t>
    </rPh>
    <rPh sb="2" eb="3">
      <t>シ</t>
    </rPh>
    <phoneticPr fontId="3"/>
  </si>
  <si>
    <t>淡路</t>
    <rPh sb="0" eb="2">
      <t>アワジ</t>
    </rPh>
    <phoneticPr fontId="3"/>
  </si>
  <si>
    <t>南あわじ市</t>
    <rPh sb="0" eb="1">
      <t>ミナミ</t>
    </rPh>
    <rPh sb="4" eb="5">
      <t>シ</t>
    </rPh>
    <phoneticPr fontId="3"/>
  </si>
  <si>
    <t>洲本市</t>
    <rPh sb="0" eb="2">
      <t>スモト</t>
    </rPh>
    <rPh sb="2" eb="3">
      <t>シ</t>
    </rPh>
    <phoneticPr fontId="3"/>
  </si>
  <si>
    <t>丹波市</t>
    <rPh sb="0" eb="2">
      <t>タンバ</t>
    </rPh>
    <rPh sb="2" eb="3">
      <t>シ</t>
    </rPh>
    <phoneticPr fontId="3"/>
  </si>
  <si>
    <t>丹波</t>
    <rPh sb="0" eb="2">
      <t>タンバ</t>
    </rPh>
    <phoneticPr fontId="3"/>
  </si>
  <si>
    <t>篠山市</t>
    <rPh sb="0" eb="2">
      <t>ササヤマ</t>
    </rPh>
    <rPh sb="2" eb="3">
      <t>シ</t>
    </rPh>
    <phoneticPr fontId="3"/>
  </si>
  <si>
    <t>新温泉町</t>
    <rPh sb="0" eb="3">
      <t>シンオンセン</t>
    </rPh>
    <rPh sb="3" eb="4">
      <t>マチ</t>
    </rPh>
    <phoneticPr fontId="3"/>
  </si>
  <si>
    <t>但馬</t>
    <rPh sb="0" eb="2">
      <t>タジマ</t>
    </rPh>
    <phoneticPr fontId="3"/>
  </si>
  <si>
    <t>香美町</t>
    <rPh sb="0" eb="2">
      <t>カミ</t>
    </rPh>
    <rPh sb="2" eb="3">
      <t>マチ</t>
    </rPh>
    <phoneticPr fontId="3"/>
  </si>
  <si>
    <t>朝来市</t>
    <rPh sb="0" eb="2">
      <t>アサゴ</t>
    </rPh>
    <rPh sb="2" eb="3">
      <t>シ</t>
    </rPh>
    <phoneticPr fontId="3"/>
  </si>
  <si>
    <t>養父市</t>
    <rPh sb="0" eb="2">
      <t>ヤブ</t>
    </rPh>
    <rPh sb="2" eb="3">
      <t>シ</t>
    </rPh>
    <phoneticPr fontId="3"/>
  </si>
  <si>
    <t>豊岡市</t>
    <rPh sb="0" eb="2">
      <t>トヨオカ</t>
    </rPh>
    <rPh sb="2" eb="3">
      <t>シ</t>
    </rPh>
    <phoneticPr fontId="3"/>
  </si>
  <si>
    <t>佐用町</t>
    <rPh sb="0" eb="2">
      <t>サヨウ</t>
    </rPh>
    <rPh sb="2" eb="3">
      <t>マチ</t>
    </rPh>
    <phoneticPr fontId="3"/>
  </si>
  <si>
    <t>西播磨</t>
    <rPh sb="0" eb="1">
      <t>ニシ</t>
    </rPh>
    <rPh sb="1" eb="3">
      <t>ハリマ</t>
    </rPh>
    <phoneticPr fontId="3"/>
  </si>
  <si>
    <t>上郡町</t>
    <rPh sb="0" eb="2">
      <t>カミゴオリ</t>
    </rPh>
    <rPh sb="2" eb="3">
      <t>マチ</t>
    </rPh>
    <phoneticPr fontId="3"/>
  </si>
  <si>
    <t>太子町</t>
    <rPh sb="0" eb="2">
      <t>タイシ</t>
    </rPh>
    <rPh sb="2" eb="3">
      <t>マチ</t>
    </rPh>
    <phoneticPr fontId="3"/>
  </si>
  <si>
    <t>宍粟市</t>
    <rPh sb="0" eb="2">
      <t>シソウ</t>
    </rPh>
    <rPh sb="2" eb="3">
      <t>シ</t>
    </rPh>
    <phoneticPr fontId="3"/>
  </si>
  <si>
    <t>赤穂市</t>
    <rPh sb="0" eb="2">
      <t>アコウ</t>
    </rPh>
    <rPh sb="2" eb="3">
      <t>シ</t>
    </rPh>
    <phoneticPr fontId="3"/>
  </si>
  <si>
    <t>たつの市</t>
    <rPh sb="3" eb="4">
      <t>シ</t>
    </rPh>
    <phoneticPr fontId="3"/>
  </si>
  <si>
    <t>相生市</t>
    <rPh sb="0" eb="2">
      <t>アイオイ</t>
    </rPh>
    <rPh sb="2" eb="3">
      <t>シ</t>
    </rPh>
    <phoneticPr fontId="3"/>
  </si>
  <si>
    <t>福崎町</t>
    <rPh sb="0" eb="2">
      <t>フクサキ</t>
    </rPh>
    <rPh sb="2" eb="3">
      <t>マチ</t>
    </rPh>
    <phoneticPr fontId="3"/>
  </si>
  <si>
    <t>中播磨</t>
    <rPh sb="0" eb="1">
      <t>ナカ</t>
    </rPh>
    <rPh sb="1" eb="3">
      <t>ハリマ</t>
    </rPh>
    <phoneticPr fontId="3"/>
  </si>
  <si>
    <t>市川町</t>
    <rPh sb="0" eb="2">
      <t>イチカワ</t>
    </rPh>
    <rPh sb="2" eb="3">
      <t>マチ</t>
    </rPh>
    <phoneticPr fontId="3"/>
  </si>
  <si>
    <t>神河町</t>
    <rPh sb="0" eb="2">
      <t>カミカワ</t>
    </rPh>
    <rPh sb="2" eb="3">
      <t>マチ</t>
    </rPh>
    <phoneticPr fontId="3"/>
  </si>
  <si>
    <t>姫路市</t>
    <rPh sb="0" eb="2">
      <t>ヒメジ</t>
    </rPh>
    <rPh sb="2" eb="3">
      <t>シ</t>
    </rPh>
    <phoneticPr fontId="3"/>
  </si>
  <si>
    <t>多可町</t>
    <rPh sb="0" eb="2">
      <t>タカ</t>
    </rPh>
    <rPh sb="2" eb="3">
      <t>マチ</t>
    </rPh>
    <phoneticPr fontId="3"/>
  </si>
  <si>
    <t>北播磨</t>
    <rPh sb="0" eb="1">
      <t>キタ</t>
    </rPh>
    <rPh sb="1" eb="3">
      <t>ハリマ</t>
    </rPh>
    <phoneticPr fontId="3"/>
  </si>
  <si>
    <t>加東市</t>
    <rPh sb="0" eb="2">
      <t>カトウ</t>
    </rPh>
    <rPh sb="2" eb="3">
      <t>シ</t>
    </rPh>
    <phoneticPr fontId="3"/>
  </si>
  <si>
    <t>加西市</t>
    <rPh sb="0" eb="2">
      <t>カサイ</t>
    </rPh>
    <rPh sb="2" eb="3">
      <t>シ</t>
    </rPh>
    <phoneticPr fontId="3"/>
  </si>
  <si>
    <t>小野市</t>
    <rPh sb="0" eb="2">
      <t>オノ</t>
    </rPh>
    <rPh sb="2" eb="3">
      <t>シ</t>
    </rPh>
    <phoneticPr fontId="3"/>
  </si>
  <si>
    <t>三木市</t>
    <rPh sb="0" eb="2">
      <t>ミキ</t>
    </rPh>
    <rPh sb="2" eb="3">
      <t>シ</t>
    </rPh>
    <phoneticPr fontId="3"/>
  </si>
  <si>
    <t>西脇市</t>
    <rPh sb="0" eb="2">
      <t>ニシワキ</t>
    </rPh>
    <rPh sb="2" eb="3">
      <t>シ</t>
    </rPh>
    <phoneticPr fontId="3"/>
  </si>
  <si>
    <t>播磨町</t>
    <rPh sb="0" eb="2">
      <t>ハリマ</t>
    </rPh>
    <rPh sb="2" eb="3">
      <t>マチ</t>
    </rPh>
    <phoneticPr fontId="3"/>
  </si>
  <si>
    <t>東播磨</t>
    <rPh sb="0" eb="1">
      <t>ヒガシ</t>
    </rPh>
    <rPh sb="1" eb="3">
      <t>ハリマ</t>
    </rPh>
    <phoneticPr fontId="3"/>
  </si>
  <si>
    <t>稲美町</t>
    <rPh sb="0" eb="2">
      <t>イナミ</t>
    </rPh>
    <rPh sb="2" eb="3">
      <t>マチ</t>
    </rPh>
    <phoneticPr fontId="3"/>
  </si>
  <si>
    <t>高砂市</t>
    <rPh sb="0" eb="2">
      <t>タカサゴ</t>
    </rPh>
    <rPh sb="2" eb="3">
      <t>シ</t>
    </rPh>
    <phoneticPr fontId="3"/>
  </si>
  <si>
    <t>加古川市</t>
    <rPh sb="0" eb="3">
      <t>カコガワ</t>
    </rPh>
    <rPh sb="3" eb="4">
      <t>シ</t>
    </rPh>
    <phoneticPr fontId="3"/>
  </si>
  <si>
    <t>明石市</t>
    <rPh sb="0" eb="2">
      <t>アカシ</t>
    </rPh>
    <rPh sb="2" eb="3">
      <t>シ</t>
    </rPh>
    <phoneticPr fontId="3"/>
  </si>
  <si>
    <t>猪名川町</t>
    <rPh sb="0" eb="3">
      <t>イナガワ</t>
    </rPh>
    <rPh sb="3" eb="4">
      <t>マチ</t>
    </rPh>
    <phoneticPr fontId="3"/>
  </si>
  <si>
    <t>阪神北</t>
    <rPh sb="0" eb="2">
      <t>ハンシン</t>
    </rPh>
    <rPh sb="2" eb="3">
      <t>キタ</t>
    </rPh>
    <phoneticPr fontId="3"/>
  </si>
  <si>
    <t>三田市</t>
    <rPh sb="0" eb="2">
      <t>サンダ</t>
    </rPh>
    <rPh sb="2" eb="3">
      <t>シ</t>
    </rPh>
    <phoneticPr fontId="3"/>
  </si>
  <si>
    <t>川西市</t>
    <rPh sb="0" eb="2">
      <t>カワニシ</t>
    </rPh>
    <rPh sb="2" eb="3">
      <t>シ</t>
    </rPh>
    <phoneticPr fontId="3"/>
  </si>
  <si>
    <t>宝塚市</t>
    <rPh sb="0" eb="2">
      <t>タカラヅカ</t>
    </rPh>
    <rPh sb="2" eb="3">
      <t>シ</t>
    </rPh>
    <phoneticPr fontId="3"/>
  </si>
  <si>
    <t>伊丹市</t>
    <rPh sb="0" eb="2">
      <t>イタミ</t>
    </rPh>
    <rPh sb="2" eb="3">
      <t>シ</t>
    </rPh>
    <phoneticPr fontId="3"/>
  </si>
  <si>
    <t>芦屋市</t>
    <rPh sb="0" eb="2">
      <t>アシヤ</t>
    </rPh>
    <rPh sb="2" eb="3">
      <t>シ</t>
    </rPh>
    <phoneticPr fontId="3"/>
  </si>
  <si>
    <t>阪神南</t>
    <rPh sb="0" eb="2">
      <t>ハンシン</t>
    </rPh>
    <rPh sb="2" eb="3">
      <t>ミナミ</t>
    </rPh>
    <phoneticPr fontId="3"/>
  </si>
  <si>
    <t>西宮市</t>
    <rPh sb="0" eb="3">
      <t>ニシノミヤシ</t>
    </rPh>
    <phoneticPr fontId="3"/>
  </si>
  <si>
    <t>尼崎市</t>
    <rPh sb="0" eb="2">
      <t>アマガサキ</t>
    </rPh>
    <rPh sb="2" eb="3">
      <t>シ</t>
    </rPh>
    <phoneticPr fontId="3"/>
  </si>
  <si>
    <t>神戸市</t>
    <rPh sb="0" eb="2">
      <t>コウベ</t>
    </rPh>
    <rPh sb="2" eb="3">
      <t>シ</t>
    </rPh>
    <phoneticPr fontId="3"/>
  </si>
  <si>
    <t>神戸</t>
    <rPh sb="0" eb="2">
      <t>コウベ</t>
    </rPh>
    <phoneticPr fontId="3"/>
  </si>
  <si>
    <t>H28</t>
    <phoneticPr fontId="3"/>
  </si>
  <si>
    <t>H27</t>
    <phoneticPr fontId="3"/>
  </si>
  <si>
    <t>H26</t>
    <phoneticPr fontId="3"/>
  </si>
  <si>
    <t>宿泊</t>
    <rPh sb="0" eb="2">
      <t>シュクハク</t>
    </rPh>
    <phoneticPr fontId="3"/>
  </si>
  <si>
    <t>日帰り</t>
    <rPh sb="0" eb="2">
      <t>ヒガエ</t>
    </rPh>
    <phoneticPr fontId="3"/>
  </si>
  <si>
    <t>宿泊率</t>
    <rPh sb="0" eb="2">
      <t>シュクハク</t>
    </rPh>
    <rPh sb="2" eb="3">
      <t>リツ</t>
    </rPh>
    <phoneticPr fontId="3"/>
  </si>
  <si>
    <t>平成28年度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</si>
  <si>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</si>
  <si>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</si>
  <si>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</si>
  <si>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市町名</t>
    <rPh sb="0" eb="2">
      <t>シチョウ</t>
    </rPh>
    <rPh sb="2" eb="3">
      <t>ナ</t>
    </rPh>
    <phoneticPr fontId="3"/>
  </si>
  <si>
    <t>県民局</t>
    <rPh sb="0" eb="3">
      <t>ケンミンキョク</t>
    </rPh>
    <phoneticPr fontId="3"/>
  </si>
  <si>
    <t>番号</t>
    <rPh sb="0" eb="2">
      <t>バンゴウ</t>
    </rPh>
    <phoneticPr fontId="3"/>
  </si>
  <si>
    <t>(単位：人）</t>
    <rPh sb="1" eb="3">
      <t>タンイ</t>
    </rPh>
    <rPh sb="4" eb="5">
      <t>ニン</t>
    </rPh>
    <phoneticPr fontId="3"/>
  </si>
  <si>
    <t>市町別観光客入込数</t>
    <rPh sb="3" eb="6">
      <t>カンコウキャク</t>
    </rPh>
    <phoneticPr fontId="3"/>
  </si>
  <si>
    <t>平成24年度</t>
    <rPh sb="0" eb="2">
      <t>ヘイセイ</t>
    </rPh>
    <rPh sb="4" eb="6">
      <t>ネンド</t>
    </rPh>
    <phoneticPr fontId="3"/>
  </si>
  <si>
    <t>H25</t>
    <phoneticPr fontId="1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</si>
  <si>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</si>
  <si>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</si>
  <si>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H22</t>
    <phoneticPr fontId="3"/>
  </si>
  <si>
    <t>H23</t>
    <phoneticPr fontId="1"/>
  </si>
  <si>
    <t>H24</t>
    <phoneticPr fontId="1"/>
  </si>
  <si>
    <t>（資料）兵庫県「観光客動態調査」資料</t>
    <rPh sb="1" eb="3">
      <t>シリョウ</t>
    </rPh>
    <rPh sb="4" eb="7">
      <t>ヒョウゴケン</t>
    </rPh>
    <rPh sb="8" eb="11">
      <t>カンコウキャク</t>
    </rPh>
    <rPh sb="11" eb="13">
      <t>ドウタイ</t>
    </rPh>
    <rPh sb="13" eb="15">
      <t>チョウサ</t>
    </rPh>
    <rPh sb="16" eb="18">
      <t>シリョウ</t>
    </rPh>
    <phoneticPr fontId="1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</si>
  <si>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</si>
  <si>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</si>
  <si>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2011年度</t>
    <rPh sb="4" eb="6">
      <t>ネンド</t>
    </rPh>
    <phoneticPr fontId="3"/>
  </si>
  <si>
    <t>2012年度</t>
    <rPh sb="4" eb="6">
      <t>ネンド</t>
    </rPh>
    <phoneticPr fontId="3"/>
  </si>
  <si>
    <t>2013年度</t>
    <rPh sb="4" eb="6">
      <t>ネンド</t>
    </rPh>
    <phoneticPr fontId="3"/>
  </si>
  <si>
    <t>2014年度</t>
    <rPh sb="4" eb="6">
      <t>ネンド</t>
    </rPh>
    <phoneticPr fontId="3"/>
  </si>
  <si>
    <t>2015年度</t>
    <rPh sb="4" eb="6">
      <t>ネンド</t>
    </rPh>
    <phoneticPr fontId="3"/>
  </si>
  <si>
    <t>（日帰り・宿泊別）</t>
  </si>
  <si>
    <t>千人</t>
    <rPh sb="0" eb="2">
      <t>センニン</t>
    </rPh>
    <phoneticPr fontId="3"/>
  </si>
  <si>
    <t>ホテル</t>
    <phoneticPr fontId="9"/>
  </si>
  <si>
    <t>旅館</t>
    <phoneticPr fontId="9"/>
  </si>
  <si>
    <t>民宿・ペンション</t>
    <phoneticPr fontId="9"/>
  </si>
  <si>
    <t>公的宿泊施設</t>
    <phoneticPr fontId="9"/>
  </si>
  <si>
    <t>ユースホステル</t>
    <phoneticPr fontId="9"/>
  </si>
  <si>
    <t>寮・保養所</t>
    <phoneticPr fontId="9"/>
  </si>
  <si>
    <t>その他</t>
    <phoneticPr fontId="9"/>
  </si>
  <si>
    <t>日帰り客</t>
    <rPh sb="0" eb="2">
      <t>ヒガエ</t>
    </rPh>
    <rPh sb="3" eb="4">
      <t>キャク</t>
    </rPh>
    <phoneticPr fontId="3"/>
  </si>
  <si>
    <t>宿泊客</t>
    <rPh sb="0" eb="2">
      <t>シュクハク</t>
    </rPh>
    <rPh sb="2" eb="3">
      <t>キャク</t>
    </rPh>
    <phoneticPr fontId="3"/>
  </si>
  <si>
    <t>宿泊費産出額</t>
    <rPh sb="0" eb="3">
      <t>シュクハクヒ</t>
    </rPh>
    <rPh sb="3" eb="6">
      <t>サンシュツガク</t>
    </rPh>
    <phoneticPr fontId="9"/>
  </si>
  <si>
    <t>百万円</t>
    <rPh sb="0" eb="1">
      <t>ヒャク</t>
    </rPh>
    <rPh sb="1" eb="3">
      <t>マンエン</t>
    </rPh>
    <phoneticPr fontId="3"/>
  </si>
  <si>
    <t>計</t>
    <rPh sb="0" eb="1">
      <t>ケイ</t>
    </rPh>
    <phoneticPr fontId="3"/>
  </si>
  <si>
    <t>交通費産出額</t>
    <rPh sb="0" eb="3">
      <t>コウツウヒ</t>
    </rPh>
    <rPh sb="3" eb="6">
      <t>サンシュツガク</t>
    </rPh>
    <phoneticPr fontId="9"/>
  </si>
  <si>
    <t>飲食費その他産出額</t>
    <rPh sb="0" eb="3">
      <t>インショクヒ</t>
    </rPh>
    <rPh sb="5" eb="6">
      <t>タ</t>
    </rPh>
    <rPh sb="6" eb="9">
      <t>サンシュツガク</t>
    </rPh>
    <phoneticPr fontId="3"/>
  </si>
  <si>
    <t>宿泊費</t>
    <rPh sb="0" eb="3">
      <t>シュクハクヒ</t>
    </rPh>
    <phoneticPr fontId="3"/>
  </si>
  <si>
    <t>交通費</t>
    <rPh sb="0" eb="3">
      <t>コウツウヒ</t>
    </rPh>
    <phoneticPr fontId="3"/>
  </si>
  <si>
    <t>飲食費その他</t>
    <rPh sb="0" eb="3">
      <t>インショクヒ</t>
    </rPh>
    <rPh sb="5" eb="6">
      <t>タ</t>
    </rPh>
    <phoneticPr fontId="3"/>
  </si>
  <si>
    <t>2010年度2</t>
    <rPh sb="4" eb="6">
      <t>ネンド</t>
    </rPh>
    <phoneticPr fontId="3"/>
  </si>
  <si>
    <t>宿泊施設補正</t>
    <rPh sb="0" eb="2">
      <t>シュクハク</t>
    </rPh>
    <rPh sb="2" eb="4">
      <t>シセツ</t>
    </rPh>
    <rPh sb="4" eb="6">
      <t>ホセイ</t>
    </rPh>
    <phoneticPr fontId="3"/>
  </si>
  <si>
    <t xml:space="preserve"> </t>
  </si>
  <si>
    <t>神戸市</t>
  </si>
  <si>
    <t>尼崎市</t>
  </si>
  <si>
    <t>西宮市</t>
  </si>
  <si>
    <t>芦屋市</t>
  </si>
  <si>
    <t>伊丹市</t>
  </si>
  <si>
    <t>宝塚市</t>
  </si>
  <si>
    <t>川西市</t>
  </si>
  <si>
    <t>三田市</t>
  </si>
  <si>
    <t>猪名川町</t>
  </si>
  <si>
    <t>明石市</t>
  </si>
  <si>
    <t>加古川市</t>
  </si>
  <si>
    <t>高砂市</t>
  </si>
  <si>
    <t>稲美町</t>
  </si>
  <si>
    <t>播磨町</t>
  </si>
  <si>
    <t>西脇市</t>
  </si>
  <si>
    <t>三木市</t>
    <rPh sb="0" eb="3">
      <t>ミキシ</t>
    </rPh>
    <phoneticPr fontId="0"/>
  </si>
  <si>
    <t>小野市</t>
  </si>
  <si>
    <t>加西市</t>
  </si>
  <si>
    <t>加東市</t>
    <rPh sb="0" eb="3">
      <t>カトウシ</t>
    </rPh>
    <phoneticPr fontId="0"/>
  </si>
  <si>
    <t>多可町</t>
    <rPh sb="0" eb="2">
      <t>タカ</t>
    </rPh>
    <rPh sb="2" eb="3">
      <t>チョウ</t>
    </rPh>
    <phoneticPr fontId="0"/>
  </si>
  <si>
    <t>姫路市</t>
  </si>
  <si>
    <t>相生市</t>
  </si>
  <si>
    <t>宍粟市</t>
    <rPh sb="0" eb="3">
      <t>シソウシ</t>
    </rPh>
    <phoneticPr fontId="0"/>
  </si>
  <si>
    <t>たつの市</t>
    <rPh sb="3" eb="4">
      <t>シ</t>
    </rPh>
    <phoneticPr fontId="0"/>
  </si>
  <si>
    <t>太子町</t>
  </si>
  <si>
    <t>上郡町</t>
  </si>
  <si>
    <t>佐用町</t>
  </si>
  <si>
    <t>豊岡市</t>
    <rPh sb="0" eb="3">
      <t>トヨオカシ</t>
    </rPh>
    <phoneticPr fontId="0"/>
  </si>
  <si>
    <t>養父市</t>
    <rPh sb="0" eb="3">
      <t>ヤブシ</t>
    </rPh>
    <phoneticPr fontId="0"/>
  </si>
  <si>
    <t>朝来市</t>
    <rPh sb="0" eb="3">
      <t>アサゴシ</t>
    </rPh>
    <phoneticPr fontId="0"/>
  </si>
  <si>
    <t>香美町</t>
    <rPh sb="0" eb="3">
      <t>カミチョウ</t>
    </rPh>
    <phoneticPr fontId="0"/>
  </si>
  <si>
    <t>新温泉町</t>
    <rPh sb="0" eb="1">
      <t>シン</t>
    </rPh>
    <rPh sb="1" eb="3">
      <t>オンセン</t>
    </rPh>
    <rPh sb="3" eb="4">
      <t>チョウ</t>
    </rPh>
    <phoneticPr fontId="0"/>
  </si>
  <si>
    <t>丹波市</t>
    <rPh sb="0" eb="3">
      <t>タンバシ</t>
    </rPh>
    <phoneticPr fontId="0"/>
  </si>
  <si>
    <t>洲本市</t>
  </si>
  <si>
    <t>南あわじ市</t>
    <rPh sb="0" eb="1">
      <t>ミナミ</t>
    </rPh>
    <rPh sb="4" eb="5">
      <t>シ</t>
    </rPh>
    <phoneticPr fontId="0"/>
  </si>
  <si>
    <t>淡路市</t>
    <rPh sb="0" eb="3">
      <t>アワジシ</t>
    </rPh>
    <phoneticPr fontId="0"/>
  </si>
  <si>
    <t>ホテル</t>
  </si>
  <si>
    <t>旅館</t>
  </si>
  <si>
    <t>民宿・ペンション</t>
  </si>
  <si>
    <t>公的宿泊施設</t>
  </si>
  <si>
    <t>ユースホステル</t>
  </si>
  <si>
    <t>寮・保養所</t>
  </si>
  <si>
    <t>その他</t>
  </si>
  <si>
    <t>日帰り客</t>
    <rPh sb="0" eb="2">
      <t>ヒガエ</t>
    </rPh>
    <rPh sb="3" eb="4">
      <t>キャク</t>
    </rPh>
    <phoneticPr fontId="1"/>
  </si>
  <si>
    <t>宿泊客</t>
    <rPh sb="0" eb="2">
      <t>シュクハク</t>
    </rPh>
    <rPh sb="2" eb="3">
      <t>キャク</t>
    </rPh>
    <phoneticPr fontId="1"/>
  </si>
  <si>
    <t>日帰り</t>
    <rPh sb="0" eb="2">
      <t>ヒガエ</t>
    </rPh>
    <phoneticPr fontId="1"/>
  </si>
  <si>
    <t>(単位：百万円）</t>
    <rPh sb="1" eb="3">
      <t>タンイ</t>
    </rPh>
    <rPh sb="4" eb="5">
      <t>ヒャク</t>
    </rPh>
    <rPh sb="5" eb="7">
      <t>マンエン</t>
    </rPh>
    <phoneticPr fontId="1"/>
  </si>
  <si>
    <t>平成22年度</t>
    <rPh sb="0" eb="2">
      <t>ヘイセイ</t>
    </rPh>
    <rPh sb="4" eb="6">
      <t>ネンド</t>
    </rPh>
    <phoneticPr fontId="2"/>
  </si>
  <si>
    <t>宿泊補正(千人）</t>
    <rPh sb="0" eb="2">
      <t>シュクハク</t>
    </rPh>
    <rPh sb="2" eb="4">
      <t>ホセイ</t>
    </rPh>
    <rPh sb="5" eb="7">
      <t>センニン</t>
    </rPh>
    <phoneticPr fontId="1"/>
  </si>
  <si>
    <t xml:space="preserve"> </t>
    <phoneticPr fontId="1"/>
  </si>
  <si>
    <t>宿泊費</t>
    <rPh sb="0" eb="3">
      <t>シュクハクヒ</t>
    </rPh>
    <phoneticPr fontId="1"/>
  </si>
  <si>
    <t>交通費</t>
    <rPh sb="0" eb="3">
      <t>コウツウヒ</t>
    </rPh>
    <phoneticPr fontId="1"/>
  </si>
  <si>
    <t>飲食費その他</t>
    <rPh sb="0" eb="2">
      <t>インショク</t>
    </rPh>
    <rPh sb="2" eb="3">
      <t>ヒ</t>
    </rPh>
    <rPh sb="5" eb="6">
      <t>タ</t>
    </rPh>
    <phoneticPr fontId="1"/>
  </si>
  <si>
    <t>尼崎市</t>
    <rPh sb="0" eb="3">
      <t>アマガサキシ</t>
    </rPh>
    <phoneticPr fontId="1"/>
  </si>
  <si>
    <t>西宮市</t>
    <rPh sb="0" eb="3">
      <t>ニシノミヤシ</t>
    </rPh>
    <phoneticPr fontId="1"/>
  </si>
  <si>
    <t>芦屋市</t>
    <rPh sb="0" eb="2">
      <t>アシヤ</t>
    </rPh>
    <rPh sb="2" eb="3">
      <t>シ</t>
    </rPh>
    <phoneticPr fontId="1"/>
  </si>
  <si>
    <t>伊丹市</t>
    <rPh sb="0" eb="3">
      <t>イタミシ</t>
    </rPh>
    <phoneticPr fontId="1"/>
  </si>
  <si>
    <t>宝塚市</t>
    <rPh sb="0" eb="1">
      <t>タカラ</t>
    </rPh>
    <rPh sb="1" eb="2">
      <t>ツカ</t>
    </rPh>
    <rPh sb="2" eb="3">
      <t>シ</t>
    </rPh>
    <phoneticPr fontId="1"/>
  </si>
  <si>
    <t>川西市</t>
    <rPh sb="0" eb="3">
      <t>カワニシシ</t>
    </rPh>
    <phoneticPr fontId="1"/>
  </si>
  <si>
    <t>三田市</t>
    <rPh sb="0" eb="3">
      <t>サンダシ</t>
    </rPh>
    <phoneticPr fontId="1"/>
  </si>
  <si>
    <t>猪名川町</t>
    <rPh sb="0" eb="4">
      <t>イナガワチョウ</t>
    </rPh>
    <phoneticPr fontId="1"/>
  </si>
  <si>
    <t>明石市</t>
    <rPh sb="0" eb="2">
      <t>アカシ</t>
    </rPh>
    <rPh sb="2" eb="3">
      <t>シ</t>
    </rPh>
    <phoneticPr fontId="1"/>
  </si>
  <si>
    <t>加古川市</t>
    <rPh sb="0" eb="4">
      <t>カコガワシ</t>
    </rPh>
    <phoneticPr fontId="1"/>
  </si>
  <si>
    <t>高砂市</t>
    <rPh sb="0" eb="3">
      <t>タカサゴシ</t>
    </rPh>
    <phoneticPr fontId="1"/>
  </si>
  <si>
    <t>稲美町</t>
    <rPh sb="0" eb="3">
      <t>イナミチョウ</t>
    </rPh>
    <phoneticPr fontId="1"/>
  </si>
  <si>
    <t>播磨町</t>
    <rPh sb="0" eb="2">
      <t>ハリマ</t>
    </rPh>
    <rPh sb="2" eb="3">
      <t>マチ</t>
    </rPh>
    <phoneticPr fontId="1"/>
  </si>
  <si>
    <t>西脇市</t>
    <rPh sb="0" eb="3">
      <t>ニシワキシ</t>
    </rPh>
    <phoneticPr fontId="1"/>
  </si>
  <si>
    <t>三木市</t>
    <rPh sb="0" eb="3">
      <t>ミキシ</t>
    </rPh>
    <phoneticPr fontId="1"/>
  </si>
  <si>
    <t>小野市</t>
    <rPh sb="0" eb="3">
      <t>オノシ</t>
    </rPh>
    <phoneticPr fontId="1"/>
  </si>
  <si>
    <t>加西市</t>
    <rPh sb="0" eb="3">
      <t>カサイシ</t>
    </rPh>
    <phoneticPr fontId="1"/>
  </si>
  <si>
    <t>加東市</t>
    <rPh sb="0" eb="3">
      <t>カトウシ</t>
    </rPh>
    <phoneticPr fontId="1"/>
  </si>
  <si>
    <t>多可町</t>
    <rPh sb="0" eb="3">
      <t>タカマチ</t>
    </rPh>
    <phoneticPr fontId="1"/>
  </si>
  <si>
    <t>姫路市</t>
    <rPh sb="0" eb="3">
      <t>ヒメジシ</t>
    </rPh>
    <phoneticPr fontId="1"/>
  </si>
  <si>
    <t>神河町</t>
    <rPh sb="0" eb="2">
      <t>カミカワ</t>
    </rPh>
    <rPh sb="2" eb="3">
      <t>マチ</t>
    </rPh>
    <phoneticPr fontId="1"/>
  </si>
  <si>
    <t>市川町</t>
    <rPh sb="0" eb="2">
      <t>イチカワ</t>
    </rPh>
    <rPh sb="2" eb="3">
      <t>マチ</t>
    </rPh>
    <phoneticPr fontId="1"/>
  </si>
  <si>
    <t>福崎町</t>
    <rPh sb="0" eb="2">
      <t>フクサキ</t>
    </rPh>
    <rPh sb="2" eb="3">
      <t>マチ</t>
    </rPh>
    <phoneticPr fontId="1"/>
  </si>
  <si>
    <t>相生市</t>
    <rPh sb="0" eb="3">
      <t>アイオイシ</t>
    </rPh>
    <phoneticPr fontId="1"/>
  </si>
  <si>
    <t>たつの市</t>
    <rPh sb="3" eb="4">
      <t>シ</t>
    </rPh>
    <phoneticPr fontId="1"/>
  </si>
  <si>
    <t>赤穂市</t>
    <rPh sb="0" eb="3">
      <t>アコウシ</t>
    </rPh>
    <phoneticPr fontId="1"/>
  </si>
  <si>
    <t>宍粟市</t>
    <rPh sb="0" eb="3">
      <t>シソウシ</t>
    </rPh>
    <phoneticPr fontId="1"/>
  </si>
  <si>
    <t>太子町</t>
    <rPh sb="0" eb="3">
      <t>タイシマチ</t>
    </rPh>
    <phoneticPr fontId="1"/>
  </si>
  <si>
    <t>上郡町</t>
    <rPh sb="0" eb="2">
      <t>カミゴオリ</t>
    </rPh>
    <rPh sb="2" eb="3">
      <t>マチ</t>
    </rPh>
    <phoneticPr fontId="1"/>
  </si>
  <si>
    <t>佐用町</t>
    <rPh sb="0" eb="2">
      <t>サヨ</t>
    </rPh>
    <rPh sb="2" eb="3">
      <t>マチ</t>
    </rPh>
    <phoneticPr fontId="1"/>
  </si>
  <si>
    <t>豊岡市</t>
    <rPh sb="0" eb="3">
      <t>トヨオカシ</t>
    </rPh>
    <phoneticPr fontId="1"/>
  </si>
  <si>
    <t>養父市</t>
    <rPh sb="0" eb="3">
      <t>ヤブシ</t>
    </rPh>
    <phoneticPr fontId="1"/>
  </si>
  <si>
    <t>朝来市</t>
    <rPh sb="0" eb="3">
      <t>アサゴシ</t>
    </rPh>
    <phoneticPr fontId="1"/>
  </si>
  <si>
    <t>香美町</t>
    <rPh sb="0" eb="3">
      <t>カミチョウ</t>
    </rPh>
    <phoneticPr fontId="1"/>
  </si>
  <si>
    <t>新温泉町</t>
    <rPh sb="0" eb="1">
      <t>シン</t>
    </rPh>
    <rPh sb="1" eb="3">
      <t>オンセン</t>
    </rPh>
    <rPh sb="3" eb="4">
      <t>マチ</t>
    </rPh>
    <phoneticPr fontId="1"/>
  </si>
  <si>
    <t>丹波市</t>
    <rPh sb="0" eb="3">
      <t>タンバシ</t>
    </rPh>
    <phoneticPr fontId="1"/>
  </si>
  <si>
    <t>洲本市</t>
    <rPh sb="0" eb="3">
      <t>スモトシ</t>
    </rPh>
    <phoneticPr fontId="1"/>
  </si>
  <si>
    <t>南あわじ市</t>
    <rPh sb="0" eb="1">
      <t>ミナミ</t>
    </rPh>
    <rPh sb="4" eb="5">
      <t>シ</t>
    </rPh>
    <phoneticPr fontId="1"/>
  </si>
  <si>
    <t>淡路市</t>
    <rPh sb="0" eb="3">
      <t>アワジシ</t>
    </rPh>
    <phoneticPr fontId="1"/>
  </si>
  <si>
    <t>淡路地域</t>
    <rPh sb="0" eb="2">
      <t>アワジ</t>
    </rPh>
    <rPh sb="2" eb="4">
      <t>チイキ</t>
    </rPh>
    <phoneticPr fontId="1"/>
  </si>
  <si>
    <t>丹波地域</t>
    <rPh sb="0" eb="2">
      <t>タンバ</t>
    </rPh>
    <rPh sb="2" eb="4">
      <t>チイキ</t>
    </rPh>
    <phoneticPr fontId="1"/>
  </si>
  <si>
    <t>但馬地域</t>
    <rPh sb="0" eb="2">
      <t>タジマ</t>
    </rPh>
    <rPh sb="2" eb="4">
      <t>チイキ</t>
    </rPh>
    <phoneticPr fontId="1"/>
  </si>
  <si>
    <t>西播磨地域</t>
    <rPh sb="0" eb="1">
      <t>ニシ</t>
    </rPh>
    <rPh sb="1" eb="3">
      <t>ハリマ</t>
    </rPh>
    <rPh sb="3" eb="5">
      <t>チイキ</t>
    </rPh>
    <phoneticPr fontId="1"/>
  </si>
  <si>
    <t>中播磨地域</t>
    <rPh sb="0" eb="1">
      <t>ナカ</t>
    </rPh>
    <rPh sb="1" eb="3">
      <t>ハリマ</t>
    </rPh>
    <rPh sb="3" eb="5">
      <t>チイキ</t>
    </rPh>
    <phoneticPr fontId="1"/>
  </si>
  <si>
    <t>北播磨地域</t>
    <rPh sb="0" eb="1">
      <t>キタ</t>
    </rPh>
    <rPh sb="1" eb="3">
      <t>ハリマ</t>
    </rPh>
    <rPh sb="3" eb="5">
      <t>チイキ</t>
    </rPh>
    <phoneticPr fontId="1"/>
  </si>
  <si>
    <t>東播磨地域</t>
    <rPh sb="0" eb="1">
      <t>ヒガシ</t>
    </rPh>
    <rPh sb="1" eb="3">
      <t>ハリマ</t>
    </rPh>
    <rPh sb="3" eb="5">
      <t>チイキ</t>
    </rPh>
    <phoneticPr fontId="1"/>
  </si>
  <si>
    <t>阪神北地域</t>
    <rPh sb="0" eb="2">
      <t>ハンシン</t>
    </rPh>
    <rPh sb="2" eb="3">
      <t>キタ</t>
    </rPh>
    <rPh sb="3" eb="5">
      <t>チイキ</t>
    </rPh>
    <phoneticPr fontId="1"/>
  </si>
  <si>
    <t>阪神南地域</t>
    <rPh sb="0" eb="2">
      <t>ハンシン</t>
    </rPh>
    <rPh sb="2" eb="3">
      <t>ミナミ</t>
    </rPh>
    <rPh sb="3" eb="5">
      <t>チイキ</t>
    </rPh>
    <phoneticPr fontId="1"/>
  </si>
  <si>
    <t>計</t>
    <rPh sb="0" eb="1">
      <t>ケイ</t>
    </rPh>
    <phoneticPr fontId="1"/>
  </si>
  <si>
    <t>宿泊単価等の推計</t>
    <rPh sb="0" eb="2">
      <t>シュクハク</t>
    </rPh>
    <rPh sb="2" eb="4">
      <t>タンカ</t>
    </rPh>
    <rPh sb="4" eb="5">
      <t>トウ</t>
    </rPh>
    <rPh sb="6" eb="8">
      <t>スイケイ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</si>
  <si>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</si>
  <si>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</si>
  <si>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</si>
  <si>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</si>
  <si>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</si>
  <si>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</si>
  <si>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1泊当たり宿泊費</t>
    <rPh sb="1" eb="2">
      <t>ハク</t>
    </rPh>
    <rPh sb="2" eb="3">
      <t>ア</t>
    </rPh>
    <rPh sb="5" eb="7">
      <t>シュクハク</t>
    </rPh>
    <rPh sb="7" eb="8">
      <t>ヒ</t>
    </rPh>
    <phoneticPr fontId="3"/>
  </si>
  <si>
    <t>1回当たり宿泊費</t>
    <rPh sb="1" eb="2">
      <t>カイ</t>
    </rPh>
    <rPh sb="2" eb="3">
      <t>ア</t>
    </rPh>
    <rPh sb="5" eb="8">
      <t>シュクハクヒ</t>
    </rPh>
    <phoneticPr fontId="3"/>
  </si>
  <si>
    <t>１回当たり宿泊数</t>
    <rPh sb="1" eb="2">
      <t>カイ</t>
    </rPh>
    <rPh sb="2" eb="3">
      <t>ア</t>
    </rPh>
    <rPh sb="5" eb="7">
      <t>シュクハク</t>
    </rPh>
    <rPh sb="7" eb="8">
      <t>スウ</t>
    </rPh>
    <phoneticPr fontId="3"/>
  </si>
  <si>
    <t>消費額算定値</t>
    <rPh sb="0" eb="3">
      <t>ショウヒガク</t>
    </rPh>
    <rPh sb="3" eb="5">
      <t>サンテイ</t>
    </rPh>
    <rPh sb="5" eb="6">
      <t>アタイ</t>
    </rPh>
    <phoneticPr fontId="3"/>
  </si>
  <si>
    <t>旅館</t>
    <rPh sb="0" eb="2">
      <t>リョカン</t>
    </rPh>
    <phoneticPr fontId="3"/>
  </si>
  <si>
    <t>民宿</t>
    <rPh sb="0" eb="2">
      <t>ミンシュク</t>
    </rPh>
    <phoneticPr fontId="3"/>
  </si>
  <si>
    <t>国民宿舎等公共宿泊施設</t>
    <rPh sb="0" eb="2">
      <t>コクミン</t>
    </rPh>
    <rPh sb="2" eb="4">
      <t>シュクシャ</t>
    </rPh>
    <rPh sb="4" eb="5">
      <t>トウ</t>
    </rPh>
    <rPh sb="5" eb="7">
      <t>コウキョウ</t>
    </rPh>
    <rPh sb="7" eb="9">
      <t>シュクハク</t>
    </rPh>
    <rPh sb="9" eb="11">
      <t>シセツ</t>
    </rPh>
    <phoneticPr fontId="3"/>
  </si>
  <si>
    <t>会社・官公庁の寮・保養所</t>
    <rPh sb="0" eb="2">
      <t>カイシャ</t>
    </rPh>
    <rPh sb="3" eb="6">
      <t>カンコウチョウ</t>
    </rPh>
    <rPh sb="7" eb="8">
      <t>リョウ</t>
    </rPh>
    <rPh sb="9" eb="12">
      <t>ホヨウショ</t>
    </rPh>
    <phoneticPr fontId="3"/>
  </si>
  <si>
    <t>山小屋・キャンプ場</t>
    <rPh sb="0" eb="3">
      <t>ヤマゴヤ</t>
    </rPh>
    <rPh sb="8" eb="9">
      <t>ジョウ</t>
    </rPh>
    <phoneticPr fontId="3"/>
  </si>
  <si>
    <t>オートキャンプ場</t>
    <rPh sb="7" eb="8">
      <t>バ</t>
    </rPh>
    <phoneticPr fontId="3"/>
  </si>
  <si>
    <t>別荘・貸別荘</t>
    <rPh sb="0" eb="2">
      <t>ベッソウ</t>
    </rPh>
    <rPh sb="3" eb="4">
      <t>カ</t>
    </rPh>
    <rPh sb="4" eb="6">
      <t>ベッソウ</t>
    </rPh>
    <phoneticPr fontId="3"/>
  </si>
  <si>
    <t>知人・親戚宅</t>
    <rPh sb="0" eb="2">
      <t>チジン</t>
    </rPh>
    <rPh sb="3" eb="5">
      <t>シンセキ</t>
    </rPh>
    <rPh sb="5" eb="6">
      <t>タク</t>
    </rPh>
    <phoneticPr fontId="3"/>
  </si>
  <si>
    <t>車・船内泊</t>
    <rPh sb="0" eb="1">
      <t>クルマ</t>
    </rPh>
    <rPh sb="2" eb="4">
      <t>センナイ</t>
    </rPh>
    <rPh sb="4" eb="5">
      <t>ハク</t>
    </rPh>
    <phoneticPr fontId="3"/>
  </si>
  <si>
    <t>土産の費用</t>
    <rPh sb="0" eb="2">
      <t>ミヤゲ</t>
    </rPh>
    <rPh sb="3" eb="5">
      <t>ヒヨウ</t>
    </rPh>
    <phoneticPr fontId="3"/>
  </si>
  <si>
    <t xml:space="preserve"> </t>
    <phoneticPr fontId="3"/>
  </si>
  <si>
    <t>その他費用（観光行動費）</t>
    <rPh sb="2" eb="3">
      <t>タ</t>
    </rPh>
    <rPh sb="3" eb="5">
      <t>ヒヨウ</t>
    </rPh>
    <rPh sb="6" eb="8">
      <t>カンコウ</t>
    </rPh>
    <rPh sb="8" eb="10">
      <t>コウドウ</t>
    </rPh>
    <rPh sb="10" eb="11">
      <t>ヒ</t>
    </rPh>
    <phoneticPr fontId="3"/>
  </si>
  <si>
    <t>交通費(日帰り）</t>
    <rPh sb="0" eb="3">
      <t>コウツウヒ</t>
    </rPh>
    <rPh sb="4" eb="6">
      <t>ヒガエ</t>
    </rPh>
    <phoneticPr fontId="3"/>
  </si>
  <si>
    <t>交通費(宿泊）</t>
    <rPh sb="0" eb="3">
      <t>コウツウヒ</t>
    </rPh>
    <rPh sb="4" eb="6">
      <t>シュクハク</t>
    </rPh>
    <phoneticPr fontId="3"/>
  </si>
  <si>
    <t>平均宿泊単価推計</t>
    <rPh sb="0" eb="2">
      <t>ヘイキン</t>
    </rPh>
    <rPh sb="2" eb="4">
      <t>シュクハク</t>
    </rPh>
    <rPh sb="4" eb="6">
      <t>タンカ</t>
    </rPh>
    <rPh sb="6" eb="8">
      <t>スイケイ</t>
    </rPh>
    <phoneticPr fontId="3"/>
  </si>
  <si>
    <t>民宿・ペンション</t>
    <rPh sb="0" eb="2">
      <t>ミンシュク</t>
    </rPh>
    <phoneticPr fontId="3"/>
  </si>
  <si>
    <t>公的宿泊施設</t>
    <rPh sb="0" eb="2">
      <t>コウテキ</t>
    </rPh>
    <rPh sb="2" eb="4">
      <t>シュクハク</t>
    </rPh>
    <rPh sb="4" eb="6">
      <t>シセツ</t>
    </rPh>
    <phoneticPr fontId="3"/>
  </si>
  <si>
    <t>寮・保養所</t>
    <rPh sb="0" eb="1">
      <t>リョウ</t>
    </rPh>
    <rPh sb="2" eb="5">
      <t>ホヨウショ</t>
    </rPh>
    <phoneticPr fontId="3"/>
  </si>
  <si>
    <t>その他</t>
    <rPh sb="2" eb="3">
      <t>タ</t>
    </rPh>
    <phoneticPr fontId="3"/>
  </si>
  <si>
    <t>交通費単価</t>
    <rPh sb="0" eb="3">
      <t>コウツウヒ</t>
    </rPh>
    <rPh sb="3" eb="5">
      <t>タンカ</t>
    </rPh>
    <phoneticPr fontId="1"/>
  </si>
  <si>
    <t>日帰り(円）</t>
    <rPh sb="0" eb="2">
      <t>ヒガエ</t>
    </rPh>
    <rPh sb="4" eb="5">
      <t>エン</t>
    </rPh>
    <phoneticPr fontId="1"/>
  </si>
  <si>
    <t>宿泊(円）</t>
    <rPh sb="0" eb="2">
      <t>シュクハク</t>
    </rPh>
    <rPh sb="3" eb="4">
      <t>エン</t>
    </rPh>
    <phoneticPr fontId="1"/>
  </si>
  <si>
    <t>日帰交通費(千円）</t>
    <rPh sb="0" eb="2">
      <t>ヒガエ</t>
    </rPh>
    <rPh sb="2" eb="5">
      <t>コウツウヒ</t>
    </rPh>
    <rPh sb="6" eb="8">
      <t>センエン</t>
    </rPh>
    <phoneticPr fontId="1"/>
  </si>
  <si>
    <t>宿泊交通費(千円）</t>
    <rPh sb="0" eb="2">
      <t>シュクハク</t>
    </rPh>
    <rPh sb="2" eb="5">
      <t>コウツウヒ</t>
    </rPh>
    <rPh sb="6" eb="8">
      <t>センエン</t>
    </rPh>
    <phoneticPr fontId="1"/>
  </si>
  <si>
    <t>交通費計(千円）</t>
    <rPh sb="0" eb="3">
      <t>コウツウヒ</t>
    </rPh>
    <rPh sb="3" eb="4">
      <t>ケイ</t>
    </rPh>
    <rPh sb="5" eb="7">
      <t>センエン</t>
    </rPh>
    <phoneticPr fontId="1"/>
  </si>
  <si>
    <t>按分比</t>
    <rPh sb="0" eb="2">
      <t>アンブン</t>
    </rPh>
    <rPh sb="2" eb="3">
      <t>ヒ</t>
    </rPh>
    <phoneticPr fontId="1"/>
  </si>
  <si>
    <t>推計</t>
    <rPh sb="0" eb="2">
      <t>スイケイ</t>
    </rPh>
    <phoneticPr fontId="1"/>
  </si>
  <si>
    <t>日帰交通費(百万円）</t>
    <rPh sb="0" eb="2">
      <t>ヒガエ</t>
    </rPh>
    <rPh sb="2" eb="5">
      <t>コウツウヒ</t>
    </rPh>
    <rPh sb="6" eb="8">
      <t>ヒャクマン</t>
    </rPh>
    <rPh sb="8" eb="9">
      <t>エン</t>
    </rPh>
    <phoneticPr fontId="1"/>
  </si>
  <si>
    <t>宿泊交通費(百万円）</t>
    <rPh sb="0" eb="2">
      <t>シュクハク</t>
    </rPh>
    <rPh sb="2" eb="5">
      <t>コウツウヒ</t>
    </rPh>
    <rPh sb="6" eb="7">
      <t>ヒャク</t>
    </rPh>
    <rPh sb="7" eb="8">
      <t>マン</t>
    </rPh>
    <rPh sb="8" eb="9">
      <t>エン</t>
    </rPh>
    <phoneticPr fontId="1"/>
  </si>
  <si>
    <t>交通費計(百万円）</t>
    <rPh sb="0" eb="3">
      <t>コウツウヒ</t>
    </rPh>
    <rPh sb="3" eb="4">
      <t>ケイ</t>
    </rPh>
    <rPh sb="5" eb="6">
      <t>ヒャク</t>
    </rPh>
    <rPh sb="6" eb="7">
      <t>マン</t>
    </rPh>
    <rPh sb="7" eb="8">
      <t>エン</t>
    </rPh>
    <phoneticPr fontId="1"/>
  </si>
  <si>
    <t>観光消費額</t>
    <rPh sb="0" eb="2">
      <t>カンコウ</t>
    </rPh>
    <rPh sb="2" eb="4">
      <t>ショウヒ</t>
    </rPh>
    <rPh sb="4" eb="5">
      <t>ガク</t>
    </rPh>
    <phoneticPr fontId="1"/>
  </si>
  <si>
    <t>神河町</t>
    <rPh sb="0" eb="2">
      <t>カミカワ</t>
    </rPh>
    <rPh sb="2" eb="3">
      <t>マチ</t>
    </rPh>
    <phoneticPr fontId="1"/>
  </si>
  <si>
    <t>市川町</t>
    <rPh sb="0" eb="2">
      <t>イチカワ</t>
    </rPh>
    <rPh sb="2" eb="3">
      <t>マチ</t>
    </rPh>
    <phoneticPr fontId="1"/>
  </si>
  <si>
    <t>福崎町</t>
    <rPh sb="0" eb="2">
      <t>フクサキ</t>
    </rPh>
    <rPh sb="2" eb="3">
      <t>マチ</t>
    </rPh>
    <phoneticPr fontId="0"/>
  </si>
  <si>
    <t>赤穂市</t>
    <rPh sb="0" eb="3">
      <t>アコウシ</t>
    </rPh>
    <phoneticPr fontId="0"/>
  </si>
  <si>
    <t>県計</t>
  </si>
  <si>
    <t>阪神南地域</t>
    <rPh sb="0" eb="2">
      <t>ハンシン</t>
    </rPh>
    <rPh sb="2" eb="3">
      <t>ミナミ</t>
    </rPh>
    <rPh sb="3" eb="5">
      <t>チイキ</t>
    </rPh>
    <phoneticPr fontId="3"/>
  </si>
  <si>
    <t>阪神北地域</t>
    <rPh sb="0" eb="2">
      <t>ハンシン</t>
    </rPh>
    <rPh sb="2" eb="3">
      <t>キタ</t>
    </rPh>
    <rPh sb="3" eb="5">
      <t>チイキ</t>
    </rPh>
    <phoneticPr fontId="3"/>
  </si>
  <si>
    <t>東播磨地域</t>
  </si>
  <si>
    <t>北播磨地域</t>
    <rPh sb="0" eb="1">
      <t>キタ</t>
    </rPh>
    <rPh sb="1" eb="3">
      <t>ハリマ</t>
    </rPh>
    <rPh sb="3" eb="5">
      <t>チイキ</t>
    </rPh>
    <phoneticPr fontId="3"/>
  </si>
  <si>
    <t>中播磨地域</t>
    <rPh sb="0" eb="1">
      <t>ナカ</t>
    </rPh>
    <phoneticPr fontId="3"/>
  </si>
  <si>
    <t>西播磨地域</t>
    <rPh sb="0" eb="1">
      <t>ニシ</t>
    </rPh>
    <rPh sb="1" eb="3">
      <t>ハリマ</t>
    </rPh>
    <rPh sb="3" eb="5">
      <t>チイキ</t>
    </rPh>
    <phoneticPr fontId="3"/>
  </si>
  <si>
    <t>但馬地域</t>
  </si>
  <si>
    <t>丹波地域</t>
  </si>
  <si>
    <t>淡路地域</t>
  </si>
  <si>
    <t>阪神南地域</t>
    <rPh sb="2" eb="3">
      <t>ミナミ</t>
    </rPh>
    <phoneticPr fontId="3"/>
  </si>
  <si>
    <t>三木市</t>
  </si>
  <si>
    <t>多可町</t>
    <rPh sb="0" eb="2">
      <t>タカ</t>
    </rPh>
    <rPh sb="2" eb="3">
      <t>チョウ</t>
    </rPh>
    <phoneticPr fontId="3"/>
  </si>
  <si>
    <t>姫路市</t>
    <rPh sb="0" eb="3">
      <t>ヒメジシ</t>
    </rPh>
    <phoneticPr fontId="3"/>
  </si>
  <si>
    <t>市川町</t>
  </si>
  <si>
    <t>福崎町</t>
  </si>
  <si>
    <t>神河町</t>
    <rPh sb="0" eb="1">
      <t>カミ</t>
    </rPh>
    <rPh sb="1" eb="2">
      <t>カワ</t>
    </rPh>
    <rPh sb="2" eb="3">
      <t>チョウ</t>
    </rPh>
    <phoneticPr fontId="3"/>
  </si>
  <si>
    <t>赤穂市</t>
  </si>
  <si>
    <t>豊岡市</t>
  </si>
  <si>
    <t>養父市</t>
    <rPh sb="2" eb="3">
      <t>シ</t>
    </rPh>
    <phoneticPr fontId="3"/>
  </si>
  <si>
    <t>香美町</t>
    <rPh sb="0" eb="2">
      <t>カミ</t>
    </rPh>
    <rPh sb="2" eb="3">
      <t>チョウ</t>
    </rPh>
    <phoneticPr fontId="3"/>
  </si>
  <si>
    <t>新温泉町</t>
    <rPh sb="0" eb="1">
      <t>シン</t>
    </rPh>
    <rPh sb="1" eb="3">
      <t>オンセン</t>
    </rPh>
    <rPh sb="3" eb="4">
      <t>チョウ</t>
    </rPh>
    <phoneticPr fontId="3"/>
  </si>
  <si>
    <t>(単位：％）</t>
    <rPh sb="1" eb="3">
      <t>タンイ</t>
    </rPh>
    <phoneticPr fontId="1"/>
  </si>
  <si>
    <t>H25補正</t>
    <rPh sb="3" eb="5">
      <t>ホセイ</t>
    </rPh>
    <phoneticPr fontId="1"/>
  </si>
  <si>
    <t>姫路市</t>
    <rPh sb="0" eb="3">
      <t>ヒメジシ</t>
    </rPh>
    <phoneticPr fontId="1"/>
  </si>
  <si>
    <t>H22補正</t>
    <rPh sb="3" eb="5">
      <t>ホセイ</t>
    </rPh>
    <phoneticPr fontId="1"/>
  </si>
  <si>
    <t>H23補正</t>
    <rPh sb="3" eb="5">
      <t>ホセイ</t>
    </rPh>
    <phoneticPr fontId="1"/>
  </si>
  <si>
    <t>H24補正</t>
    <rPh sb="3" eb="5">
      <t>ホセイ</t>
    </rPh>
    <phoneticPr fontId="1"/>
  </si>
  <si>
    <t>姫路市宿泊補正</t>
    <rPh sb="0" eb="3">
      <t>ヒメジシ</t>
    </rPh>
    <rPh sb="3" eb="5">
      <t>シュクハク</t>
    </rPh>
    <rPh sb="5" eb="7">
      <t>ホセイ</t>
    </rPh>
    <phoneticPr fontId="1"/>
  </si>
  <si>
    <t>神戸市</t>
    <rPh sb="0" eb="3">
      <t>コウベシ</t>
    </rPh>
    <phoneticPr fontId="1"/>
  </si>
  <si>
    <t>合計</t>
    <rPh sb="0" eb="2">
      <t>ゴウケイ</t>
    </rPh>
    <phoneticPr fontId="1"/>
  </si>
  <si>
    <t>項目</t>
    <rPh sb="0" eb="2">
      <t>コウモク</t>
    </rPh>
    <phoneticPr fontId="1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</si>
  <si>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</si>
  <si>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</si>
  <si>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</si>
  <si>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</si>
  <si>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</si>
  <si>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2011年度</t>
    <rPh sb="4" eb="6">
      <t>ネンド</t>
    </rPh>
    <phoneticPr fontId="2"/>
  </si>
  <si>
    <t>2012年度</t>
    <rPh sb="4" eb="6">
      <t>ネンド</t>
    </rPh>
    <phoneticPr fontId="2"/>
  </si>
  <si>
    <t>2013年度</t>
    <rPh sb="4" eb="6">
      <t>ネンド</t>
    </rPh>
    <phoneticPr fontId="2"/>
  </si>
  <si>
    <t>2014年度</t>
    <rPh sb="4" eb="6">
      <t>ネンド</t>
    </rPh>
    <phoneticPr fontId="2"/>
  </si>
  <si>
    <t>2015年度</t>
    <rPh sb="4" eb="6">
      <t>ネンド</t>
    </rPh>
    <phoneticPr fontId="2"/>
  </si>
  <si>
    <t>平成28年度利用宿泊施設別宿泊客数</t>
    <rPh sb="0" eb="2">
      <t>ヘイセイ</t>
    </rPh>
    <rPh sb="4" eb="6">
      <t>ネンド</t>
    </rPh>
    <rPh sb="6" eb="8">
      <t>リヨウ</t>
    </rPh>
    <rPh sb="8" eb="10">
      <t>シュクハク</t>
    </rPh>
    <rPh sb="10" eb="13">
      <t>シセツベツ</t>
    </rPh>
    <rPh sb="13" eb="15">
      <t>シュクハク</t>
    </rPh>
    <rPh sb="15" eb="16">
      <t>キャク</t>
    </rPh>
    <rPh sb="16" eb="17">
      <t>スウ</t>
    </rPh>
    <phoneticPr fontId="1"/>
  </si>
  <si>
    <t>(単位：千人）</t>
    <rPh sb="1" eb="3">
      <t>タンイ</t>
    </rPh>
    <rPh sb="4" eb="6">
      <t>センニン</t>
    </rPh>
    <phoneticPr fontId="1"/>
  </si>
  <si>
    <t>平成28年度</t>
    <rPh sb="0" eb="2">
      <t>ヘイセイ</t>
    </rPh>
    <rPh sb="4" eb="5">
      <t>ネン</t>
    </rPh>
    <rPh sb="5" eb="6">
      <t>ド</t>
    </rPh>
    <phoneticPr fontId="2"/>
  </si>
  <si>
    <t>2016年度</t>
    <rPh sb="4" eb="6">
      <t>ネンド</t>
    </rPh>
    <phoneticPr fontId="2"/>
  </si>
  <si>
    <t>　</t>
    <phoneticPr fontId="1"/>
  </si>
  <si>
    <t>　</t>
    <phoneticPr fontId="1"/>
  </si>
  <si>
    <t>項　　目</t>
    <rPh sb="0" eb="1">
      <t>コウ</t>
    </rPh>
    <rPh sb="3" eb="4">
      <t>メ</t>
    </rPh>
    <phoneticPr fontId="6"/>
  </si>
  <si>
    <t>　観光消費額＝①宿泊費＋②交通費＋③飲食費その他</t>
  </si>
  <si>
    <t>施設別宿泊費産出額※×市町入込客全県比</t>
  </si>
  <si>
    <t>　　※施設別入込客数：ホテル、旅館、民宿・ペンション、公的宿泊施設、ユースホステル、寮・保養所、その他</t>
  </si>
  <si>
    <t>　　交通費産出額×市町入込客全県比</t>
  </si>
  <si>
    <t>　　日帰り客消費額全県比＋宿泊客消費額全県比</t>
  </si>
  <si>
    <t>　　飲食費その他産出額×市町入込客全県比</t>
  </si>
  <si>
    <t>①</t>
  </si>
  <si>
    <t>宿泊費</t>
  </si>
  <si>
    <t>②</t>
  </si>
  <si>
    <t>交通費</t>
  </si>
  <si>
    <t>③</t>
  </si>
  <si>
    <t>飲食費その他</t>
  </si>
  <si>
    <t>推計方法・資料</t>
    <phoneticPr fontId="1"/>
  </si>
  <si>
    <t>兵庫県内観光消費総生産統計表</t>
    <rPh sb="0" eb="3">
      <t>ヒョウゴケン</t>
    </rPh>
    <rPh sb="3" eb="4">
      <t>ナイ</t>
    </rPh>
    <rPh sb="4" eb="6">
      <t>カンコウ</t>
    </rPh>
    <rPh sb="6" eb="8">
      <t>ショウヒ</t>
    </rPh>
    <rPh sb="8" eb="11">
      <t>ソウセイサン</t>
    </rPh>
    <rPh sb="11" eb="13">
      <t>トウケイ</t>
    </rPh>
    <rPh sb="13" eb="14">
      <t>ヒョウ</t>
    </rPh>
    <phoneticPr fontId="3"/>
  </si>
  <si>
    <t xml:space="preserve"> </t>
    <phoneticPr fontId="3"/>
  </si>
  <si>
    <t>（単位：百万円）</t>
    <rPh sb="1" eb="3">
      <t>タンイ</t>
    </rPh>
    <rPh sb="4" eb="5">
      <t>ヒャク</t>
    </rPh>
    <rPh sb="5" eb="7">
      <t>マンエン</t>
    </rPh>
    <phoneticPr fontId="3"/>
  </si>
  <si>
    <t>項目</t>
    <rPh sb="0" eb="2">
      <t>コウモク</t>
    </rPh>
    <phoneticPr fontId="3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</si>
  <si>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</si>
  <si>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</si>
  <si>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6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</si>
  <si>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7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</si>
  <si>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平成28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</si>
  <si>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t>2010年度</t>
    <rPh sb="4" eb="6">
      <t>ネンド</t>
    </rPh>
    <phoneticPr fontId="3"/>
  </si>
  <si>
    <r>
      <t>201</t>
    </r>
    <r>
      <rPr>
        <sz val="11"/>
        <color theme="1"/>
        <rFont val="ＭＳ Ｐゴシック"/>
        <family val="2"/>
        <charset val="128"/>
        <scheme val="minor"/>
      </rPr>
      <t>1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</si>
  <si>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r>
      <t>201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</si>
  <si>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r>
      <t>201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</si>
  <si>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r>
      <t>201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</si>
  <si>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r>
      <t>2016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</si>
  <si>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t>兵庫県</t>
    <rPh sb="0" eb="3">
      <t>ヒョウゴケン</t>
    </rPh>
    <phoneticPr fontId="9"/>
  </si>
  <si>
    <t>観光消費産出額（名目）</t>
    <rPh sb="0" eb="2">
      <t>カンコウ</t>
    </rPh>
    <rPh sb="2" eb="4">
      <t>ショウヒ</t>
    </rPh>
    <rPh sb="4" eb="6">
      <t>サンシュツ</t>
    </rPh>
    <rPh sb="6" eb="7">
      <t>ガク</t>
    </rPh>
    <rPh sb="8" eb="10">
      <t>メイモク</t>
    </rPh>
    <phoneticPr fontId="3"/>
  </si>
  <si>
    <t>旅行会社収入</t>
    <rPh sb="0" eb="2">
      <t>リョコウ</t>
    </rPh>
    <rPh sb="2" eb="4">
      <t>カイシャ</t>
    </rPh>
    <rPh sb="4" eb="6">
      <t>シュウニュウ</t>
    </rPh>
    <phoneticPr fontId="3"/>
  </si>
  <si>
    <t>宿泊費（寮保養所差額帰属計算）</t>
    <rPh sb="0" eb="2">
      <t>シュクハク</t>
    </rPh>
    <rPh sb="2" eb="3">
      <t>ヒ</t>
    </rPh>
    <rPh sb="4" eb="5">
      <t>リョウ</t>
    </rPh>
    <rPh sb="5" eb="8">
      <t>ホヨウショ</t>
    </rPh>
    <rPh sb="8" eb="10">
      <t>サガク</t>
    </rPh>
    <rPh sb="10" eb="12">
      <t>キゾク</t>
    </rPh>
    <rPh sb="12" eb="14">
      <t>ケイサン</t>
    </rPh>
    <phoneticPr fontId="3"/>
  </si>
  <si>
    <t>買物代（商業ﾏｰｼﾞﾝ額）</t>
    <rPh sb="0" eb="1">
      <t>カ</t>
    </rPh>
    <rPh sb="1" eb="2">
      <t>モノ</t>
    </rPh>
    <rPh sb="2" eb="3">
      <t>ダイ</t>
    </rPh>
    <rPh sb="4" eb="6">
      <t>ショウギョウ</t>
    </rPh>
    <rPh sb="11" eb="12">
      <t>ガク</t>
    </rPh>
    <phoneticPr fontId="3"/>
  </si>
  <si>
    <t>神戸市</t>
    <rPh sb="0" eb="3">
      <t>コウベシ</t>
    </rPh>
    <phoneticPr fontId="9"/>
  </si>
  <si>
    <t>阪神南地域</t>
    <rPh sb="0" eb="2">
      <t>ハンシン</t>
    </rPh>
    <rPh sb="2" eb="3">
      <t>ミナミ</t>
    </rPh>
    <rPh sb="3" eb="5">
      <t>チイキ</t>
    </rPh>
    <phoneticPr fontId="9"/>
  </si>
  <si>
    <t>阪神北地域</t>
    <rPh sb="0" eb="2">
      <t>ハンシン</t>
    </rPh>
    <rPh sb="2" eb="3">
      <t>キタ</t>
    </rPh>
    <rPh sb="3" eb="5">
      <t>チイキ</t>
    </rPh>
    <phoneticPr fontId="9"/>
  </si>
  <si>
    <t>東播磨地域</t>
    <rPh sb="0" eb="1">
      <t>ヒガシ</t>
    </rPh>
    <rPh sb="1" eb="3">
      <t>ハリマ</t>
    </rPh>
    <rPh sb="3" eb="5">
      <t>チイキ</t>
    </rPh>
    <phoneticPr fontId="9"/>
  </si>
  <si>
    <t>北播磨地域</t>
    <rPh sb="0" eb="1">
      <t>キタ</t>
    </rPh>
    <rPh sb="1" eb="3">
      <t>ハリマ</t>
    </rPh>
    <rPh sb="3" eb="5">
      <t>チイキ</t>
    </rPh>
    <phoneticPr fontId="9"/>
  </si>
  <si>
    <t>中播磨地域</t>
    <rPh sb="0" eb="1">
      <t>ナカ</t>
    </rPh>
    <rPh sb="1" eb="3">
      <t>ハリマ</t>
    </rPh>
    <rPh sb="3" eb="5">
      <t>チイキ</t>
    </rPh>
    <phoneticPr fontId="9"/>
  </si>
  <si>
    <t>西播磨地域</t>
    <rPh sb="0" eb="1">
      <t>ニシ</t>
    </rPh>
    <rPh sb="1" eb="3">
      <t>ハリマ</t>
    </rPh>
    <rPh sb="3" eb="5">
      <t>チイキ</t>
    </rPh>
    <phoneticPr fontId="9"/>
  </si>
  <si>
    <t>但馬地域</t>
    <rPh sb="0" eb="2">
      <t>タジマ</t>
    </rPh>
    <rPh sb="2" eb="4">
      <t>チイキ</t>
    </rPh>
    <phoneticPr fontId="9"/>
  </si>
  <si>
    <t>丹波地域</t>
    <rPh sb="0" eb="2">
      <t>タンバ</t>
    </rPh>
    <rPh sb="2" eb="4">
      <t>チイキ</t>
    </rPh>
    <phoneticPr fontId="9"/>
  </si>
  <si>
    <t>淡路地域</t>
    <rPh sb="0" eb="2">
      <t>アワジ</t>
    </rPh>
    <rPh sb="2" eb="4">
      <t>チイキ</t>
    </rPh>
    <phoneticPr fontId="9"/>
  </si>
  <si>
    <t>兵庫県内観光消費(組替）</t>
    <rPh sb="0" eb="3">
      <t>ヒョウゴケン</t>
    </rPh>
    <rPh sb="3" eb="4">
      <t>ナイ</t>
    </rPh>
    <rPh sb="4" eb="6">
      <t>カンコウ</t>
    </rPh>
    <rPh sb="6" eb="8">
      <t>ショウヒ</t>
    </rPh>
    <rPh sb="9" eb="11">
      <t>クミカ</t>
    </rPh>
    <phoneticPr fontId="3"/>
  </si>
  <si>
    <t>産出額（組替）</t>
    <rPh sb="0" eb="3">
      <t>サンシュツガク</t>
    </rPh>
    <rPh sb="4" eb="6">
      <t>クミカ</t>
    </rPh>
    <phoneticPr fontId="3"/>
  </si>
  <si>
    <t xml:space="preserve"> </t>
    <phoneticPr fontId="1"/>
  </si>
  <si>
    <t>兵庫県</t>
    <rPh sb="0" eb="3">
      <t>ヒョウゴケン</t>
    </rPh>
    <phoneticPr fontId="1"/>
  </si>
  <si>
    <t>計</t>
    <rPh sb="0" eb="1">
      <t>ケイ</t>
    </rPh>
    <phoneticPr fontId="1"/>
  </si>
  <si>
    <t>交通費</t>
    <rPh sb="0" eb="3">
      <t>コウツウヒ</t>
    </rPh>
    <phoneticPr fontId="1"/>
  </si>
  <si>
    <t>飲食費その他</t>
    <rPh sb="0" eb="3">
      <t>インショクヒ</t>
    </rPh>
    <rPh sb="5" eb="6">
      <t>タ</t>
    </rPh>
    <phoneticPr fontId="1"/>
  </si>
  <si>
    <t>日帰客消費</t>
    <rPh sb="0" eb="2">
      <t>ヒガエ</t>
    </rPh>
    <rPh sb="2" eb="3">
      <t>キャク</t>
    </rPh>
    <rPh sb="3" eb="5">
      <t>ショウヒ</t>
    </rPh>
    <phoneticPr fontId="1"/>
  </si>
  <si>
    <t>宿泊客消費</t>
    <rPh sb="0" eb="2">
      <t>シュクハク</t>
    </rPh>
    <rPh sb="2" eb="3">
      <t>キャク</t>
    </rPh>
    <rPh sb="3" eb="5">
      <t>ショウヒ</t>
    </rPh>
    <phoneticPr fontId="1"/>
  </si>
  <si>
    <t>宿泊費</t>
    <rPh sb="0" eb="3">
      <t>シュクハクヒ</t>
    </rPh>
    <phoneticPr fontId="1"/>
  </si>
  <si>
    <t>観光消費額計</t>
    <rPh sb="0" eb="2">
      <t>カンコウ</t>
    </rPh>
    <rPh sb="2" eb="5">
      <t>ショウヒガク</t>
    </rPh>
    <rPh sb="5" eb="6">
      <t>ケイ</t>
    </rPh>
    <phoneticPr fontId="1"/>
  </si>
  <si>
    <t>日帰客</t>
    <rPh sb="0" eb="2">
      <t>ヒガエ</t>
    </rPh>
    <rPh sb="2" eb="3">
      <t>キャク</t>
    </rPh>
    <phoneticPr fontId="1"/>
  </si>
  <si>
    <t>消費</t>
    <rPh sb="0" eb="2">
      <t>ショウヒ</t>
    </rPh>
    <phoneticPr fontId="1"/>
  </si>
  <si>
    <t>宿泊客</t>
    <rPh sb="0" eb="2">
      <t>シュクハク</t>
    </rPh>
    <rPh sb="2" eb="3">
      <t>キャク</t>
    </rPh>
    <phoneticPr fontId="1"/>
  </si>
  <si>
    <t>兵庫県観光消費額</t>
    <rPh sb="0" eb="3">
      <t>ヒョウゴケン</t>
    </rPh>
    <rPh sb="3" eb="5">
      <t>カンコウ</t>
    </rPh>
    <rPh sb="5" eb="8">
      <t>ショウヒガク</t>
    </rPh>
    <phoneticPr fontId="1"/>
  </si>
  <si>
    <t>淡路地域観光消費額</t>
    <rPh sb="0" eb="2">
      <t>アワジ</t>
    </rPh>
    <rPh sb="2" eb="4">
      <t>チイキ</t>
    </rPh>
    <rPh sb="4" eb="6">
      <t>カンコウ</t>
    </rPh>
    <rPh sb="6" eb="9">
      <t>ショウヒガク</t>
    </rPh>
    <phoneticPr fontId="1"/>
  </si>
  <si>
    <t>項目</t>
    <rPh sb="0" eb="2">
      <t>コウモク</t>
    </rPh>
    <phoneticPr fontId="1"/>
  </si>
  <si>
    <t>丹波地域観光消費額</t>
    <rPh sb="0" eb="2">
      <t>タンバ</t>
    </rPh>
    <rPh sb="2" eb="4">
      <t>チイキ</t>
    </rPh>
    <rPh sb="4" eb="6">
      <t>カンコウ</t>
    </rPh>
    <rPh sb="6" eb="9">
      <t>ショウヒガク</t>
    </rPh>
    <phoneticPr fontId="1"/>
  </si>
  <si>
    <t>但馬地域観光消費額</t>
    <rPh sb="0" eb="2">
      <t>タジマ</t>
    </rPh>
    <rPh sb="2" eb="4">
      <t>チイキ</t>
    </rPh>
    <rPh sb="4" eb="6">
      <t>カンコウ</t>
    </rPh>
    <rPh sb="6" eb="9">
      <t>ショウヒガク</t>
    </rPh>
    <phoneticPr fontId="1"/>
  </si>
  <si>
    <t>西播磨地域観光消費額</t>
    <rPh sb="0" eb="1">
      <t>ニシ</t>
    </rPh>
    <rPh sb="1" eb="3">
      <t>ハリマ</t>
    </rPh>
    <rPh sb="3" eb="5">
      <t>チイキ</t>
    </rPh>
    <rPh sb="5" eb="7">
      <t>カンコウ</t>
    </rPh>
    <rPh sb="7" eb="10">
      <t>ショウヒガク</t>
    </rPh>
    <phoneticPr fontId="1"/>
  </si>
  <si>
    <t>中播磨地域観光消費額</t>
    <rPh sb="0" eb="1">
      <t>ナカ</t>
    </rPh>
    <rPh sb="1" eb="3">
      <t>ハリマ</t>
    </rPh>
    <rPh sb="3" eb="5">
      <t>チイキ</t>
    </rPh>
    <rPh sb="5" eb="7">
      <t>カンコウ</t>
    </rPh>
    <rPh sb="7" eb="10">
      <t>ショウヒガク</t>
    </rPh>
    <phoneticPr fontId="1"/>
  </si>
  <si>
    <t>北播磨地域観光消費額</t>
    <rPh sb="0" eb="1">
      <t>キタ</t>
    </rPh>
    <rPh sb="1" eb="3">
      <t>ハリマ</t>
    </rPh>
    <rPh sb="3" eb="5">
      <t>チイキ</t>
    </rPh>
    <rPh sb="5" eb="7">
      <t>カンコウ</t>
    </rPh>
    <rPh sb="7" eb="10">
      <t>ショウヒガク</t>
    </rPh>
    <phoneticPr fontId="1"/>
  </si>
  <si>
    <t>東播磨地域観光消費額</t>
    <rPh sb="0" eb="1">
      <t>ヒガシ</t>
    </rPh>
    <rPh sb="1" eb="3">
      <t>ハリマ</t>
    </rPh>
    <rPh sb="3" eb="5">
      <t>チイキ</t>
    </rPh>
    <rPh sb="5" eb="7">
      <t>カンコウ</t>
    </rPh>
    <rPh sb="7" eb="9">
      <t>ショウヒ</t>
    </rPh>
    <rPh sb="9" eb="10">
      <t>ガク</t>
    </rPh>
    <phoneticPr fontId="1"/>
  </si>
  <si>
    <t>阪神北地域観光消費額</t>
    <rPh sb="0" eb="2">
      <t>ハンシン</t>
    </rPh>
    <rPh sb="2" eb="3">
      <t>キタ</t>
    </rPh>
    <rPh sb="3" eb="5">
      <t>チイキ</t>
    </rPh>
    <rPh sb="5" eb="7">
      <t>カンコウ</t>
    </rPh>
    <rPh sb="7" eb="10">
      <t>ショウヒガク</t>
    </rPh>
    <phoneticPr fontId="1"/>
  </si>
  <si>
    <t>阪神南地域観光消費額</t>
    <rPh sb="0" eb="2">
      <t>ハンシン</t>
    </rPh>
    <rPh sb="2" eb="3">
      <t>ミナミ</t>
    </rPh>
    <rPh sb="3" eb="5">
      <t>チイキ</t>
    </rPh>
    <rPh sb="5" eb="7">
      <t>カンコウ</t>
    </rPh>
    <rPh sb="7" eb="9">
      <t>ショウヒ</t>
    </rPh>
    <rPh sb="9" eb="10">
      <t>ガク</t>
    </rPh>
    <phoneticPr fontId="1"/>
  </si>
  <si>
    <t>神戸市観光消費額</t>
    <rPh sb="0" eb="3">
      <t>コウベシ</t>
    </rPh>
    <rPh sb="3" eb="5">
      <t>カンコウ</t>
    </rPh>
    <rPh sb="5" eb="8">
      <t>ショウヒガク</t>
    </rPh>
    <phoneticPr fontId="1"/>
  </si>
  <si>
    <t>※　端数処理の関係で、兵庫県観光消費額と今回推計した市町計とは必ずしも一致しない</t>
    <rPh sb="11" eb="14">
      <t>ヒョウゴケン</t>
    </rPh>
    <rPh sb="14" eb="16">
      <t>カンコウ</t>
    </rPh>
    <rPh sb="16" eb="19">
      <t>ショウヒガク</t>
    </rPh>
    <rPh sb="20" eb="22">
      <t>コンカイ</t>
    </rPh>
    <rPh sb="22" eb="24">
      <t>スイケイ</t>
    </rPh>
    <rPh sb="26" eb="28">
      <t>シチョウ</t>
    </rPh>
    <rPh sb="28" eb="29">
      <t>ケイ</t>
    </rPh>
    <phoneticPr fontId="1"/>
  </si>
  <si>
    <t>平成29年度</t>
    <rPh sb="0" eb="2">
      <t>ヘイセイ</t>
    </rPh>
    <rPh sb="4" eb="6">
      <t>ネンド</t>
    </rPh>
    <phoneticPr fontId="3"/>
  </si>
  <si>
    <t>H29</t>
    <phoneticPr fontId="3"/>
  </si>
  <si>
    <t>平成29年度利用宿泊施設別宿泊客数</t>
    <rPh sb="0" eb="2">
      <t>ヘイセイ</t>
    </rPh>
    <rPh sb="4" eb="6">
      <t>ネンド</t>
    </rPh>
    <rPh sb="6" eb="8">
      <t>リヨウ</t>
    </rPh>
    <rPh sb="8" eb="10">
      <t>シュクハク</t>
    </rPh>
    <rPh sb="10" eb="13">
      <t>シセツベツ</t>
    </rPh>
    <rPh sb="13" eb="15">
      <t>シュクハク</t>
    </rPh>
    <rPh sb="15" eb="16">
      <t>キャク</t>
    </rPh>
    <rPh sb="16" eb="17">
      <t>スウ</t>
    </rPh>
    <phoneticPr fontId="1"/>
  </si>
  <si>
    <t>平成29年度</t>
    <rPh sb="0" eb="2">
      <t>ヘイセイ</t>
    </rPh>
    <rPh sb="4" eb="5">
      <t>ネン</t>
    </rPh>
    <rPh sb="5" eb="6">
      <t>ド</t>
    </rPh>
    <phoneticPr fontId="3"/>
  </si>
  <si>
    <t>ホテル・ビジネスホテル</t>
    <phoneticPr fontId="3"/>
  </si>
  <si>
    <t>ペンション</t>
    <phoneticPr fontId="3"/>
  </si>
  <si>
    <t>ユースホステル</t>
    <phoneticPr fontId="3"/>
  </si>
  <si>
    <t>民泊</t>
    <rPh sb="0" eb="2">
      <t>ミンパク</t>
    </rPh>
    <phoneticPr fontId="3"/>
  </si>
  <si>
    <t>　</t>
    <phoneticPr fontId="3"/>
  </si>
  <si>
    <t>ホテル</t>
    <phoneticPr fontId="3"/>
  </si>
  <si>
    <r>
      <t>平成29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</si>
  <si>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2017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</si>
  <si>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2"/>
  </si>
  <si>
    <t>2017年度</t>
    <rPh sb="4" eb="6">
      <t>ネンド</t>
    </rPh>
    <phoneticPr fontId="2"/>
  </si>
  <si>
    <t xml:space="preserve"> </t>
    <phoneticPr fontId="1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</si>
  <si>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</si>
  <si>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</si>
  <si>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6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</si>
  <si>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7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</si>
  <si>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平成28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</si>
  <si>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平成29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</si>
  <si>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2010年度</t>
    <rPh sb="4" eb="6">
      <t>ネンド</t>
    </rPh>
    <phoneticPr fontId="2"/>
  </si>
  <si>
    <r>
      <t>201</t>
    </r>
    <r>
      <rPr>
        <sz val="11"/>
        <color theme="1"/>
        <rFont val="ＭＳ Ｐゴシック"/>
        <family val="2"/>
        <charset val="128"/>
        <scheme val="minor"/>
      </rPr>
      <t>1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</si>
  <si>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201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</si>
  <si>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201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</si>
  <si>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201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</si>
  <si>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2016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</si>
  <si>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2017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</si>
  <si>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r>
      <t>平成30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</si>
  <si>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r>
      <t>2018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</si>
  <si>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</si>
  <si>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 xml:space="preserve"> </t>
    <phoneticPr fontId="3"/>
  </si>
  <si>
    <t>備考</t>
    <rPh sb="0" eb="2">
      <t>ビコウ</t>
    </rPh>
    <phoneticPr fontId="3"/>
  </si>
  <si>
    <t>2016年度</t>
    <rPh sb="4" eb="6">
      <t>ネンド</t>
    </rPh>
    <phoneticPr fontId="3"/>
  </si>
  <si>
    <t>2017年度</t>
    <rPh sb="4" eb="6">
      <t>ネンド</t>
    </rPh>
    <phoneticPr fontId="3"/>
  </si>
  <si>
    <t>2018年度</t>
    <rPh sb="4" eb="6">
      <t>ネンド</t>
    </rPh>
    <phoneticPr fontId="3"/>
  </si>
  <si>
    <t>中間投入比率</t>
    <rPh sb="0" eb="2">
      <t>チュウカン</t>
    </rPh>
    <rPh sb="2" eb="4">
      <t>トウニュウ</t>
    </rPh>
    <rPh sb="4" eb="6">
      <t>ヒリツ</t>
    </rPh>
    <phoneticPr fontId="3"/>
  </si>
  <si>
    <t>その他の運輸業</t>
    <rPh sb="2" eb="3">
      <t>タ</t>
    </rPh>
    <rPh sb="4" eb="7">
      <t>ウンユギョウ</t>
    </rPh>
    <phoneticPr fontId="3"/>
  </si>
  <si>
    <t>交通費（運輸業）</t>
    <rPh sb="0" eb="3">
      <t>コウツウヒ</t>
    </rPh>
    <rPh sb="4" eb="7">
      <t>ウンユギョウ</t>
    </rPh>
    <phoneticPr fontId="3"/>
  </si>
  <si>
    <t>運輸業</t>
    <rPh sb="0" eb="2">
      <t>ウンユ</t>
    </rPh>
    <rPh sb="2" eb="3">
      <t>ギョウ</t>
    </rPh>
    <phoneticPr fontId="3"/>
  </si>
  <si>
    <t>旅館業</t>
    <rPh sb="0" eb="3">
      <t>リョカンギョウ</t>
    </rPh>
    <phoneticPr fontId="3"/>
  </si>
  <si>
    <t>飲食費その他（個人サービス）</t>
    <rPh sb="0" eb="3">
      <t>インショクヒ</t>
    </rPh>
    <rPh sb="5" eb="6">
      <t>タ</t>
    </rPh>
    <rPh sb="7" eb="9">
      <t>コジン</t>
    </rPh>
    <phoneticPr fontId="3"/>
  </si>
  <si>
    <t>個人ｻｰﾋﾞｽ</t>
    <rPh sb="0" eb="2">
      <t>コジン</t>
    </rPh>
    <phoneticPr fontId="3"/>
  </si>
  <si>
    <t>小売業</t>
    <rPh sb="0" eb="3">
      <t>コウリギョウ</t>
    </rPh>
    <phoneticPr fontId="3"/>
  </si>
  <si>
    <t>付加価値率</t>
    <rPh sb="0" eb="2">
      <t>フカ</t>
    </rPh>
    <rPh sb="2" eb="4">
      <t>カチ</t>
    </rPh>
    <rPh sb="4" eb="5">
      <t>リツ</t>
    </rPh>
    <phoneticPr fontId="3"/>
  </si>
  <si>
    <t>丹波篠山市</t>
    <rPh sb="0" eb="2">
      <t>タンバ</t>
    </rPh>
    <rPh sb="2" eb="5">
      <t>ササヤマシ</t>
    </rPh>
    <phoneticPr fontId="0"/>
  </si>
  <si>
    <r>
      <t>平成30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</si>
  <si>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2018</t>
    </r>
    <r>
      <rPr>
        <sz val="11"/>
        <rFont val="ＭＳ Ｐゴシック"/>
        <family val="3"/>
        <charset val="128"/>
      </rPr>
      <t>年度</t>
    </r>
    <rPh sb="4" eb="6">
      <t>ネンド</t>
    </rPh>
    <phoneticPr fontId="2"/>
  </si>
  <si>
    <t>観光GDP</t>
    <rPh sb="0" eb="2">
      <t>カンコウ</t>
    </rPh>
    <phoneticPr fontId="1"/>
  </si>
  <si>
    <t>丹波篠山市</t>
    <rPh sb="0" eb="2">
      <t>タンバ</t>
    </rPh>
    <rPh sb="4" eb="5">
      <t>シ</t>
    </rPh>
    <phoneticPr fontId="9"/>
  </si>
  <si>
    <t>構成比(%)</t>
    <rPh sb="0" eb="3">
      <t>コウセイヒ</t>
    </rPh>
    <phoneticPr fontId="1"/>
  </si>
  <si>
    <t>平成30年度利用宿泊施設別宿泊客数（データ入力）</t>
    <rPh sb="0" eb="2">
      <t>ヘイセイ</t>
    </rPh>
    <rPh sb="4" eb="6">
      <t>ネンド</t>
    </rPh>
    <rPh sb="6" eb="8">
      <t>リヨウ</t>
    </rPh>
    <rPh sb="8" eb="10">
      <t>シュクハク</t>
    </rPh>
    <rPh sb="10" eb="13">
      <t>シセツベツ</t>
    </rPh>
    <rPh sb="13" eb="15">
      <t>シュクハク</t>
    </rPh>
    <rPh sb="15" eb="16">
      <t>キャク</t>
    </rPh>
    <rPh sb="16" eb="17">
      <t>スウ</t>
    </rPh>
    <phoneticPr fontId="1"/>
  </si>
  <si>
    <t>丹波篠山市</t>
    <rPh sb="0" eb="2">
      <t>タンバ</t>
    </rPh>
    <rPh sb="2" eb="4">
      <t>ササヤマ</t>
    </rPh>
    <rPh sb="4" eb="5">
      <t>シ</t>
    </rPh>
    <phoneticPr fontId="3"/>
  </si>
  <si>
    <t>平成30年度</t>
    <rPh sb="0" eb="2">
      <t>ヘイセイ</t>
    </rPh>
    <rPh sb="4" eb="5">
      <t>ネン</t>
    </rPh>
    <rPh sb="5" eb="6">
      <t>ド</t>
    </rPh>
    <phoneticPr fontId="2"/>
  </si>
  <si>
    <t>2018年度</t>
    <rPh sb="4" eb="6">
      <t>ネンド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</si>
  <si>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3"/>
  </si>
  <si>
    <t>H30</t>
    <phoneticPr fontId="3"/>
  </si>
  <si>
    <t>表　項目別市町別観光GDP(名目）</t>
    <rPh sb="0" eb="1">
      <t>ヒョウ</t>
    </rPh>
    <rPh sb="2" eb="4">
      <t>コウモク</t>
    </rPh>
    <rPh sb="4" eb="5">
      <t>ベツ</t>
    </rPh>
    <rPh sb="5" eb="7">
      <t>シチョウ</t>
    </rPh>
    <rPh sb="7" eb="8">
      <t>ベツ</t>
    </rPh>
    <rPh sb="8" eb="10">
      <t>カンコウ</t>
    </rPh>
    <rPh sb="14" eb="16">
      <t>メイモク</t>
    </rPh>
    <phoneticPr fontId="1"/>
  </si>
  <si>
    <t>令和元年度</t>
    <rPh sb="0" eb="2">
      <t>レイワ</t>
    </rPh>
    <rPh sb="2" eb="5">
      <t>ガンネンド</t>
    </rPh>
    <phoneticPr fontId="1"/>
  </si>
  <si>
    <t>2019年度</t>
    <rPh sb="4" eb="6">
      <t>ネンド</t>
    </rPh>
    <phoneticPr fontId="1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</si>
  <si>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</si>
  <si>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2019年度</t>
    <rPh sb="4" eb="6">
      <t>ネンド</t>
    </rPh>
    <phoneticPr fontId="2"/>
  </si>
  <si>
    <t>令和元年度</t>
    <rPh sb="0" eb="2">
      <t>レイワ</t>
    </rPh>
    <rPh sb="2" eb="5">
      <t>ガンネンド</t>
    </rPh>
    <phoneticPr fontId="1"/>
  </si>
  <si>
    <t>令和元年度</t>
    <rPh sb="0" eb="2">
      <t>レイワ</t>
    </rPh>
    <rPh sb="2" eb="5">
      <t>ガンネンド</t>
    </rPh>
    <phoneticPr fontId="3"/>
  </si>
  <si>
    <t>2019年度</t>
    <rPh sb="4" eb="5">
      <t>ネン</t>
    </rPh>
    <rPh sb="5" eb="6">
      <t>ド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</si>
  <si>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</si>
  <si>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令和元年度利用宿泊施設別宿泊客数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</si>
  <si>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</si>
  <si>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3"/>
  </si>
  <si>
    <t>2019年度</t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</si>
  <si>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1"/>
  </si>
  <si>
    <t>令和元年度</t>
    <rPh sb="0" eb="2">
      <t>レイワ</t>
    </rPh>
    <rPh sb="2" eb="5">
      <t>ガンネンド</t>
    </rPh>
    <phoneticPr fontId="2"/>
  </si>
  <si>
    <t>令和元年度</t>
    <rPh sb="0" eb="2">
      <t>レイワ</t>
    </rPh>
    <rPh sb="2" eb="5">
      <t>ガンネンド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</si>
  <si>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</si>
  <si>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</si>
  <si>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令和元年度</t>
    <rPh sb="0" eb="2">
      <t>レイワ</t>
    </rPh>
    <rPh sb="2" eb="5">
      <t>ガンネンド</t>
    </rPh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</si>
  <si>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</si>
  <si>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項目</t>
    <rPh sb="0" eb="2">
      <t>コウモク</t>
    </rPh>
    <phoneticPr fontId="2"/>
  </si>
  <si>
    <t>旅行会社収入</t>
    <rPh sb="0" eb="2">
      <t>リョコウ</t>
    </rPh>
    <rPh sb="2" eb="4">
      <t>カイシャ</t>
    </rPh>
    <rPh sb="4" eb="6">
      <t>シュウニュウ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</si>
  <si>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</si>
  <si>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</si>
  <si>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宿泊費（寮保養所差額帰属計算）</t>
    <rPh sb="0" eb="2">
      <t>シュクハク</t>
    </rPh>
    <rPh sb="2" eb="3">
      <t>ヒ</t>
    </rPh>
    <rPh sb="4" eb="5">
      <t>リョウ</t>
    </rPh>
    <rPh sb="5" eb="8">
      <t>ホヨウショ</t>
    </rPh>
    <rPh sb="8" eb="10">
      <t>サガク</t>
    </rPh>
    <rPh sb="10" eb="12">
      <t>キゾク</t>
    </rPh>
    <rPh sb="12" eb="14">
      <t>ケイサン</t>
    </rPh>
    <phoneticPr fontId="2"/>
  </si>
  <si>
    <t>飲食費その他</t>
    <rPh sb="0" eb="3">
      <t>インショクヒ</t>
    </rPh>
    <rPh sb="5" eb="6">
      <t>タ</t>
    </rPh>
    <phoneticPr fontId="2"/>
  </si>
  <si>
    <t>買物代（商業ﾏｰｼﾞﾝ額）</t>
    <rPh sb="0" eb="1">
      <t>カ</t>
    </rPh>
    <rPh sb="1" eb="2">
      <t>モノ</t>
    </rPh>
    <rPh sb="2" eb="3">
      <t>ダイ</t>
    </rPh>
    <rPh sb="4" eb="6">
      <t>ショウギョウ</t>
    </rPh>
    <rPh sb="11" eb="12">
      <t>ガク</t>
    </rPh>
    <phoneticPr fontId="2"/>
  </si>
  <si>
    <t>旅行中消費額</t>
    <rPh sb="0" eb="2">
      <t>リョコウ</t>
    </rPh>
    <rPh sb="2" eb="3">
      <t>ナカ</t>
    </rPh>
    <rPh sb="3" eb="5">
      <t>ショウヒ</t>
    </rPh>
    <rPh sb="5" eb="6">
      <t>ガク</t>
    </rPh>
    <phoneticPr fontId="2"/>
  </si>
  <si>
    <t>令和元年度</t>
    <rPh sb="0" eb="2">
      <t>レイワ</t>
    </rPh>
    <rPh sb="2" eb="5">
      <t>ガンネンド</t>
    </rPh>
    <phoneticPr fontId="1"/>
  </si>
  <si>
    <t xml:space="preserve"> </t>
    <phoneticPr fontId="1"/>
  </si>
  <si>
    <t>兵庫県</t>
    <rPh sb="0" eb="3">
      <t>ヒョウゴケン</t>
    </rPh>
    <phoneticPr fontId="22"/>
  </si>
  <si>
    <t>神戸市</t>
    <rPh sb="0" eb="3">
      <t>コウベシ</t>
    </rPh>
    <phoneticPr fontId="22"/>
  </si>
  <si>
    <t>阪神南地域</t>
    <rPh sb="0" eb="2">
      <t>ハンシン</t>
    </rPh>
    <rPh sb="2" eb="3">
      <t>ミナミ</t>
    </rPh>
    <rPh sb="3" eb="5">
      <t>チイキ</t>
    </rPh>
    <phoneticPr fontId="22"/>
  </si>
  <si>
    <t>阪神北地域</t>
    <rPh sb="0" eb="2">
      <t>ハンシン</t>
    </rPh>
    <rPh sb="2" eb="3">
      <t>キタ</t>
    </rPh>
    <rPh sb="3" eb="5">
      <t>チイキ</t>
    </rPh>
    <phoneticPr fontId="22"/>
  </si>
  <si>
    <t>東播磨地域</t>
    <rPh sb="0" eb="1">
      <t>ヒガシ</t>
    </rPh>
    <rPh sb="1" eb="3">
      <t>ハリマ</t>
    </rPh>
    <rPh sb="3" eb="5">
      <t>チイキ</t>
    </rPh>
    <phoneticPr fontId="22"/>
  </si>
  <si>
    <t>北播磨地域</t>
    <rPh sb="0" eb="1">
      <t>キタ</t>
    </rPh>
    <rPh sb="1" eb="3">
      <t>ハリマ</t>
    </rPh>
    <rPh sb="3" eb="5">
      <t>チイキ</t>
    </rPh>
    <phoneticPr fontId="22"/>
  </si>
  <si>
    <t>中播磨地域</t>
    <rPh sb="0" eb="1">
      <t>ナカ</t>
    </rPh>
    <rPh sb="1" eb="3">
      <t>ハリマ</t>
    </rPh>
    <rPh sb="3" eb="5">
      <t>チイキ</t>
    </rPh>
    <phoneticPr fontId="22"/>
  </si>
  <si>
    <t>西播磨地域</t>
    <rPh sb="0" eb="1">
      <t>ニシ</t>
    </rPh>
    <rPh sb="1" eb="3">
      <t>ハリマ</t>
    </rPh>
    <rPh sb="3" eb="5">
      <t>チイキ</t>
    </rPh>
    <phoneticPr fontId="22"/>
  </si>
  <si>
    <t>但馬地域</t>
    <rPh sb="0" eb="2">
      <t>タジマ</t>
    </rPh>
    <rPh sb="2" eb="4">
      <t>チイキ</t>
    </rPh>
    <phoneticPr fontId="22"/>
  </si>
  <si>
    <t>丹波地域</t>
    <rPh sb="0" eb="2">
      <t>タンバ</t>
    </rPh>
    <rPh sb="2" eb="4">
      <t>チイキ</t>
    </rPh>
    <phoneticPr fontId="22"/>
  </si>
  <si>
    <t>淡路地域</t>
    <rPh sb="0" eb="2">
      <t>アワジ</t>
    </rPh>
    <rPh sb="2" eb="4">
      <t>チイキ</t>
    </rPh>
    <phoneticPr fontId="22"/>
  </si>
  <si>
    <t>R1</t>
    <phoneticPr fontId="1"/>
  </si>
  <si>
    <t xml:space="preserve"> </t>
    <phoneticPr fontId="1"/>
  </si>
  <si>
    <t>調整</t>
    <rPh sb="0" eb="2">
      <t>チョウセイ</t>
    </rPh>
    <phoneticPr fontId="1"/>
  </si>
  <si>
    <t xml:space="preserve"> </t>
    <phoneticPr fontId="1"/>
  </si>
  <si>
    <t>計</t>
    <rPh sb="0" eb="1">
      <t>ケイ</t>
    </rPh>
    <phoneticPr fontId="1"/>
  </si>
  <si>
    <t>調整項</t>
    <rPh sb="0" eb="2">
      <t>チョウセイ</t>
    </rPh>
    <rPh sb="2" eb="3">
      <t>コウ</t>
    </rPh>
    <phoneticPr fontId="1"/>
  </si>
  <si>
    <t>期間</t>
    <rPh sb="0" eb="2">
      <t>キカン</t>
    </rPh>
    <phoneticPr fontId="1"/>
  </si>
  <si>
    <t>兵庫県観光客動態調査</t>
    <rPh sb="0" eb="3">
      <t>ヒョウゴケン</t>
    </rPh>
    <rPh sb="3" eb="6">
      <t>カンコウキャク</t>
    </rPh>
    <rPh sb="6" eb="8">
      <t>ドウタイ</t>
    </rPh>
    <rPh sb="8" eb="10">
      <t>チョウサ</t>
    </rPh>
    <phoneticPr fontId="1"/>
  </si>
  <si>
    <t>兵庫県経済計算</t>
    <rPh sb="0" eb="2">
      <t>ヒョウゴ</t>
    </rPh>
    <rPh sb="2" eb="3">
      <t>ケン</t>
    </rPh>
    <rPh sb="3" eb="5">
      <t>ケイザイ</t>
    </rPh>
    <rPh sb="5" eb="7">
      <t>ケイサン</t>
    </rPh>
    <phoneticPr fontId="1"/>
  </si>
  <si>
    <t>表　市町別観光消費額（名目）時系列</t>
    <rPh sb="0" eb="1">
      <t>ヒョウ</t>
    </rPh>
    <rPh sb="2" eb="4">
      <t>シチョウ</t>
    </rPh>
    <rPh sb="4" eb="5">
      <t>ベツ</t>
    </rPh>
    <rPh sb="5" eb="7">
      <t>カンコウ</t>
    </rPh>
    <rPh sb="7" eb="10">
      <t>ショウヒガク</t>
    </rPh>
    <rPh sb="11" eb="13">
      <t>メイモク</t>
    </rPh>
    <rPh sb="14" eb="17">
      <t>ジケイレツ</t>
    </rPh>
    <phoneticPr fontId="3"/>
  </si>
  <si>
    <t>市町別観光消費額時系列</t>
    <rPh sb="0" eb="2">
      <t>シチョウ</t>
    </rPh>
    <rPh sb="2" eb="3">
      <t>ベツ</t>
    </rPh>
    <rPh sb="3" eb="5">
      <t>カンコウ</t>
    </rPh>
    <rPh sb="5" eb="8">
      <t>ショウヒガク</t>
    </rPh>
    <rPh sb="8" eb="11">
      <t>ジケイレツ</t>
    </rPh>
    <phoneticPr fontId="1"/>
  </si>
  <si>
    <t>表　項目別市町別観光消費額時系列</t>
    <rPh sb="0" eb="1">
      <t>ヒョウ</t>
    </rPh>
    <rPh sb="2" eb="4">
      <t>コウモク</t>
    </rPh>
    <rPh sb="4" eb="5">
      <t>ベツ</t>
    </rPh>
    <rPh sb="5" eb="7">
      <t>シチョウ</t>
    </rPh>
    <rPh sb="7" eb="8">
      <t>ベツ</t>
    </rPh>
    <rPh sb="8" eb="10">
      <t>カンコウ</t>
    </rPh>
    <rPh sb="10" eb="13">
      <t>ショウヒガク</t>
    </rPh>
    <rPh sb="13" eb="16">
      <t>ジケイレツ</t>
    </rPh>
    <phoneticPr fontId="1"/>
  </si>
  <si>
    <t>項目別市町別観光消費額時系列</t>
    <rPh sb="0" eb="3">
      <t>コウモクベツ</t>
    </rPh>
    <rPh sb="3" eb="5">
      <t>シチョウ</t>
    </rPh>
    <rPh sb="5" eb="6">
      <t>ベツ</t>
    </rPh>
    <rPh sb="6" eb="8">
      <t>カンコウ</t>
    </rPh>
    <rPh sb="8" eb="11">
      <t>ショウヒガク</t>
    </rPh>
    <rPh sb="11" eb="14">
      <t>ジケイレツ</t>
    </rPh>
    <phoneticPr fontId="1"/>
  </si>
  <si>
    <t>表　市町別観光消費額増減率</t>
    <rPh sb="0" eb="1">
      <t>ヒョウ</t>
    </rPh>
    <rPh sb="2" eb="4">
      <t>シチョウ</t>
    </rPh>
    <rPh sb="4" eb="5">
      <t>ベツ</t>
    </rPh>
    <rPh sb="5" eb="7">
      <t>カンコウ</t>
    </rPh>
    <rPh sb="7" eb="10">
      <t>ショウヒガク</t>
    </rPh>
    <rPh sb="10" eb="13">
      <t>ゾウゲンリツ</t>
    </rPh>
    <phoneticPr fontId="3"/>
  </si>
  <si>
    <t>市町別観光消費額増減率</t>
    <rPh sb="0" eb="2">
      <t>シチョウ</t>
    </rPh>
    <rPh sb="2" eb="3">
      <t>ベツ</t>
    </rPh>
    <rPh sb="3" eb="5">
      <t>カンコウ</t>
    </rPh>
    <rPh sb="5" eb="8">
      <t>ショウヒガク</t>
    </rPh>
    <rPh sb="8" eb="11">
      <t>ゾウゲンリツ</t>
    </rPh>
    <phoneticPr fontId="1"/>
  </si>
  <si>
    <t>表　市町別観光消費額構成比</t>
    <rPh sb="0" eb="1">
      <t>ヒョウ</t>
    </rPh>
    <rPh sb="2" eb="4">
      <t>シチョウ</t>
    </rPh>
    <rPh sb="4" eb="5">
      <t>ベツ</t>
    </rPh>
    <rPh sb="5" eb="7">
      <t>カンコウ</t>
    </rPh>
    <rPh sb="7" eb="10">
      <t>ショウヒガク</t>
    </rPh>
    <rPh sb="10" eb="13">
      <t>コウセイヒ</t>
    </rPh>
    <phoneticPr fontId="3"/>
  </si>
  <si>
    <t>市町別観光消費額構成比</t>
    <rPh sb="0" eb="2">
      <t>シチョウ</t>
    </rPh>
    <rPh sb="2" eb="3">
      <t>ベツ</t>
    </rPh>
    <rPh sb="3" eb="5">
      <t>カンコウ</t>
    </rPh>
    <rPh sb="5" eb="8">
      <t>ショウヒガク</t>
    </rPh>
    <rPh sb="8" eb="11">
      <t>コウセイヒ</t>
    </rPh>
    <phoneticPr fontId="1"/>
  </si>
  <si>
    <t>市町別観光ＧＤＰ(名目）時系列</t>
    <rPh sb="0" eb="2">
      <t>シチョウ</t>
    </rPh>
    <rPh sb="2" eb="3">
      <t>ベツ</t>
    </rPh>
    <rPh sb="3" eb="5">
      <t>カンコウ</t>
    </rPh>
    <rPh sb="9" eb="11">
      <t>メイモク</t>
    </rPh>
    <rPh sb="12" eb="15">
      <t>ジケイレツ</t>
    </rPh>
    <phoneticPr fontId="1"/>
  </si>
  <si>
    <t>表　項目別市町別観光GDP（名目）時系列</t>
    <rPh sb="0" eb="1">
      <t>ヒョウ</t>
    </rPh>
    <rPh sb="2" eb="5">
      <t>コウモクベツ</t>
    </rPh>
    <rPh sb="5" eb="7">
      <t>シチョウ</t>
    </rPh>
    <rPh sb="7" eb="8">
      <t>ベツ</t>
    </rPh>
    <rPh sb="8" eb="10">
      <t>カンコウ</t>
    </rPh>
    <rPh sb="14" eb="16">
      <t>メイモク</t>
    </rPh>
    <rPh sb="17" eb="20">
      <t>ジケイレツ</t>
    </rPh>
    <phoneticPr fontId="3"/>
  </si>
  <si>
    <t>項目別市町別観光ＧＤＰ(名目）時系列</t>
    <rPh sb="0" eb="3">
      <t>コウモクベツ</t>
    </rPh>
    <rPh sb="3" eb="5">
      <t>シチョウ</t>
    </rPh>
    <rPh sb="5" eb="6">
      <t>ベツ</t>
    </rPh>
    <rPh sb="6" eb="8">
      <t>カンコウ</t>
    </rPh>
    <rPh sb="12" eb="14">
      <t>メイモク</t>
    </rPh>
    <rPh sb="15" eb="18">
      <t>ジケイレツ</t>
    </rPh>
    <phoneticPr fontId="1"/>
  </si>
  <si>
    <t>地域別観光消費額時系列</t>
    <rPh sb="0" eb="2">
      <t>チイキ</t>
    </rPh>
    <rPh sb="2" eb="3">
      <t>ベツ</t>
    </rPh>
    <rPh sb="3" eb="5">
      <t>カンコウ</t>
    </rPh>
    <rPh sb="5" eb="8">
      <t>ショウヒガク</t>
    </rPh>
    <rPh sb="8" eb="11">
      <t>ジケイレツ</t>
    </rPh>
    <phoneticPr fontId="1"/>
  </si>
  <si>
    <t>資　　　　　料　　　　</t>
    <rPh sb="0" eb="1">
      <t>シ</t>
    </rPh>
    <rPh sb="6" eb="7">
      <t>リョウ</t>
    </rPh>
    <phoneticPr fontId="1"/>
  </si>
  <si>
    <t>　</t>
    <phoneticPr fontId="1"/>
  </si>
  <si>
    <t>令和2年度</t>
    <rPh sb="0" eb="2">
      <t>レイワ</t>
    </rPh>
    <rPh sb="3" eb="5">
      <t>ネンド</t>
    </rPh>
    <phoneticPr fontId="1"/>
  </si>
  <si>
    <t>令和2年度</t>
    <rPh sb="0" eb="2">
      <t>レイワ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</si>
  <si>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1"/>
  </si>
  <si>
    <t>令和2年度</t>
    <rPh sb="0" eb="2">
      <t>レイワ</t>
    </rPh>
    <rPh sb="3" eb="4">
      <t>ネン</t>
    </rPh>
    <rPh sb="4" eb="5">
      <t>ド</t>
    </rPh>
    <phoneticPr fontId="2"/>
  </si>
  <si>
    <t>2020年度</t>
    <rPh sb="4" eb="6">
      <t>ネンド</t>
    </rPh>
    <phoneticPr fontId="2"/>
  </si>
  <si>
    <t>2020年度</t>
    <rPh sb="4" eb="6">
      <t>ネンド</t>
    </rPh>
    <phoneticPr fontId="1"/>
  </si>
  <si>
    <t>2020年度</t>
    <rPh sb="4" eb="6">
      <t>ネンド</t>
    </rPh>
    <phoneticPr fontId="3"/>
  </si>
  <si>
    <t>R2</t>
    <phoneticPr fontId="1"/>
  </si>
  <si>
    <t>2020年度</t>
    <rPh sb="4" eb="5">
      <t>ネン</t>
    </rPh>
    <rPh sb="5" eb="6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</si>
  <si>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</si>
  <si>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（単位：人）</t>
    <rPh sb="1" eb="3">
      <t>タンイ</t>
    </rPh>
    <rPh sb="4" eb="5">
      <t>ニン</t>
    </rPh>
    <phoneticPr fontId="1"/>
  </si>
  <si>
    <t>令和2年度利用宿泊施設別宿泊客数（データ入力）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</si>
  <si>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兵庫県内観光消費総生産統計表</t>
    <rPh sb="0" eb="3">
      <t>ヒョウゴケン</t>
    </rPh>
    <rPh sb="3" eb="4">
      <t>ナイ</t>
    </rPh>
    <rPh sb="4" eb="6">
      <t>カンコウ</t>
    </rPh>
    <rPh sb="6" eb="8">
      <t>ショウヒ</t>
    </rPh>
    <rPh sb="8" eb="11">
      <t>ソウセイサン</t>
    </rPh>
    <rPh sb="11" eb="13">
      <t>トウケイ</t>
    </rPh>
    <rPh sb="13" eb="14">
      <t>ヒョウ</t>
    </rPh>
    <phoneticPr fontId="2"/>
  </si>
  <si>
    <t>兵庫県</t>
    <rPh sb="0" eb="3">
      <t>ヒョウゴケン</t>
    </rPh>
    <phoneticPr fontId="23"/>
  </si>
  <si>
    <t>観光消費産出額（名目）</t>
    <rPh sb="0" eb="2">
      <t>カンコウ</t>
    </rPh>
    <rPh sb="2" eb="4">
      <t>ショウヒ</t>
    </rPh>
    <rPh sb="4" eb="6">
      <t>サンシュツ</t>
    </rPh>
    <rPh sb="6" eb="7">
      <t>ガク</t>
    </rPh>
    <rPh sb="8" eb="10">
      <t>メイモク</t>
    </rPh>
    <phoneticPr fontId="2"/>
  </si>
  <si>
    <t>神戸市</t>
    <rPh sb="0" eb="3">
      <t>コウベシ</t>
    </rPh>
    <phoneticPr fontId="23"/>
  </si>
  <si>
    <t>阪神南地域</t>
    <rPh sb="0" eb="2">
      <t>ハンシン</t>
    </rPh>
    <rPh sb="2" eb="3">
      <t>ミナミ</t>
    </rPh>
    <rPh sb="3" eb="5">
      <t>チイキ</t>
    </rPh>
    <phoneticPr fontId="23"/>
  </si>
  <si>
    <t>阪神北地域</t>
    <rPh sb="0" eb="2">
      <t>ハンシン</t>
    </rPh>
    <rPh sb="2" eb="3">
      <t>キタ</t>
    </rPh>
    <rPh sb="3" eb="5">
      <t>チイキ</t>
    </rPh>
    <phoneticPr fontId="23"/>
  </si>
  <si>
    <t>東播磨地域</t>
    <rPh sb="0" eb="1">
      <t>ヒガシ</t>
    </rPh>
    <rPh sb="1" eb="3">
      <t>ハリマ</t>
    </rPh>
    <rPh sb="3" eb="5">
      <t>チイキ</t>
    </rPh>
    <phoneticPr fontId="23"/>
  </si>
  <si>
    <t>北播磨地域</t>
    <rPh sb="0" eb="1">
      <t>キタ</t>
    </rPh>
    <rPh sb="1" eb="3">
      <t>ハリマ</t>
    </rPh>
    <rPh sb="3" eb="5">
      <t>チイキ</t>
    </rPh>
    <phoneticPr fontId="23"/>
  </si>
  <si>
    <t>中播磨地域</t>
    <rPh sb="0" eb="1">
      <t>ナカ</t>
    </rPh>
    <rPh sb="1" eb="3">
      <t>ハリマ</t>
    </rPh>
    <rPh sb="3" eb="5">
      <t>チイキ</t>
    </rPh>
    <phoneticPr fontId="23"/>
  </si>
  <si>
    <t>西播磨地域</t>
    <rPh sb="0" eb="1">
      <t>ニシ</t>
    </rPh>
    <rPh sb="1" eb="3">
      <t>ハリマ</t>
    </rPh>
    <rPh sb="3" eb="5">
      <t>チイキ</t>
    </rPh>
    <phoneticPr fontId="23"/>
  </si>
  <si>
    <t>但馬地域</t>
    <rPh sb="0" eb="2">
      <t>タジマ</t>
    </rPh>
    <rPh sb="2" eb="4">
      <t>チイキ</t>
    </rPh>
    <phoneticPr fontId="23"/>
  </si>
  <si>
    <t>丹波地域</t>
    <rPh sb="0" eb="2">
      <t>タンバ</t>
    </rPh>
    <rPh sb="2" eb="4">
      <t>チイキ</t>
    </rPh>
    <phoneticPr fontId="23"/>
  </si>
  <si>
    <t>淡路地域</t>
    <rPh sb="0" eb="2">
      <t>アワジ</t>
    </rPh>
    <rPh sb="2" eb="4">
      <t>チイキ</t>
    </rPh>
    <phoneticPr fontId="23"/>
  </si>
  <si>
    <t>兵庫県地域経済指標研究会</t>
    <rPh sb="3" eb="5">
      <t>チイキ</t>
    </rPh>
    <rPh sb="5" eb="7">
      <t>ケイザイ</t>
    </rPh>
    <rPh sb="7" eb="9">
      <t>シヒョウ</t>
    </rPh>
    <phoneticPr fontId="1"/>
  </si>
  <si>
    <t>（兵庫県、兵庫県立大学）</t>
    <rPh sb="1" eb="4">
      <t>ヒョウゴケン</t>
    </rPh>
    <rPh sb="5" eb="7">
      <t>ヒョウゴ</t>
    </rPh>
    <rPh sb="7" eb="8">
      <t>ケン</t>
    </rPh>
    <rPh sb="8" eb="9">
      <t>リツ</t>
    </rPh>
    <rPh sb="9" eb="11">
      <t>ダイガク</t>
    </rPh>
    <phoneticPr fontId="1"/>
  </si>
  <si>
    <t xml:space="preserve"> </t>
    <phoneticPr fontId="1"/>
  </si>
  <si>
    <t>飲食店</t>
    <rPh sb="0" eb="3">
      <t>インショクテン</t>
    </rPh>
    <phoneticPr fontId="1"/>
  </si>
  <si>
    <t>　</t>
    <phoneticPr fontId="1"/>
  </si>
  <si>
    <t>市町別観光消費、観光ＧＤＰ、観光産業雇用表の概要</t>
    <rPh sb="0" eb="2">
      <t>シチョウ</t>
    </rPh>
    <rPh sb="2" eb="3">
      <t>ベツ</t>
    </rPh>
    <rPh sb="3" eb="5">
      <t>カンコウ</t>
    </rPh>
    <rPh sb="5" eb="7">
      <t>ショウヒ</t>
    </rPh>
    <rPh sb="8" eb="10">
      <t>カンコウ</t>
    </rPh>
    <rPh sb="14" eb="16">
      <t>カンコウ</t>
    </rPh>
    <rPh sb="16" eb="18">
      <t>サンギョウ</t>
    </rPh>
    <rPh sb="18" eb="20">
      <t>コヨウ</t>
    </rPh>
    <rPh sb="20" eb="21">
      <t>ヒョウ</t>
    </rPh>
    <rPh sb="22" eb="24">
      <t>ガイヨウ</t>
    </rPh>
    <phoneticPr fontId="1"/>
  </si>
  <si>
    <t>　</t>
    <phoneticPr fontId="1"/>
  </si>
  <si>
    <t xml:space="preserve"> </t>
    <phoneticPr fontId="1"/>
  </si>
  <si>
    <t>１　市町別観光消費額の推計について</t>
    <phoneticPr fontId="1"/>
  </si>
  <si>
    <t>２　観光産業雇用表</t>
    <rPh sb="2" eb="4">
      <t>カンコウ</t>
    </rPh>
    <rPh sb="4" eb="6">
      <t>サンギョウ</t>
    </rPh>
    <rPh sb="6" eb="8">
      <t>コヨウ</t>
    </rPh>
    <rPh sb="8" eb="9">
      <t>ヒョウ</t>
    </rPh>
    <phoneticPr fontId="1"/>
  </si>
  <si>
    <t>推計方法・資料</t>
    <rPh sb="0" eb="2">
      <t>スイケイ</t>
    </rPh>
    <rPh sb="2" eb="4">
      <t>ホウホウ</t>
    </rPh>
    <rPh sb="5" eb="7">
      <t>シリョウ</t>
    </rPh>
    <phoneticPr fontId="1"/>
  </si>
  <si>
    <t>兵庫県産業連関表付表「平成27年兵庫県雇用表」作業分類表(387部門）作成</t>
    <rPh sb="0" eb="3">
      <t>ヒョウゴケン</t>
    </rPh>
    <rPh sb="3" eb="5">
      <t>サンギョウ</t>
    </rPh>
    <rPh sb="5" eb="7">
      <t>レンカン</t>
    </rPh>
    <rPh sb="7" eb="8">
      <t>ヒョウ</t>
    </rPh>
    <rPh sb="8" eb="10">
      <t>フヒョウ</t>
    </rPh>
    <rPh sb="11" eb="13">
      <t>ヘイセイ</t>
    </rPh>
    <rPh sb="15" eb="16">
      <t>ネン</t>
    </rPh>
    <rPh sb="16" eb="19">
      <t>ヒョウゴケン</t>
    </rPh>
    <rPh sb="19" eb="21">
      <t>コヨウ</t>
    </rPh>
    <rPh sb="21" eb="22">
      <t>ヒョウ</t>
    </rPh>
    <rPh sb="23" eb="25">
      <t>サギョウ</t>
    </rPh>
    <rPh sb="25" eb="27">
      <t>ブンルイ</t>
    </rPh>
    <rPh sb="27" eb="28">
      <t>ヒョウ</t>
    </rPh>
    <rPh sb="32" eb="34">
      <t>ブモン</t>
    </rPh>
    <rPh sb="35" eb="37">
      <t>サクセイ</t>
    </rPh>
    <phoneticPr fontId="1"/>
  </si>
  <si>
    <t>観光産業該当部門（観光庁作成第7表）について標記雇用表部門から集計して作成</t>
    <rPh sb="0" eb="2">
      <t>カンコウ</t>
    </rPh>
    <rPh sb="2" eb="4">
      <t>サンギョウ</t>
    </rPh>
    <rPh sb="4" eb="6">
      <t>ガイトウ</t>
    </rPh>
    <rPh sb="6" eb="8">
      <t>ブモン</t>
    </rPh>
    <rPh sb="9" eb="11">
      <t>カンコウ</t>
    </rPh>
    <rPh sb="11" eb="12">
      <t>チョウ</t>
    </rPh>
    <rPh sb="12" eb="14">
      <t>サクセイ</t>
    </rPh>
    <rPh sb="14" eb="15">
      <t>ダイ</t>
    </rPh>
    <rPh sb="16" eb="17">
      <t>ヒョウ</t>
    </rPh>
    <rPh sb="22" eb="24">
      <t>ヒョウキ</t>
    </rPh>
    <rPh sb="24" eb="26">
      <t>コヨウ</t>
    </rPh>
    <rPh sb="26" eb="27">
      <t>ヒョウ</t>
    </rPh>
    <rPh sb="27" eb="29">
      <t>ブモン</t>
    </rPh>
    <rPh sb="31" eb="33">
      <t>シュウケイ</t>
    </rPh>
    <rPh sb="35" eb="37">
      <t>サクセイ</t>
    </rPh>
    <phoneticPr fontId="1"/>
  </si>
  <si>
    <t>宿泊業</t>
  </si>
  <si>
    <t>宿泊業</t>
    <rPh sb="0" eb="2">
      <t>ｼｭｸﾊｸ</t>
    </rPh>
    <rPh sb="2" eb="3">
      <t>ｷﾞｮｳ</t>
    </rPh>
    <phoneticPr fontId="27" type="noConversion"/>
  </si>
  <si>
    <t>別荘 (帰属計算)</t>
    <rPh sb="0" eb="2">
      <t>ﾍﾞｯｿｳ</t>
    </rPh>
    <rPh sb="4" eb="6">
      <t>ｷｿﾞｸ</t>
    </rPh>
    <rPh sb="6" eb="8">
      <t>ｹｲｻﾝ</t>
    </rPh>
    <phoneticPr fontId="27" type="noConversion"/>
  </si>
  <si>
    <t>飲食店</t>
    <rPh sb="0" eb="2">
      <t>ｲﾝｼｮｸ</t>
    </rPh>
    <rPh sb="2" eb="3">
      <t>ﾃﾝ</t>
    </rPh>
    <phoneticPr fontId="27" type="noConversion"/>
  </si>
  <si>
    <t>鉄道輸送</t>
    <phoneticPr fontId="1"/>
  </si>
  <si>
    <t>陸路旅客輸送</t>
    <phoneticPr fontId="1"/>
  </si>
  <si>
    <t>水運</t>
    <rPh sb="1" eb="2">
      <t>ｳﾝ</t>
    </rPh>
    <phoneticPr fontId="27" type="noConversion"/>
  </si>
  <si>
    <t>空路輸送</t>
    <phoneticPr fontId="1"/>
  </si>
  <si>
    <t>運輸付帯サービス</t>
    <rPh sb="0" eb="2">
      <t>ｳﾝﾕ</t>
    </rPh>
    <rPh sb="2" eb="4">
      <t>ﾌﾀｲ</t>
    </rPh>
    <phoneticPr fontId="27" type="noConversion"/>
  </si>
  <si>
    <t>スポーツ・娯楽</t>
    <rPh sb="5" eb="7">
      <t>ｺﾞﾗｸ</t>
    </rPh>
    <phoneticPr fontId="27" type="noConversion"/>
  </si>
  <si>
    <t>鉄道旅客輸送</t>
  </si>
  <si>
    <t>バス</t>
  </si>
  <si>
    <t>ハイヤー・タクシー</t>
  </si>
  <si>
    <t>外洋輸送</t>
  </si>
  <si>
    <t>沿海・内水面輸送</t>
  </si>
  <si>
    <t>航空輸送</t>
  </si>
  <si>
    <t>旅行・その他の運輸附帯サービス</t>
  </si>
  <si>
    <t>興行場（映画館を除く。）・興行団</t>
  </si>
  <si>
    <t>スポーツ施設提供業・公園・遊園地</t>
  </si>
  <si>
    <t>遊戯場</t>
  </si>
  <si>
    <t>推計項目</t>
    <rPh sb="0" eb="2">
      <t>スイケイ</t>
    </rPh>
    <rPh sb="2" eb="4">
      <t>コウモク</t>
    </rPh>
    <phoneticPr fontId="1"/>
  </si>
  <si>
    <t>作業部門(387)</t>
    <rPh sb="0" eb="2">
      <t>サギョウ</t>
    </rPh>
    <rPh sb="2" eb="4">
      <t>ブモン</t>
    </rPh>
    <phoneticPr fontId="1"/>
  </si>
  <si>
    <t>　</t>
    <phoneticPr fontId="1"/>
  </si>
  <si>
    <t>令和3年度</t>
    <rPh sb="0" eb="2">
      <t>レイワ</t>
    </rPh>
    <rPh sb="3" eb="5">
      <t>ネンド</t>
    </rPh>
    <phoneticPr fontId="1"/>
  </si>
  <si>
    <t>令和3年度</t>
    <rPh sb="0" eb="2">
      <t>レイワ</t>
    </rPh>
    <rPh sb="3" eb="4">
      <t>ネン</t>
    </rPh>
    <rPh sb="4" eb="5">
      <t>ド</t>
    </rPh>
    <phoneticPr fontId="2"/>
  </si>
  <si>
    <t>2021年度</t>
    <rPh sb="4" eb="6">
      <t>ネンド</t>
    </rPh>
    <phoneticPr fontId="2"/>
  </si>
  <si>
    <t>令和3年度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</si>
  <si>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5">
      <t>ネンド</t>
    </rPh>
    <phoneticPr fontId="3"/>
  </si>
  <si>
    <t>R3</t>
    <phoneticPr fontId="1"/>
  </si>
  <si>
    <t>2021年度</t>
    <rPh sb="4" eb="5">
      <t>ネン</t>
    </rPh>
    <rPh sb="5" eb="6">
      <t>ド</t>
    </rPh>
    <phoneticPr fontId="3"/>
  </si>
  <si>
    <t>2021年度</t>
    <rPh sb="4" eb="6">
      <t>ネンド</t>
    </rPh>
    <phoneticPr fontId="1"/>
  </si>
  <si>
    <t>千人</t>
    <rPh sb="0" eb="2">
      <t>センニン</t>
    </rPh>
    <phoneticPr fontId="2"/>
  </si>
  <si>
    <t>春（4月～6月）</t>
    <rPh sb="0" eb="1">
      <t>ハル</t>
    </rPh>
    <rPh sb="3" eb="4">
      <t>ガツ</t>
    </rPh>
    <rPh sb="6" eb="7">
      <t>ガツ</t>
    </rPh>
    <phoneticPr fontId="23"/>
  </si>
  <si>
    <t>春（4月～6月）</t>
    <rPh sb="0" eb="1">
      <t>ハル</t>
    </rPh>
    <rPh sb="3" eb="4">
      <t>ガツ</t>
    </rPh>
    <rPh sb="6" eb="7">
      <t>ガツ</t>
    </rPh>
    <phoneticPr fontId="9"/>
  </si>
  <si>
    <t>夏（7月～9月）</t>
    <rPh sb="0" eb="1">
      <t>ナツ</t>
    </rPh>
    <rPh sb="3" eb="4">
      <t>ガツ</t>
    </rPh>
    <rPh sb="6" eb="7">
      <t>ガツ</t>
    </rPh>
    <phoneticPr fontId="23"/>
  </si>
  <si>
    <t>夏（7月～9月）</t>
    <rPh sb="0" eb="1">
      <t>ナツ</t>
    </rPh>
    <rPh sb="3" eb="4">
      <t>ガツ</t>
    </rPh>
    <rPh sb="6" eb="7">
      <t>ガツ</t>
    </rPh>
    <phoneticPr fontId="9"/>
  </si>
  <si>
    <t>秋（10月～12月）</t>
    <rPh sb="0" eb="1">
      <t>アキ</t>
    </rPh>
    <rPh sb="4" eb="5">
      <t>ガツ</t>
    </rPh>
    <rPh sb="8" eb="9">
      <t>ガツ</t>
    </rPh>
    <phoneticPr fontId="23"/>
  </si>
  <si>
    <t>秋（10月～12月）</t>
    <rPh sb="0" eb="1">
      <t>アキ</t>
    </rPh>
    <rPh sb="4" eb="5">
      <t>ガツ</t>
    </rPh>
    <rPh sb="8" eb="9">
      <t>ガツ</t>
    </rPh>
    <phoneticPr fontId="9"/>
  </si>
  <si>
    <t>冬（1月～3月）</t>
    <rPh sb="0" eb="1">
      <t>フユ</t>
    </rPh>
    <rPh sb="3" eb="4">
      <t>ガツ</t>
    </rPh>
    <rPh sb="6" eb="7">
      <t>ガツ</t>
    </rPh>
    <phoneticPr fontId="23"/>
  </si>
  <si>
    <t>冬（1月～3月）</t>
    <rPh sb="0" eb="1">
      <t>フユ</t>
    </rPh>
    <rPh sb="3" eb="4">
      <t>ガツ</t>
    </rPh>
    <rPh sb="6" eb="7">
      <t>ガツ</t>
    </rPh>
    <phoneticPr fontId="9"/>
  </si>
  <si>
    <t xml:space="preserve">  </t>
    <phoneticPr fontId="3"/>
  </si>
  <si>
    <t>(資料）兵庫県観光統計研究会（2022)「観光客動態調査」資料等により推計</t>
    <rPh sb="1" eb="3">
      <t>シリョウ</t>
    </rPh>
    <rPh sb="4" eb="7">
      <t>ヒョウゴケン</t>
    </rPh>
    <rPh sb="7" eb="9">
      <t>カンコウ</t>
    </rPh>
    <rPh sb="9" eb="11">
      <t>トウケイ</t>
    </rPh>
    <rPh sb="11" eb="13">
      <t>ケンキュウ</t>
    </rPh>
    <rPh sb="13" eb="14">
      <t>カイ</t>
    </rPh>
    <rPh sb="21" eb="24">
      <t>カンコウキャク</t>
    </rPh>
    <rPh sb="24" eb="26">
      <t>ドウタイ</t>
    </rPh>
    <rPh sb="26" eb="28">
      <t>チョウサ</t>
    </rPh>
    <rPh sb="29" eb="31">
      <t>シリョウ</t>
    </rPh>
    <rPh sb="31" eb="32">
      <t>トウ</t>
    </rPh>
    <rPh sb="35" eb="37">
      <t>スイケイ</t>
    </rPh>
    <phoneticPr fontId="1"/>
  </si>
  <si>
    <t>資料：兵庫県観光振興課「兵庫県観光客動態調査」（市町別宿泊客入込数、市町別日帰り客入込数）</t>
    <rPh sb="8" eb="10">
      <t>シンコウ</t>
    </rPh>
    <rPh sb="10" eb="11">
      <t>カ</t>
    </rPh>
    <phoneticPr fontId="1"/>
  </si>
  <si>
    <t>丹波篠山市</t>
    <rPh sb="0" eb="2">
      <t>タンバ</t>
    </rPh>
    <rPh sb="2" eb="4">
      <t>ササヤマ</t>
    </rPh>
    <rPh sb="4" eb="5">
      <t>シ</t>
    </rPh>
    <phoneticPr fontId="1"/>
  </si>
  <si>
    <t>令和4年度</t>
    <rPh sb="0" eb="2">
      <t>レイワ</t>
    </rPh>
    <rPh sb="3" eb="5">
      <t>ネンド</t>
    </rPh>
    <phoneticPr fontId="3"/>
  </si>
  <si>
    <t>令和4年度利用宿泊施設別宿泊客数（データ入力）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</si>
  <si>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令和3年度利用宿泊施設別宿泊客数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</si>
  <si>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令和4年度</t>
    <rPh sb="0" eb="2">
      <t>レイワ</t>
    </rPh>
    <rPh sb="3" eb="5">
      <t>ネンド</t>
    </rPh>
    <phoneticPr fontId="1"/>
  </si>
  <si>
    <t>2022年度</t>
    <rPh sb="4" eb="6">
      <t>ネンド</t>
    </rPh>
    <phoneticPr fontId="1"/>
  </si>
  <si>
    <t>令和4年度</t>
    <rPh sb="0" eb="2">
      <t>レイワ</t>
    </rPh>
    <rPh sb="3" eb="4">
      <t>ネン</t>
    </rPh>
    <rPh sb="4" eb="5">
      <t>ド</t>
    </rPh>
    <phoneticPr fontId="2"/>
  </si>
  <si>
    <t>2022年度</t>
    <rPh sb="4" eb="6">
      <t>ネンド</t>
    </rPh>
    <phoneticPr fontId="2"/>
  </si>
  <si>
    <t xml:space="preserve"> </t>
    <phoneticPr fontId="1"/>
  </si>
  <si>
    <t>令和4年度</t>
    <rPh sb="0" eb="2">
      <t>レイワ</t>
    </rPh>
    <rPh sb="3" eb="4">
      <t>ネン</t>
    </rPh>
    <rPh sb="4" eb="5">
      <t>ド</t>
    </rPh>
    <phoneticPr fontId="3"/>
  </si>
  <si>
    <t>2022年度</t>
    <rPh sb="4" eb="5">
      <t>ネン</t>
    </rPh>
    <rPh sb="5" eb="6">
      <t>ド</t>
    </rPh>
    <phoneticPr fontId="3"/>
  </si>
  <si>
    <t>(資料）兵庫県観光統計研究会（2023)「観光客動態調査」資料等により推計</t>
    <rPh sb="1" eb="3">
      <t>シリョウ</t>
    </rPh>
    <rPh sb="4" eb="7">
      <t>ヒョウゴケン</t>
    </rPh>
    <rPh sb="7" eb="9">
      <t>カンコウ</t>
    </rPh>
    <rPh sb="9" eb="11">
      <t>トウケイ</t>
    </rPh>
    <rPh sb="11" eb="13">
      <t>ケンキュウ</t>
    </rPh>
    <rPh sb="13" eb="14">
      <t>カイ</t>
    </rPh>
    <rPh sb="21" eb="24">
      <t>カンコウキャク</t>
    </rPh>
    <rPh sb="24" eb="26">
      <t>ドウタイ</t>
    </rPh>
    <rPh sb="26" eb="28">
      <t>チョウサ</t>
    </rPh>
    <rPh sb="29" eb="31">
      <t>シリョウ</t>
    </rPh>
    <rPh sb="31" eb="32">
      <t>トウ</t>
    </rPh>
    <rPh sb="35" eb="37">
      <t>スイケイ</t>
    </rPh>
    <phoneticPr fontId="1"/>
  </si>
  <si>
    <t>1 神戸市</t>
    <rPh sb="2" eb="5">
      <t>コウベシ</t>
    </rPh>
    <phoneticPr fontId="2"/>
  </si>
  <si>
    <t>総数</t>
    <rPh sb="0" eb="2">
      <t>ソウスウ</t>
    </rPh>
    <phoneticPr fontId="2"/>
  </si>
  <si>
    <t>日帰り客</t>
  </si>
  <si>
    <t>宿泊客</t>
  </si>
  <si>
    <t>（利用宿泊施設別）</t>
    <rPh sb="1" eb="3">
      <t>リヨウ</t>
    </rPh>
    <phoneticPr fontId="23"/>
  </si>
  <si>
    <t>（四季別）</t>
    <rPh sb="1" eb="3">
      <t>シキ</t>
    </rPh>
    <phoneticPr fontId="23"/>
  </si>
  <si>
    <t>宿泊費単価（補正）</t>
    <rPh sb="0" eb="3">
      <t>シュクハクヒ</t>
    </rPh>
    <rPh sb="3" eb="5">
      <t>タンカ</t>
    </rPh>
    <rPh sb="6" eb="8">
      <t>ホセイ</t>
    </rPh>
    <phoneticPr fontId="23"/>
  </si>
  <si>
    <t>円</t>
    <rPh sb="0" eb="1">
      <t>エン</t>
    </rPh>
    <phoneticPr fontId="2"/>
  </si>
  <si>
    <t>交通費単価</t>
    <rPh sb="0" eb="3">
      <t>コウツウヒ</t>
    </rPh>
    <rPh sb="3" eb="5">
      <t>タンカ</t>
    </rPh>
    <phoneticPr fontId="23"/>
  </si>
  <si>
    <t>日帰り客</t>
    <rPh sb="0" eb="2">
      <t>ヒガエ</t>
    </rPh>
    <rPh sb="3" eb="4">
      <t>キャク</t>
    </rPh>
    <phoneticPr fontId="2"/>
  </si>
  <si>
    <t>宿泊客</t>
    <rPh sb="0" eb="2">
      <t>シュクハク</t>
    </rPh>
    <rPh sb="2" eb="3">
      <t>キャク</t>
    </rPh>
    <phoneticPr fontId="2"/>
  </si>
  <si>
    <t>その他費用（単価）</t>
    <rPh sb="2" eb="3">
      <t>タ</t>
    </rPh>
    <rPh sb="3" eb="5">
      <t>ヒヨウ</t>
    </rPh>
    <rPh sb="6" eb="8">
      <t>タンカ</t>
    </rPh>
    <phoneticPr fontId="2"/>
  </si>
  <si>
    <t>宿泊費産出額</t>
    <rPh sb="0" eb="3">
      <t>シュクハクヒ</t>
    </rPh>
    <rPh sb="3" eb="6">
      <t>サンシュツガク</t>
    </rPh>
    <phoneticPr fontId="23"/>
  </si>
  <si>
    <t>百万円</t>
    <rPh sb="0" eb="1">
      <t>ヒャク</t>
    </rPh>
    <rPh sb="1" eb="3">
      <t>マンエン</t>
    </rPh>
    <phoneticPr fontId="2"/>
  </si>
  <si>
    <t>計</t>
    <rPh sb="0" eb="1">
      <t>ケイ</t>
    </rPh>
    <phoneticPr fontId="2"/>
  </si>
  <si>
    <t>交通費産出額</t>
    <rPh sb="0" eb="3">
      <t>コウツウヒ</t>
    </rPh>
    <rPh sb="3" eb="6">
      <t>サンシュツガク</t>
    </rPh>
    <phoneticPr fontId="23"/>
  </si>
  <si>
    <t>飲食費その他産出額</t>
    <rPh sb="0" eb="3">
      <t>インショクヒ</t>
    </rPh>
    <rPh sb="5" eb="6">
      <t>タ</t>
    </rPh>
    <rPh sb="6" eb="9">
      <t>サンシュツガク</t>
    </rPh>
    <phoneticPr fontId="2"/>
  </si>
  <si>
    <t>産出額（小計）</t>
    <rPh sb="0" eb="3">
      <t>サンシュツガク</t>
    </rPh>
    <rPh sb="4" eb="6">
      <t>ショウケイ</t>
    </rPh>
    <phoneticPr fontId="2"/>
  </si>
  <si>
    <t>補正</t>
    <rPh sb="0" eb="2">
      <t>ホセイ</t>
    </rPh>
    <phoneticPr fontId="2"/>
  </si>
  <si>
    <t>2010年度</t>
    <rPh sb="4" eb="5">
      <t>ネン</t>
    </rPh>
    <rPh sb="5" eb="6">
      <t>ド</t>
    </rPh>
    <phoneticPr fontId="1"/>
  </si>
  <si>
    <t>3 阪神北地域</t>
    <rPh sb="2" eb="4">
      <t>ハンシン</t>
    </rPh>
    <rPh sb="4" eb="5">
      <t>キタ</t>
    </rPh>
    <rPh sb="5" eb="7">
      <t>チイキ</t>
    </rPh>
    <phoneticPr fontId="2"/>
  </si>
  <si>
    <t>宿泊費単価</t>
    <rPh sb="0" eb="3">
      <t>シュクハクヒ</t>
    </rPh>
    <rPh sb="3" eb="5">
      <t>タンカ</t>
    </rPh>
    <phoneticPr fontId="23"/>
  </si>
  <si>
    <t>4 東播磨地域</t>
    <rPh sb="2" eb="3">
      <t>ヒガシ</t>
    </rPh>
    <rPh sb="3" eb="5">
      <t>ハリマ</t>
    </rPh>
    <rPh sb="5" eb="7">
      <t>チイキ</t>
    </rPh>
    <phoneticPr fontId="2"/>
  </si>
  <si>
    <t>5 北播磨地域</t>
    <rPh sb="2" eb="3">
      <t>キタ</t>
    </rPh>
    <rPh sb="3" eb="5">
      <t>ハリマ</t>
    </rPh>
    <rPh sb="5" eb="7">
      <t>チイキ</t>
    </rPh>
    <phoneticPr fontId="2"/>
  </si>
  <si>
    <t>6 中播磨地域</t>
    <rPh sb="2" eb="3">
      <t>ナカ</t>
    </rPh>
    <rPh sb="3" eb="5">
      <t>ハリマ</t>
    </rPh>
    <rPh sb="5" eb="7">
      <t>チイキ</t>
    </rPh>
    <phoneticPr fontId="2"/>
  </si>
  <si>
    <t>7 西播磨地域</t>
    <rPh sb="2" eb="3">
      <t>ニシ</t>
    </rPh>
    <rPh sb="3" eb="5">
      <t>ハリマ</t>
    </rPh>
    <rPh sb="5" eb="7">
      <t>チイキ</t>
    </rPh>
    <phoneticPr fontId="2"/>
  </si>
  <si>
    <t>8 但馬地域</t>
    <rPh sb="2" eb="4">
      <t>タジマ</t>
    </rPh>
    <rPh sb="4" eb="6">
      <t>チイキ</t>
    </rPh>
    <phoneticPr fontId="2"/>
  </si>
  <si>
    <t>9 丹波地域</t>
    <rPh sb="2" eb="4">
      <t>タンバ</t>
    </rPh>
    <rPh sb="4" eb="6">
      <t>チイキ</t>
    </rPh>
    <phoneticPr fontId="2"/>
  </si>
  <si>
    <t>10 淡路地域</t>
    <rPh sb="3" eb="5">
      <t>アワジ</t>
    </rPh>
    <rPh sb="5" eb="7">
      <t>チイキ</t>
    </rPh>
    <phoneticPr fontId="2"/>
  </si>
  <si>
    <t>補正産出額（小計）</t>
    <rPh sb="0" eb="2">
      <t>ホセイ</t>
    </rPh>
    <rPh sb="2" eb="5">
      <t>サンシュツガク</t>
    </rPh>
    <rPh sb="6" eb="8">
      <t>ショウケイ</t>
    </rPh>
    <phoneticPr fontId="2"/>
  </si>
  <si>
    <t xml:space="preserve"> </t>
    <phoneticPr fontId="1"/>
  </si>
  <si>
    <t xml:space="preserve"> </t>
    <phoneticPr fontId="1"/>
  </si>
  <si>
    <t>令和5年度</t>
    <rPh sb="0" eb="2">
      <t>レイワ</t>
    </rPh>
    <rPh sb="3" eb="5">
      <t>ネンド</t>
    </rPh>
    <phoneticPr fontId="1"/>
  </si>
  <si>
    <t>2023年度</t>
    <rPh sb="4" eb="6">
      <t>ネンド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</si>
  <si>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</si>
  <si>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2023年度</t>
    <rPh sb="4" eb="6">
      <t>ネンド</t>
    </rPh>
    <phoneticPr fontId="1"/>
  </si>
  <si>
    <t>令和5年度</t>
    <rPh sb="0" eb="2">
      <t>レイワ</t>
    </rPh>
    <rPh sb="3" eb="5">
      <t>ネンド</t>
    </rPh>
    <phoneticPr fontId="3"/>
  </si>
  <si>
    <t>2 阪神南地域</t>
    <rPh sb="2" eb="4">
      <t>ハンシン</t>
    </rPh>
    <rPh sb="4" eb="5">
      <t>ミナミ</t>
    </rPh>
    <rPh sb="5" eb="7">
      <t>チイキ</t>
    </rPh>
    <phoneticPr fontId="2"/>
  </si>
  <si>
    <t>令和5年度</t>
    <rPh sb="0" eb="2">
      <t>レイワ</t>
    </rPh>
    <rPh sb="3" eb="4">
      <t>ネン</t>
    </rPh>
    <rPh sb="4" eb="5">
      <t>ド</t>
    </rPh>
    <phoneticPr fontId="3"/>
  </si>
  <si>
    <t>2023年度</t>
    <rPh sb="4" eb="5">
      <t>ネン</t>
    </rPh>
    <rPh sb="5" eb="6">
      <t>ド</t>
    </rPh>
    <phoneticPr fontId="3"/>
  </si>
  <si>
    <t>令和5年度利用宿泊施設別宿泊客数（データ入力）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</si>
  <si>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　推計期間：平成22年度～令和5年度</t>
    <rPh sb="13" eb="15">
      <t>レイワ</t>
    </rPh>
    <phoneticPr fontId="1"/>
  </si>
  <si>
    <t>R4</t>
    <phoneticPr fontId="1"/>
  </si>
  <si>
    <t>R5</t>
    <phoneticPr fontId="1"/>
  </si>
  <si>
    <t>令和6年度</t>
    <rPh sb="0" eb="2">
      <t>レイワ</t>
    </rPh>
    <rPh sb="3" eb="5">
      <t>ネンド</t>
    </rPh>
    <phoneticPr fontId="1"/>
  </si>
  <si>
    <t>2024年度</t>
    <rPh sb="4" eb="6">
      <t>ネンド</t>
    </rPh>
    <phoneticPr fontId="2"/>
  </si>
  <si>
    <t>令和6年度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</si>
  <si>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2"/>
  </si>
  <si>
    <t>2024年度</t>
    <rPh sb="4" eb="6">
      <t>ネンド</t>
    </rPh>
    <phoneticPr fontId="1"/>
  </si>
  <si>
    <t>2024年度</t>
    <rPh sb="4" eb="5">
      <t>ネン</t>
    </rPh>
    <rPh sb="5" eb="6">
      <t>ド</t>
    </rPh>
    <phoneticPr fontId="3"/>
  </si>
  <si>
    <t>R6</t>
    <phoneticPr fontId="1"/>
  </si>
  <si>
    <t>データ入力</t>
    <rPh sb="3" eb="5">
      <t>ニュウリョク</t>
    </rPh>
    <phoneticPr fontId="1"/>
  </si>
  <si>
    <t>令和6年度</t>
    <rPh sb="0" eb="2">
      <t>レイワ</t>
    </rPh>
    <rPh sb="3" eb="5">
      <t>ネンド</t>
    </rPh>
    <phoneticPr fontId="3"/>
  </si>
  <si>
    <t>R2</t>
  </si>
  <si>
    <t>R5</t>
  </si>
  <si>
    <t>令和6年度利用宿泊施設別宿泊客数（データ入力）</t>
    <rPh sb="5" eb="7">
      <t>リヨウ</t>
    </rPh>
    <rPh sb="7" eb="9">
      <t>シュクハク</t>
    </rPh>
    <rPh sb="9" eb="12">
      <t>シセツベツ</t>
    </rPh>
    <rPh sb="12" eb="14">
      <t>シュクハク</t>
    </rPh>
    <rPh sb="14" eb="15">
      <t>キャク</t>
    </rPh>
    <rPh sb="15" eb="16">
      <t>スウ</t>
    </rPh>
    <phoneticPr fontId="1"/>
  </si>
  <si>
    <t>2024年度</t>
    <rPh sb="4" eb="5">
      <t>ネン</t>
    </rPh>
    <rPh sb="5" eb="6">
      <t>ド</t>
    </rPh>
    <phoneticPr fontId="1"/>
  </si>
  <si>
    <t>R6/R5</t>
    <phoneticPr fontId="1"/>
  </si>
  <si>
    <t>作成：兵庫県地域経済指標研究会（兵庫県、兵庫県立大学）</t>
    <rPh sb="0" eb="2">
      <t>サクセイ</t>
    </rPh>
    <rPh sb="3" eb="5">
      <t>ヒョウゴ</t>
    </rPh>
    <rPh sb="5" eb="6">
      <t>ケン</t>
    </rPh>
    <rPh sb="6" eb="8">
      <t>チイキ</t>
    </rPh>
    <rPh sb="8" eb="10">
      <t>ケイザイ</t>
    </rPh>
    <rPh sb="10" eb="12">
      <t>シヒョウ</t>
    </rPh>
    <rPh sb="12" eb="15">
      <t>ケンキュウカイ</t>
    </rPh>
    <rPh sb="16" eb="19">
      <t>ヒョウゴケン</t>
    </rPh>
    <rPh sb="20" eb="22">
      <t>ヒョウゴ</t>
    </rPh>
    <rPh sb="22" eb="24">
      <t>ケンリツ</t>
    </rPh>
    <rPh sb="24" eb="26">
      <t>ダイガク</t>
    </rPh>
    <rPh sb="26" eb="27">
      <t>ミンブ</t>
    </rPh>
    <phoneticPr fontId="3"/>
  </si>
  <si>
    <t>2025年12月2日</t>
    <rPh sb="4" eb="5">
      <t>ネン</t>
    </rPh>
    <rPh sb="7" eb="8">
      <t>ガツ</t>
    </rPh>
    <rPh sb="9" eb="10">
      <t>ニチ</t>
    </rPh>
    <phoneticPr fontId="1"/>
  </si>
  <si>
    <t>2026.2.22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</si>
</sst>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&quot;市&quot;&quot;川&quot;&quot;市&quot;"/>
    <numFmt numFmtId="178" formatCode="#,##0.0;&quot;▲ &quot;#,##0.0"/>
    <numFmt numFmtId="179" formatCode="#,##0.000000;[Red]\-#,##0.000000"/>
    <numFmt numFmtId="180" formatCode="0.0"/>
    <numFmt numFmtId="181" formatCode="#,##0_ 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b/>
      <sz val="10.5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name val="Arial"/>
      <family val="2"/>
    </font>
    <font>
      <sz val="11"/>
      <color rgb="FFFF000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rgb="FF000000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38" fontId="6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6" fillId="0" borderId="0">
      <alignment vertical="center"/>
    </xf>
  </cellStyleXfs>
  <cellXfs count="788">
    <xf numFmtId="0" fontId="0" fillId="0" borderId="0" xfId="0">
      <alignment vertical="center"/>
    </xf>
    <xf numFmtId="176" fontId="0" fillId="2" borderId="2" xfId="1" applyNumberFormat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4" xfId="1" applyFont="1" applyFill="1" applyBorder="1">
      <alignment vertical="center"/>
    </xf>
    <xf numFmtId="176" fontId="0" fillId="2" borderId="6" xfId="1" applyNumberFormat="1" applyFont="1" applyFill="1" applyBorder="1">
      <alignment vertical="center"/>
    </xf>
    <xf numFmtId="38" fontId="0" fillId="2" borderId="6" xfId="1" applyFont="1" applyFill="1" applyBorder="1">
      <alignment vertical="center"/>
    </xf>
    <xf numFmtId="38" fontId="0" fillId="2" borderId="7" xfId="1" applyFont="1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2" borderId="12" xfId="1" applyNumberFormat="1" applyFont="1" applyFill="1" applyBorder="1">
      <alignment vertical="center"/>
    </xf>
    <xf numFmtId="38" fontId="0" fillId="2" borderId="12" xfId="1" applyFont="1" applyFill="1" applyBorder="1">
      <alignment vertical="center"/>
    </xf>
    <xf numFmtId="38" fontId="0" fillId="2" borderId="13" xfId="1" applyFon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6" xfId="1" applyNumberFormat="1" applyFont="1" applyBorder="1">
      <alignment vertical="center"/>
    </xf>
    <xf numFmtId="38" fontId="0" fillId="2" borderId="30" xfId="1" applyFont="1" applyFill="1" applyBorder="1">
      <alignment vertical="center"/>
    </xf>
    <xf numFmtId="176" fontId="0" fillId="2" borderId="30" xfId="1" applyNumberFormat="1" applyFont="1" applyFill="1" applyBorder="1">
      <alignment vertical="center"/>
    </xf>
    <xf numFmtId="176" fontId="0" fillId="0" borderId="30" xfId="1" applyNumberFormat="1" applyFont="1" applyBorder="1">
      <alignment vertical="center"/>
    </xf>
    <xf numFmtId="38" fontId="0" fillId="2" borderId="29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38" fontId="0" fillId="2" borderId="10" xfId="1" applyFont="1" applyFill="1" applyBorder="1">
      <alignment vertical="center"/>
    </xf>
    <xf numFmtId="38" fontId="0" fillId="2" borderId="9" xfId="1" applyFont="1" applyFill="1" applyBorder="1">
      <alignment vertical="center"/>
    </xf>
    <xf numFmtId="38" fontId="0" fillId="2" borderId="31" xfId="1" applyFont="1" applyFill="1" applyBorder="1">
      <alignment vertical="center"/>
    </xf>
    <xf numFmtId="176" fontId="0" fillId="2" borderId="14" xfId="1" applyNumberFormat="1" applyFont="1" applyFill="1" applyBorder="1">
      <alignment vertical="center"/>
    </xf>
    <xf numFmtId="176" fontId="0" fillId="2" borderId="34" xfId="1" applyNumberFormat="1" applyFont="1" applyFill="1" applyBorder="1">
      <alignment vertical="center"/>
    </xf>
    <xf numFmtId="176" fontId="0" fillId="2" borderId="35" xfId="1" applyNumberFormat="1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Continuous" vertical="center"/>
    </xf>
    <xf numFmtId="0" fontId="0" fillId="2" borderId="0" xfId="0" applyFill="1">
      <alignment vertical="center"/>
    </xf>
    <xf numFmtId="38" fontId="0" fillId="2" borderId="23" xfId="1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38" fontId="0" fillId="2" borderId="24" xfId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38" fontId="0" fillId="2" borderId="18" xfId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0" fillId="2" borderId="27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36" xfId="0" applyFont="1" applyBorder="1">
      <alignment vertical="center"/>
    </xf>
    <xf numFmtId="0" fontId="6" fillId="0" borderId="36" xfId="0" applyFont="1" applyBorder="1">
      <alignment vertical="center"/>
    </xf>
    <xf numFmtId="0" fontId="0" fillId="0" borderId="36" xfId="0" applyBorder="1">
      <alignment vertical="center"/>
    </xf>
    <xf numFmtId="0" fontId="6" fillId="0" borderId="37" xfId="0" applyFont="1" applyBorder="1">
      <alignment vertical="center"/>
    </xf>
    <xf numFmtId="0" fontId="0" fillId="0" borderId="37" xfId="0" applyBorder="1" applyAlignment="1">
      <alignment horizontal="center" vertical="center"/>
    </xf>
    <xf numFmtId="0" fontId="8" fillId="0" borderId="0" xfId="2" applyFont="1"/>
    <xf numFmtId="38" fontId="0" fillId="0" borderId="36" xfId="1" applyFont="1" applyBorder="1">
      <alignment vertical="center"/>
    </xf>
    <xf numFmtId="0" fontId="8" fillId="0" borderId="0" xfId="3" applyFont="1"/>
    <xf numFmtId="38" fontId="0" fillId="0" borderId="0" xfId="1" applyFont="1" applyBorder="1">
      <alignment vertical="center"/>
    </xf>
    <xf numFmtId="38" fontId="0" fillId="3" borderId="0" xfId="0" applyNumberFormat="1" applyFill="1">
      <alignment vertical="center"/>
    </xf>
    <xf numFmtId="0" fontId="8" fillId="0" borderId="37" xfId="2" applyFont="1" applyBorder="1"/>
    <xf numFmtId="0" fontId="8" fillId="0" borderId="37" xfId="3" applyFont="1" applyBorder="1"/>
    <xf numFmtId="38" fontId="0" fillId="0" borderId="37" xfId="1" applyFont="1" applyBorder="1">
      <alignment vertical="center"/>
    </xf>
    <xf numFmtId="38" fontId="0" fillId="0" borderId="0" xfId="1" applyFont="1">
      <alignment vertical="center"/>
    </xf>
    <xf numFmtId="38" fontId="0" fillId="3" borderId="37" xfId="0" applyNumberFormat="1" applyFill="1" applyBorder="1">
      <alignment vertical="center"/>
    </xf>
    <xf numFmtId="0" fontId="0" fillId="3" borderId="0" xfId="0" applyFill="1">
      <alignment vertical="center"/>
    </xf>
    <xf numFmtId="0" fontId="8" fillId="0" borderId="36" xfId="2" applyFont="1" applyBorder="1"/>
    <xf numFmtId="0" fontId="8" fillId="0" borderId="36" xfId="3" applyFont="1" applyBorder="1"/>
    <xf numFmtId="38" fontId="0" fillId="0" borderId="36" xfId="0" applyNumberFormat="1" applyBorder="1">
      <alignment vertical="center"/>
    </xf>
    <xf numFmtId="38" fontId="0" fillId="0" borderId="37" xfId="0" applyNumberFormat="1" applyBorder="1">
      <alignment vertical="center"/>
    </xf>
    <xf numFmtId="0" fontId="0" fillId="0" borderId="37" xfId="0" applyBorder="1">
      <alignment vertical="center"/>
    </xf>
    <xf numFmtId="0" fontId="10" fillId="0" borderId="0" xfId="3" applyFont="1"/>
    <xf numFmtId="0" fontId="8" fillId="0" borderId="38" xfId="2" applyFont="1" applyBorder="1"/>
    <xf numFmtId="0" fontId="8" fillId="0" borderId="38" xfId="3" applyFont="1" applyBorder="1"/>
    <xf numFmtId="38" fontId="0" fillId="0" borderId="38" xfId="0" applyNumberFormat="1" applyBorder="1">
      <alignment vertical="center"/>
    </xf>
    <xf numFmtId="38" fontId="0" fillId="0" borderId="38" xfId="1" applyFont="1" applyBorder="1">
      <alignment vertical="center"/>
    </xf>
    <xf numFmtId="0" fontId="0" fillId="0" borderId="38" xfId="0" applyBorder="1">
      <alignment vertical="center"/>
    </xf>
    <xf numFmtId="38" fontId="0" fillId="0" borderId="0" xfId="0" applyNumberFormat="1">
      <alignment vertical="center"/>
    </xf>
    <xf numFmtId="0" fontId="0" fillId="0" borderId="39" xfId="0" applyBorder="1">
      <alignment vertical="center"/>
    </xf>
    <xf numFmtId="0" fontId="0" fillId="2" borderId="0" xfId="0" applyFill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0" fillId="2" borderId="0" xfId="1" applyFont="1" applyFill="1" applyBorder="1">
      <alignment vertical="center"/>
    </xf>
    <xf numFmtId="38" fontId="0" fillId="2" borderId="36" xfId="1" applyFont="1" applyFill="1" applyBorder="1">
      <alignment vertical="center"/>
    </xf>
    <xf numFmtId="38" fontId="0" fillId="2" borderId="37" xfId="1" applyFont="1" applyFill="1" applyBorder="1">
      <alignment vertical="center"/>
    </xf>
    <xf numFmtId="38" fontId="0" fillId="2" borderId="38" xfId="1" applyFont="1" applyFill="1" applyBorder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38" fontId="0" fillId="2" borderId="5" xfId="1" applyFont="1" applyFill="1" applyBorder="1">
      <alignment vertical="center"/>
    </xf>
    <xf numFmtId="38" fontId="0" fillId="2" borderId="8" xfId="1" applyFont="1" applyFill="1" applyBorder="1">
      <alignment vertical="center"/>
    </xf>
    <xf numFmtId="38" fontId="0" fillId="2" borderId="39" xfId="1" applyFont="1" applyFill="1" applyBorder="1">
      <alignment vertical="center"/>
    </xf>
    <xf numFmtId="38" fontId="0" fillId="2" borderId="35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38" fontId="0" fillId="2" borderId="14" xfId="1" applyFont="1" applyFill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1" xfId="1" applyFon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left" vertical="center"/>
    </xf>
    <xf numFmtId="38" fontId="0" fillId="0" borderId="0" xfId="1" applyFont="1" applyFill="1" applyBorder="1">
      <alignment vertical="center"/>
    </xf>
    <xf numFmtId="38" fontId="0" fillId="5" borderId="0" xfId="1" applyFont="1" applyFill="1" applyBorder="1">
      <alignment vertical="center"/>
    </xf>
    <xf numFmtId="38" fontId="0" fillId="5" borderId="36" xfId="1" applyFont="1" applyFill="1" applyBorder="1">
      <alignment vertical="center"/>
    </xf>
    <xf numFmtId="38" fontId="0" fillId="3" borderId="36" xfId="1" applyFont="1" applyFill="1" applyBorder="1">
      <alignment vertical="center"/>
    </xf>
    <xf numFmtId="38" fontId="0" fillId="3" borderId="0" xfId="1" applyFont="1" applyFill="1" applyBorder="1">
      <alignment vertical="center"/>
    </xf>
    <xf numFmtId="38" fontId="0" fillId="3" borderId="37" xfId="1" applyFont="1" applyFill="1" applyBorder="1">
      <alignment vertical="center"/>
    </xf>
    <xf numFmtId="38" fontId="0" fillId="3" borderId="0" xfId="1" applyFont="1" applyFill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13" fillId="0" borderId="37" xfId="0" applyFont="1" applyBorder="1" applyAlignment="1">
      <alignment horizontal="right" vertical="center"/>
    </xf>
    <xf numFmtId="0" fontId="11" fillId="2" borderId="36" xfId="0" applyFont="1" applyFill="1" applyBorder="1" applyAlignment="1">
      <alignment horizontal="left" vertical="center"/>
    </xf>
    <xf numFmtId="0" fontId="11" fillId="0" borderId="36" xfId="0" applyFont="1" applyBorder="1">
      <alignment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0" fontId="0" fillId="3" borderId="38" xfId="0" applyFill="1" applyBorder="1">
      <alignment vertical="center"/>
    </xf>
    <xf numFmtId="38" fontId="0" fillId="3" borderId="38" xfId="1" applyFont="1" applyFill="1" applyBorder="1">
      <alignment vertical="center"/>
    </xf>
    <xf numFmtId="0" fontId="13" fillId="7" borderId="0" xfId="0" applyFont="1" applyFill="1" applyAlignment="1">
      <alignment horizontal="right" vertical="center"/>
    </xf>
    <xf numFmtId="38" fontId="0" fillId="7" borderId="0" xfId="1" applyFont="1" applyFill="1" applyBorder="1">
      <alignment vertical="center"/>
    </xf>
    <xf numFmtId="0" fontId="13" fillId="7" borderId="37" xfId="0" applyFont="1" applyFill="1" applyBorder="1" applyAlignment="1">
      <alignment horizontal="right" vertical="center"/>
    </xf>
    <xf numFmtId="38" fontId="0" fillId="7" borderId="37" xfId="1" applyFont="1" applyFill="1" applyBorder="1">
      <alignment vertical="center"/>
    </xf>
    <xf numFmtId="38" fontId="0" fillId="7" borderId="0" xfId="1" applyFont="1" applyFill="1">
      <alignment vertical="center"/>
    </xf>
    <xf numFmtId="0" fontId="0" fillId="7" borderId="0" xfId="0" applyFill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5" borderId="5" xfId="0" applyFill="1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37" xfId="0" applyBorder="1" applyAlignment="1">
      <alignment vertical="center" wrapText="1"/>
    </xf>
    <xf numFmtId="0" fontId="0" fillId="3" borderId="37" xfId="0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3" borderId="35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35" xfId="0" applyBorder="1">
      <alignment vertical="center"/>
    </xf>
    <xf numFmtId="38" fontId="0" fillId="5" borderId="6" xfId="0" applyNumberFormat="1" applyFill="1" applyBorder="1">
      <alignment vertical="center"/>
    </xf>
    <xf numFmtId="0" fontId="0" fillId="0" borderId="2" xfId="0" applyBorder="1">
      <alignment vertical="center"/>
    </xf>
    <xf numFmtId="38" fontId="0" fillId="5" borderId="12" xfId="0" applyNumberFormat="1" applyFill="1" applyBorder="1">
      <alignment vertical="center"/>
    </xf>
    <xf numFmtId="38" fontId="0" fillId="7" borderId="0" xfId="0" applyNumberFormat="1" applyFill="1">
      <alignment vertical="center"/>
    </xf>
    <xf numFmtId="0" fontId="0" fillId="4" borderId="6" xfId="0" applyFill="1" applyBorder="1">
      <alignment vertical="center"/>
    </xf>
    <xf numFmtId="38" fontId="0" fillId="0" borderId="5" xfId="0" applyNumberFormat="1" applyBorder="1">
      <alignment vertical="center"/>
    </xf>
    <xf numFmtId="38" fontId="0" fillId="0" borderId="8" xfId="0" applyNumberFormat="1" applyBorder="1">
      <alignment vertical="center"/>
    </xf>
    <xf numFmtId="0" fontId="0" fillId="4" borderId="34" xfId="0" applyFill="1" applyBorder="1">
      <alignment vertical="center"/>
    </xf>
    <xf numFmtId="38" fontId="0" fillId="0" borderId="39" xfId="0" applyNumberFormat="1" applyBorder="1">
      <alignment vertical="center"/>
    </xf>
    <xf numFmtId="38" fontId="0" fillId="0" borderId="35" xfId="0" applyNumberFormat="1" applyBorder="1">
      <alignment vertical="center"/>
    </xf>
    <xf numFmtId="38" fontId="0" fillId="0" borderId="11" xfId="0" applyNumberFormat="1" applyBorder="1">
      <alignment vertical="center"/>
    </xf>
    <xf numFmtId="38" fontId="0" fillId="0" borderId="14" xfId="0" applyNumberFormat="1" applyBorder="1">
      <alignment vertical="center"/>
    </xf>
    <xf numFmtId="0" fontId="0" fillId="4" borderId="2" xfId="0" applyFill="1" applyBorder="1">
      <alignment vertical="center"/>
    </xf>
    <xf numFmtId="38" fontId="0" fillId="0" borderId="3" xfId="0" applyNumberForma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36" xfId="0" applyFont="1" applyBorder="1">
      <alignment vertical="center"/>
    </xf>
    <xf numFmtId="0" fontId="14" fillId="0" borderId="0" xfId="0" applyFont="1">
      <alignment vertical="center"/>
    </xf>
    <xf numFmtId="0" fontId="14" fillId="0" borderId="37" xfId="0" applyFont="1" applyBorder="1">
      <alignment vertical="center"/>
    </xf>
    <xf numFmtId="0" fontId="0" fillId="0" borderId="0" xfId="0" applyAlignment="1">
      <alignment horizontal="right" vertical="center"/>
    </xf>
    <xf numFmtId="0" fontId="12" fillId="0" borderId="36" xfId="0" applyFont="1" applyBorder="1" applyAlignment="1">
      <alignment horizontal="right" vertical="center"/>
    </xf>
    <xf numFmtId="0" fontId="14" fillId="3" borderId="36" xfId="0" applyFont="1" applyFill="1" applyBorder="1">
      <alignment vertical="center"/>
    </xf>
    <xf numFmtId="38" fontId="0" fillId="3" borderId="36" xfId="0" applyNumberFormat="1" applyFill="1" applyBorder="1">
      <alignment vertical="center"/>
    </xf>
    <xf numFmtId="0" fontId="14" fillId="3" borderId="0" xfId="0" applyFont="1" applyFill="1">
      <alignment vertical="center"/>
    </xf>
    <xf numFmtId="0" fontId="0" fillId="0" borderId="36" xfId="0" applyBorder="1" applyAlignment="1">
      <alignment horizontal="right" vertical="center"/>
    </xf>
    <xf numFmtId="0" fontId="19" fillId="2" borderId="37" xfId="0" applyFont="1" applyFill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9" fillId="2" borderId="36" xfId="0" applyFont="1" applyFill="1" applyBorder="1">
      <alignment vertical="center"/>
    </xf>
    <xf numFmtId="0" fontId="19" fillId="0" borderId="0" xfId="0" applyFont="1">
      <alignment vertical="center"/>
    </xf>
    <xf numFmtId="0" fontId="0" fillId="2" borderId="0" xfId="0" applyFill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38" fontId="0" fillId="2" borderId="32" xfId="1" applyFont="1" applyFill="1" applyBorder="1">
      <alignment vertical="center"/>
    </xf>
    <xf numFmtId="38" fontId="0" fillId="2" borderId="40" xfId="1" applyFont="1" applyFill="1" applyBorder="1">
      <alignment vertical="center"/>
    </xf>
    <xf numFmtId="0" fontId="12" fillId="5" borderId="0" xfId="0" applyFont="1" applyFill="1">
      <alignment vertical="center"/>
    </xf>
    <xf numFmtId="38" fontId="0" fillId="5" borderId="0" xfId="1" applyFont="1" applyFill="1">
      <alignment vertical="center"/>
    </xf>
    <xf numFmtId="38" fontId="0" fillId="2" borderId="36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4" xfId="0" applyBorder="1">
      <alignment vertical="center"/>
    </xf>
    <xf numFmtId="176" fontId="0" fillId="2" borderId="39" xfId="1" applyNumberFormat="1" applyFont="1" applyFill="1" applyBorder="1">
      <alignment vertical="center"/>
    </xf>
    <xf numFmtId="176" fontId="0" fillId="2" borderId="0" xfId="1" applyNumberFormat="1" applyFont="1" applyFill="1" applyBorder="1">
      <alignment vertical="center"/>
    </xf>
    <xf numFmtId="176" fontId="0" fillId="0" borderId="0" xfId="1" applyNumberFormat="1" applyFont="1" applyBorder="1">
      <alignment vertical="center"/>
    </xf>
    <xf numFmtId="38" fontId="0" fillId="0" borderId="1" xfId="0" applyNumberFormat="1" applyBorder="1">
      <alignment vertical="center"/>
    </xf>
    <xf numFmtId="176" fontId="0" fillId="2" borderId="3" xfId="1" applyNumberFormat="1" applyFont="1" applyFill="1" applyBorder="1">
      <alignment vertical="center"/>
    </xf>
    <xf numFmtId="176" fontId="0" fillId="2" borderId="38" xfId="1" applyNumberFormat="1" applyFont="1" applyFill="1" applyBorder="1">
      <alignment vertical="center"/>
    </xf>
    <xf numFmtId="176" fontId="0" fillId="0" borderId="38" xfId="1" applyNumberFormat="1" applyFont="1" applyBorder="1">
      <alignment vertical="center"/>
    </xf>
    <xf numFmtId="38" fontId="0" fillId="2" borderId="11" xfId="1" applyFont="1" applyFill="1" applyBorder="1" applyAlignment="1">
      <alignment horizontal="center" vertical="center"/>
    </xf>
    <xf numFmtId="38" fontId="0" fillId="0" borderId="34" xfId="0" applyNumberFormat="1" applyBorder="1">
      <alignment vertical="center"/>
    </xf>
    <xf numFmtId="38" fontId="0" fillId="0" borderId="2" xfId="0" applyNumberFormat="1" applyBorder="1">
      <alignment vertical="center"/>
    </xf>
    <xf numFmtId="38" fontId="0" fillId="2" borderId="37" xfId="1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38" fontId="0" fillId="0" borderId="36" xfId="4" applyFont="1" applyBorder="1">
      <alignment vertical="center"/>
    </xf>
    <xf numFmtId="38" fontId="0" fillId="0" borderId="0" xfId="4" applyFont="1" applyBorder="1">
      <alignment vertical="center"/>
    </xf>
    <xf numFmtId="38" fontId="0" fillId="0" borderId="37" xfId="4" applyFont="1" applyBorder="1">
      <alignment vertical="center"/>
    </xf>
    <xf numFmtId="38" fontId="0" fillId="0" borderId="0" xfId="4" applyFont="1">
      <alignment vertical="center"/>
    </xf>
    <xf numFmtId="38" fontId="6" fillId="3" borderId="0" xfId="4" applyFont="1" applyFill="1" applyBorder="1">
      <alignment vertical="center"/>
    </xf>
    <xf numFmtId="38" fontId="6" fillId="3" borderId="37" xfId="4" applyFont="1" applyFill="1" applyBorder="1">
      <alignment vertical="center"/>
    </xf>
    <xf numFmtId="38" fontId="0" fillId="0" borderId="38" xfId="4" applyFont="1" applyBorder="1">
      <alignment vertical="center"/>
    </xf>
    <xf numFmtId="38" fontId="19" fillId="2" borderId="0" xfId="1" applyFont="1" applyFill="1" applyBorder="1">
      <alignment vertical="center"/>
    </xf>
    <xf numFmtId="38" fontId="19" fillId="2" borderId="36" xfId="1" applyFont="1" applyFill="1" applyBorder="1">
      <alignment vertical="center"/>
    </xf>
    <xf numFmtId="38" fontId="19" fillId="2" borderId="37" xfId="1" applyFont="1" applyFill="1" applyBorder="1">
      <alignment vertical="center"/>
    </xf>
    <xf numFmtId="0" fontId="0" fillId="2" borderId="36" xfId="0" applyFill="1" applyBorder="1">
      <alignment vertical="center"/>
    </xf>
    <xf numFmtId="38" fontId="18" fillId="2" borderId="35" xfId="4" applyFont="1" applyFill="1" applyBorder="1" applyAlignment="1">
      <alignment vertical="center"/>
    </xf>
    <xf numFmtId="38" fontId="18" fillId="2" borderId="14" xfId="4" applyFont="1" applyFill="1" applyBorder="1" applyAlignment="1">
      <alignment vertical="center"/>
    </xf>
    <xf numFmtId="0" fontId="19" fillId="2" borderId="11" xfId="0" applyFont="1" applyFill="1" applyBorder="1" applyAlignment="1">
      <alignment horizontal="center" vertical="center"/>
    </xf>
    <xf numFmtId="178" fontId="19" fillId="2" borderId="35" xfId="1" applyNumberFormat="1" applyFont="1" applyFill="1" applyBorder="1">
      <alignment vertical="center"/>
    </xf>
    <xf numFmtId="178" fontId="19" fillId="2" borderId="14" xfId="1" applyNumberFormat="1" applyFont="1" applyFill="1" applyBorder="1">
      <alignment vertical="center"/>
    </xf>
    <xf numFmtId="0" fontId="20" fillId="2" borderId="5" xfId="5" applyFont="1" applyFill="1" applyBorder="1"/>
    <xf numFmtId="0" fontId="20" fillId="2" borderId="39" xfId="6" applyFont="1" applyFill="1" applyBorder="1"/>
    <xf numFmtId="0" fontId="13" fillId="2" borderId="39" xfId="0" applyFont="1" applyFill="1" applyBorder="1">
      <alignment vertical="center"/>
    </xf>
    <xf numFmtId="0" fontId="20" fillId="2" borderId="39" xfId="5" applyFont="1" applyFill="1" applyBorder="1"/>
    <xf numFmtId="0" fontId="21" fillId="2" borderId="39" xfId="5" applyFont="1" applyFill="1" applyBorder="1"/>
    <xf numFmtId="0" fontId="20" fillId="2" borderId="11" xfId="6" applyFont="1" applyFill="1" applyBorder="1"/>
    <xf numFmtId="176" fontId="19" fillId="2" borderId="35" xfId="1" applyNumberFormat="1" applyFont="1" applyFill="1" applyBorder="1">
      <alignment vertical="center"/>
    </xf>
    <xf numFmtId="176" fontId="19" fillId="2" borderId="14" xfId="1" applyNumberFormat="1" applyFont="1" applyFill="1" applyBorder="1">
      <alignment vertical="center"/>
    </xf>
    <xf numFmtId="0" fontId="13" fillId="2" borderId="5" xfId="0" applyFont="1" applyFill="1" applyBorder="1">
      <alignment vertical="center"/>
    </xf>
    <xf numFmtId="0" fontId="0" fillId="3" borderId="6" xfId="0" applyFill="1" applyBorder="1">
      <alignment vertical="center"/>
    </xf>
    <xf numFmtId="0" fontId="0" fillId="0" borderId="12" xfId="0" applyBorder="1">
      <alignment vertical="center"/>
    </xf>
    <xf numFmtId="0" fontId="0" fillId="3" borderId="34" xfId="0" applyFill="1" applyBorder="1">
      <alignment vertical="center"/>
    </xf>
    <xf numFmtId="0" fontId="19" fillId="2" borderId="0" xfId="0" applyFont="1" applyFill="1">
      <alignment vertical="center"/>
    </xf>
    <xf numFmtId="57" fontId="0" fillId="2" borderId="0" xfId="0" applyNumberFormat="1" applyFill="1">
      <alignment vertical="center"/>
    </xf>
    <xf numFmtId="0" fontId="19" fillId="2" borderId="8" xfId="0" applyFont="1" applyFill="1" applyBorder="1">
      <alignment vertical="center"/>
    </xf>
    <xf numFmtId="38" fontId="18" fillId="2" borderId="8" xfId="4" applyFont="1" applyFill="1" applyBorder="1" applyAlignment="1">
      <alignment vertical="center"/>
    </xf>
    <xf numFmtId="0" fontId="19" fillId="2" borderId="5" xfId="0" applyFont="1" applyFill="1" applyBorder="1">
      <alignment vertical="center"/>
    </xf>
    <xf numFmtId="38" fontId="19" fillId="2" borderId="39" xfId="1" applyFont="1" applyFill="1" applyBorder="1">
      <alignment vertical="center"/>
    </xf>
    <xf numFmtId="38" fontId="19" fillId="2" borderId="5" xfId="1" applyFont="1" applyFill="1" applyBorder="1">
      <alignment vertical="center"/>
    </xf>
    <xf numFmtId="38" fontId="19" fillId="2" borderId="11" xfId="1" applyFont="1" applyFill="1" applyBorder="1">
      <alignment vertical="center"/>
    </xf>
    <xf numFmtId="0" fontId="11" fillId="2" borderId="0" xfId="0" applyFont="1" applyFill="1">
      <alignment vertical="center"/>
    </xf>
    <xf numFmtId="0" fontId="6" fillId="8" borderId="36" xfId="0" applyFont="1" applyFill="1" applyBorder="1">
      <alignment vertical="center"/>
    </xf>
    <xf numFmtId="0" fontId="0" fillId="8" borderId="36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2" xfId="0" applyFill="1" applyBorder="1">
      <alignment vertical="center"/>
    </xf>
    <xf numFmtId="38" fontId="0" fillId="8" borderId="38" xfId="4" applyFont="1" applyFill="1" applyBorder="1">
      <alignment vertical="center"/>
    </xf>
    <xf numFmtId="38" fontId="0" fillId="8" borderId="0" xfId="4" applyFont="1" applyFill="1" applyBorder="1">
      <alignment vertical="center"/>
    </xf>
    <xf numFmtId="38" fontId="0" fillId="8" borderId="36" xfId="4" applyFont="1" applyFill="1" applyBorder="1">
      <alignment vertical="center"/>
    </xf>
    <xf numFmtId="0" fontId="6" fillId="8" borderId="0" xfId="0" applyFont="1" applyFill="1">
      <alignment vertical="center"/>
    </xf>
    <xf numFmtId="38" fontId="0" fillId="8" borderId="0" xfId="0" applyNumberFormat="1" applyFill="1">
      <alignment vertical="center"/>
    </xf>
    <xf numFmtId="38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8" borderId="0" xfId="0" applyFill="1">
      <alignment vertical="center"/>
    </xf>
    <xf numFmtId="38" fontId="0" fillId="2" borderId="37" xfId="0" applyNumberFormat="1" applyFill="1" applyBorder="1">
      <alignment vertical="center"/>
    </xf>
    <xf numFmtId="38" fontId="0" fillId="2" borderId="36" xfId="0" applyNumberFormat="1" applyFill="1" applyBorder="1">
      <alignment vertical="center"/>
    </xf>
    <xf numFmtId="38" fontId="0" fillId="3" borderId="38" xfId="4" applyFont="1" applyFill="1" applyBorder="1">
      <alignment vertical="center"/>
    </xf>
    <xf numFmtId="38" fontId="0" fillId="3" borderId="38" xfId="0" applyNumberFormat="1" applyFill="1" applyBorder="1">
      <alignment vertical="center"/>
    </xf>
    <xf numFmtId="0" fontId="0" fillId="3" borderId="5" xfId="0" applyFill="1" applyBorder="1">
      <alignment vertical="center"/>
    </xf>
    <xf numFmtId="38" fontId="0" fillId="2" borderId="0" xfId="0" applyNumberFormat="1" applyFill="1" applyAlignment="1">
      <alignment horizontal="right" vertical="center"/>
    </xf>
    <xf numFmtId="38" fontId="0" fillId="2" borderId="39" xfId="0" applyNumberFormat="1" applyFill="1" applyBorder="1" applyAlignment="1">
      <alignment horizontal="right" vertical="center"/>
    </xf>
    <xf numFmtId="38" fontId="0" fillId="2" borderId="11" xfId="0" applyNumberFormat="1" applyFill="1" applyBorder="1" applyAlignment="1">
      <alignment horizontal="right" vertical="center"/>
    </xf>
    <xf numFmtId="38" fontId="0" fillId="2" borderId="37" xfId="0" applyNumberFormat="1" applyFill="1" applyBorder="1" applyAlignment="1">
      <alignment horizontal="right" vertical="center"/>
    </xf>
    <xf numFmtId="38" fontId="0" fillId="3" borderId="5" xfId="0" applyNumberFormat="1" applyFill="1" applyBorder="1" applyAlignment="1">
      <alignment horizontal="right" vertical="center"/>
    </xf>
    <xf numFmtId="38" fontId="0" fillId="3" borderId="36" xfId="0" applyNumberFormat="1" applyFill="1" applyBorder="1" applyAlignment="1">
      <alignment horizontal="right" vertical="center"/>
    </xf>
    <xf numFmtId="0" fontId="14" fillId="0" borderId="38" xfId="0" applyFont="1" applyBorder="1">
      <alignment vertical="center"/>
    </xf>
    <xf numFmtId="0" fontId="0" fillId="3" borderId="8" xfId="0" applyFill="1" applyBorder="1">
      <alignment vertical="center"/>
    </xf>
    <xf numFmtId="0" fontId="0" fillId="3" borderId="1" xfId="0" applyFill="1" applyBorder="1">
      <alignment vertical="center"/>
    </xf>
    <xf numFmtId="0" fontId="6" fillId="0" borderId="5" xfId="0" applyFont="1" applyBorder="1">
      <alignment vertical="center"/>
    </xf>
    <xf numFmtId="0" fontId="0" fillId="8" borderId="8" xfId="0" applyFill="1" applyBorder="1">
      <alignment vertical="center"/>
    </xf>
    <xf numFmtId="0" fontId="6" fillId="0" borderId="39" xfId="0" applyFont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38" fontId="0" fillId="3" borderId="5" xfId="0" applyNumberFormat="1" applyFill="1" applyBorder="1">
      <alignment vertical="center"/>
    </xf>
    <xf numFmtId="38" fontId="0" fillId="3" borderId="8" xfId="0" applyNumberFormat="1" applyFill="1" applyBorder="1">
      <alignment vertical="center"/>
    </xf>
    <xf numFmtId="38" fontId="0" fillId="2" borderId="5" xfId="0" applyNumberFormat="1" applyFill="1" applyBorder="1">
      <alignment vertical="center"/>
    </xf>
    <xf numFmtId="38" fontId="0" fillId="2" borderId="8" xfId="0" applyNumberFormat="1" applyFill="1" applyBorder="1">
      <alignment vertical="center"/>
    </xf>
    <xf numFmtId="38" fontId="0" fillId="2" borderId="39" xfId="0" applyNumberFormat="1" applyFill="1" applyBorder="1">
      <alignment vertical="center"/>
    </xf>
    <xf numFmtId="38" fontId="0" fillId="2" borderId="35" xfId="0" applyNumberFormat="1" applyFill="1" applyBorder="1">
      <alignment vertical="center"/>
    </xf>
    <xf numFmtId="38" fontId="0" fillId="2" borderId="11" xfId="0" applyNumberFormat="1" applyFill="1" applyBorder="1">
      <alignment vertical="center"/>
    </xf>
    <xf numFmtId="38" fontId="0" fillId="2" borderId="14" xfId="0" applyNumberFormat="1" applyFill="1" applyBorder="1">
      <alignment vertical="center"/>
    </xf>
    <xf numFmtId="38" fontId="0" fillId="3" borderId="3" xfId="4" applyFont="1" applyFill="1" applyBorder="1">
      <alignment vertical="center"/>
    </xf>
    <xf numFmtId="38" fontId="0" fillId="3" borderId="1" xfId="4" applyFont="1" applyFill="1" applyBorder="1">
      <alignment vertical="center"/>
    </xf>
    <xf numFmtId="38" fontId="0" fillId="0" borderId="39" xfId="4" applyFont="1" applyBorder="1">
      <alignment vertical="center"/>
    </xf>
    <xf numFmtId="38" fontId="0" fillId="0" borderId="35" xfId="4" applyFont="1" applyBorder="1">
      <alignment vertical="center"/>
    </xf>
    <xf numFmtId="0" fontId="0" fillId="8" borderId="14" xfId="0" applyFill="1" applyBorder="1" applyAlignment="1">
      <alignment horizontal="center" vertical="center"/>
    </xf>
    <xf numFmtId="38" fontId="0" fillId="3" borderId="39" xfId="0" applyNumberFormat="1" applyFill="1" applyBorder="1">
      <alignment vertical="center"/>
    </xf>
    <xf numFmtId="38" fontId="0" fillId="3" borderId="35" xfId="0" applyNumberFormat="1" applyFill="1" applyBorder="1">
      <alignment vertical="center"/>
    </xf>
    <xf numFmtId="38" fontId="0" fillId="3" borderId="11" xfId="0" applyNumberFormat="1" applyFill="1" applyBorder="1">
      <alignment vertical="center"/>
    </xf>
    <xf numFmtId="38" fontId="0" fillId="3" borderId="14" xfId="0" applyNumberFormat="1" applyFill="1" applyBorder="1">
      <alignment vertical="center"/>
    </xf>
    <xf numFmtId="38" fontId="0" fillId="0" borderId="5" xfId="4" applyFont="1" applyBorder="1">
      <alignment vertical="center"/>
    </xf>
    <xf numFmtId="38" fontId="0" fillId="8" borderId="1" xfId="4" applyFont="1" applyFill="1" applyBorder="1">
      <alignment vertical="center"/>
    </xf>
    <xf numFmtId="38" fontId="0" fillId="8" borderId="35" xfId="4" applyFont="1" applyFill="1" applyBorder="1">
      <alignment vertical="center"/>
    </xf>
    <xf numFmtId="38" fontId="0" fillId="0" borderId="11" xfId="4" applyFont="1" applyBorder="1">
      <alignment vertical="center"/>
    </xf>
    <xf numFmtId="176" fontId="0" fillId="0" borderId="39" xfId="4" applyNumberFormat="1" applyFont="1" applyBorder="1">
      <alignment vertical="center"/>
    </xf>
    <xf numFmtId="176" fontId="0" fillId="8" borderId="0" xfId="4" applyNumberFormat="1" applyFont="1" applyFill="1" applyBorder="1">
      <alignment vertical="center"/>
    </xf>
    <xf numFmtId="38" fontId="0" fillId="0" borderId="3" xfId="4" applyFont="1" applyBorder="1">
      <alignment vertical="center"/>
    </xf>
    <xf numFmtId="38" fontId="0" fillId="8" borderId="8" xfId="4" applyFont="1" applyFill="1" applyBorder="1">
      <alignment vertical="center"/>
    </xf>
    <xf numFmtId="38" fontId="0" fillId="3" borderId="3" xfId="0" applyNumberFormat="1" applyFill="1" applyBorder="1">
      <alignment vertical="center"/>
    </xf>
    <xf numFmtId="38" fontId="0" fillId="3" borderId="1" xfId="0" applyNumberFormat="1" applyFill="1" applyBorder="1">
      <alignment vertical="center"/>
    </xf>
    <xf numFmtId="38" fontId="0" fillId="2" borderId="33" xfId="1" applyFont="1" applyFill="1" applyBorder="1">
      <alignment vertical="center"/>
    </xf>
    <xf numFmtId="176" fontId="0" fillId="2" borderId="29" xfId="1" applyNumberFormat="1" applyFont="1" applyFill="1" applyBorder="1">
      <alignment vertical="center"/>
    </xf>
    <xf numFmtId="176" fontId="0" fillId="2" borderId="13" xfId="1" applyNumberFormat="1" applyFont="1" applyFill="1" applyBorder="1">
      <alignment vertical="center"/>
    </xf>
    <xf numFmtId="176" fontId="0" fillId="2" borderId="33" xfId="1" applyNumberFormat="1" applyFont="1" applyFill="1" applyBorder="1">
      <alignment vertical="center"/>
    </xf>
    <xf numFmtId="0" fontId="0" fillId="2" borderId="39" xfId="0" applyFill="1" applyBorder="1" applyAlignment="1">
      <alignment horizontal="center" vertical="center"/>
    </xf>
    <xf numFmtId="176" fontId="0" fillId="2" borderId="5" xfId="1" applyNumberFormat="1" applyFont="1" applyFill="1" applyBorder="1">
      <alignment vertical="center"/>
    </xf>
    <xf numFmtId="176" fontId="0" fillId="2" borderId="36" xfId="1" applyNumberFormat="1" applyFont="1" applyFill="1" applyBorder="1">
      <alignment vertical="center"/>
    </xf>
    <xf numFmtId="176" fontId="0" fillId="0" borderId="36" xfId="1" applyNumberFormat="1" applyFont="1" applyBorder="1">
      <alignment vertical="center"/>
    </xf>
    <xf numFmtId="40" fontId="0" fillId="0" borderId="1" xfId="4" applyNumberFormat="1" applyFont="1" applyBorder="1">
      <alignment vertical="center"/>
    </xf>
    <xf numFmtId="40" fontId="6" fillId="5" borderId="38" xfId="4" applyNumberFormat="1" applyFont="1" applyFill="1" applyBorder="1">
      <alignment vertical="center"/>
    </xf>
    <xf numFmtId="40" fontId="6" fillId="5" borderId="1" xfId="4" applyNumberFormat="1" applyFont="1" applyFill="1" applyBorder="1">
      <alignment vertical="center"/>
    </xf>
    <xf numFmtId="38" fontId="6" fillId="3" borderId="38" xfId="4" applyFont="1" applyFill="1" applyBorder="1">
      <alignment vertical="center"/>
    </xf>
    <xf numFmtId="40" fontId="0" fillId="0" borderId="38" xfId="4" applyNumberFormat="1" applyFont="1" applyBorder="1">
      <alignment vertical="center"/>
    </xf>
    <xf numFmtId="38" fontId="6" fillId="3" borderId="3" xfId="4" applyFont="1" applyFill="1" applyBorder="1">
      <alignment vertical="center"/>
    </xf>
    <xf numFmtId="38" fontId="6" fillId="3" borderId="1" xfId="4" applyFont="1" applyFill="1" applyBorder="1">
      <alignment vertical="center"/>
    </xf>
    <xf numFmtId="38" fontId="6" fillId="7" borderId="3" xfId="4" applyFont="1" applyFill="1" applyBorder="1">
      <alignment vertical="center"/>
    </xf>
    <xf numFmtId="38" fontId="6" fillId="7" borderId="38" xfId="4" applyFont="1" applyFill="1" applyBorder="1">
      <alignment vertical="center"/>
    </xf>
    <xf numFmtId="40" fontId="6" fillId="7" borderId="38" xfId="4" applyNumberFormat="1" applyFont="1" applyFill="1" applyBorder="1">
      <alignment vertical="center"/>
    </xf>
    <xf numFmtId="40" fontId="0" fillId="0" borderId="35" xfId="4" applyNumberFormat="1" applyFont="1" applyBorder="1">
      <alignment vertical="center"/>
    </xf>
    <xf numFmtId="40" fontId="6" fillId="5" borderId="0" xfId="4" applyNumberFormat="1" applyFont="1" applyFill="1" applyBorder="1">
      <alignment vertical="center"/>
    </xf>
    <xf numFmtId="40" fontId="6" fillId="5" borderId="35" xfId="4" applyNumberFormat="1" applyFont="1" applyFill="1" applyBorder="1">
      <alignment vertical="center"/>
    </xf>
    <xf numFmtId="38" fontId="6" fillId="3" borderId="36" xfId="4" applyFont="1" applyFill="1" applyBorder="1">
      <alignment vertical="center"/>
    </xf>
    <xf numFmtId="40" fontId="0" fillId="0" borderId="0" xfId="4" applyNumberFormat="1" applyFont="1" applyBorder="1">
      <alignment vertical="center"/>
    </xf>
    <xf numFmtId="38" fontId="6" fillId="3" borderId="5" xfId="4" applyFont="1" applyFill="1" applyBorder="1">
      <alignment vertical="center"/>
    </xf>
    <xf numFmtId="38" fontId="6" fillId="3" borderId="35" xfId="4" applyFont="1" applyFill="1" applyBorder="1">
      <alignment vertical="center"/>
    </xf>
    <xf numFmtId="38" fontId="6" fillId="7" borderId="5" xfId="4" applyFont="1" applyFill="1" applyBorder="1">
      <alignment vertical="center"/>
    </xf>
    <xf numFmtId="38" fontId="6" fillId="7" borderId="0" xfId="4" applyFont="1" applyFill="1" applyBorder="1">
      <alignment vertical="center"/>
    </xf>
    <xf numFmtId="40" fontId="6" fillId="7" borderId="0" xfId="4" applyNumberFormat="1" applyFont="1" applyFill="1" applyBorder="1">
      <alignment vertical="center"/>
    </xf>
    <xf numFmtId="40" fontId="0" fillId="0" borderId="8" xfId="4" applyNumberFormat="1" applyFont="1" applyBorder="1">
      <alignment vertical="center"/>
    </xf>
    <xf numFmtId="40" fontId="6" fillId="5" borderId="36" xfId="4" applyNumberFormat="1" applyFont="1" applyFill="1" applyBorder="1">
      <alignment vertical="center"/>
    </xf>
    <xf numFmtId="40" fontId="6" fillId="5" borderId="8" xfId="4" applyNumberFormat="1" applyFont="1" applyFill="1" applyBorder="1">
      <alignment vertical="center"/>
    </xf>
    <xf numFmtId="40" fontId="0" fillId="0" borderId="36" xfId="4" applyNumberFormat="1" applyFont="1" applyBorder="1">
      <alignment vertical="center"/>
    </xf>
    <xf numFmtId="38" fontId="6" fillId="3" borderId="8" xfId="4" applyFont="1" applyFill="1" applyBorder="1">
      <alignment vertical="center"/>
    </xf>
    <xf numFmtId="38" fontId="6" fillId="7" borderId="36" xfId="4" applyFont="1" applyFill="1" applyBorder="1">
      <alignment vertical="center"/>
    </xf>
    <xf numFmtId="40" fontId="6" fillId="7" borderId="36" xfId="4" applyNumberFormat="1" applyFont="1" applyFill="1" applyBorder="1">
      <alignment vertical="center"/>
    </xf>
    <xf numFmtId="40" fontId="0" fillId="0" borderId="14" xfId="4" applyNumberFormat="1" applyFont="1" applyBorder="1">
      <alignment vertical="center"/>
    </xf>
    <xf numFmtId="40" fontId="6" fillId="5" borderId="37" xfId="4" applyNumberFormat="1" applyFont="1" applyFill="1" applyBorder="1">
      <alignment vertical="center"/>
    </xf>
    <xf numFmtId="40" fontId="6" fillId="5" borderId="14" xfId="4" applyNumberFormat="1" applyFont="1" applyFill="1" applyBorder="1">
      <alignment vertical="center"/>
    </xf>
    <xf numFmtId="40" fontId="0" fillId="0" borderId="37" xfId="4" applyNumberFormat="1" applyFont="1" applyBorder="1">
      <alignment vertical="center"/>
    </xf>
    <xf numFmtId="38" fontId="6" fillId="3" borderId="14" xfId="4" applyFont="1" applyFill="1" applyBorder="1">
      <alignment vertical="center"/>
    </xf>
    <xf numFmtId="38" fontId="6" fillId="3" borderId="11" xfId="4" applyFont="1" applyFill="1" applyBorder="1">
      <alignment vertical="center"/>
    </xf>
    <xf numFmtId="38" fontId="6" fillId="7" borderId="11" xfId="4" applyFont="1" applyFill="1" applyBorder="1">
      <alignment vertical="center"/>
    </xf>
    <xf numFmtId="38" fontId="6" fillId="7" borderId="37" xfId="4" applyFont="1" applyFill="1" applyBorder="1">
      <alignment vertical="center"/>
    </xf>
    <xf numFmtId="40" fontId="6" fillId="7" borderId="37" xfId="4" applyNumberFormat="1" applyFont="1" applyFill="1" applyBorder="1">
      <alignment vertical="center"/>
    </xf>
    <xf numFmtId="38" fontId="6" fillId="3" borderId="39" xfId="4" applyFont="1" applyFill="1" applyBorder="1">
      <alignment vertical="center"/>
    </xf>
    <xf numFmtId="38" fontId="6" fillId="7" borderId="39" xfId="4" applyFont="1" applyFill="1" applyBorder="1">
      <alignment vertical="center"/>
    </xf>
    <xf numFmtId="38" fontId="6" fillId="5" borderId="38" xfId="4" applyFont="1" applyFill="1" applyBorder="1">
      <alignment vertical="center"/>
    </xf>
    <xf numFmtId="40" fontId="0" fillId="0" borderId="0" xfId="4" applyNumberFormat="1" applyFont="1">
      <alignment vertical="center"/>
    </xf>
    <xf numFmtId="38" fontId="0" fillId="0" borderId="8" xfId="4" applyFont="1" applyBorder="1">
      <alignment vertical="center"/>
    </xf>
    <xf numFmtId="38" fontId="6" fillId="5" borderId="6" xfId="4" applyFont="1" applyFill="1" applyBorder="1">
      <alignment vertical="center"/>
    </xf>
    <xf numFmtId="38" fontId="0" fillId="0" borderId="6" xfId="4" applyFont="1" applyBorder="1">
      <alignment vertical="center"/>
    </xf>
    <xf numFmtId="38" fontId="6" fillId="2" borderId="6" xfId="4" applyFont="1" applyFill="1" applyBorder="1">
      <alignment vertical="center"/>
    </xf>
    <xf numFmtId="38" fontId="6" fillId="7" borderId="6" xfId="4" applyFont="1" applyFill="1" applyBorder="1">
      <alignment vertical="center"/>
    </xf>
    <xf numFmtId="38" fontId="0" fillId="0" borderId="14" xfId="4" applyFont="1" applyBorder="1">
      <alignment vertical="center"/>
    </xf>
    <xf numFmtId="38" fontId="6" fillId="5" borderId="34" xfId="4" applyFont="1" applyFill="1" applyBorder="1">
      <alignment vertical="center"/>
    </xf>
    <xf numFmtId="38" fontId="0" fillId="0" borderId="12" xfId="4" applyFont="1" applyBorder="1">
      <alignment vertical="center"/>
    </xf>
    <xf numFmtId="38" fontId="6" fillId="2" borderId="12" xfId="4" applyFont="1" applyFill="1" applyBorder="1">
      <alignment vertical="center"/>
    </xf>
    <xf numFmtId="38" fontId="6" fillId="7" borderId="12" xfId="4" applyFont="1" applyFill="1" applyBorder="1">
      <alignment vertical="center"/>
    </xf>
    <xf numFmtId="38" fontId="0" fillId="0" borderId="2" xfId="4" applyFont="1" applyBorder="1">
      <alignment vertical="center"/>
    </xf>
    <xf numFmtId="38" fontId="0" fillId="0" borderId="1" xfId="4" applyFont="1" applyBorder="1">
      <alignment vertical="center"/>
    </xf>
    <xf numFmtId="38" fontId="6" fillId="2" borderId="2" xfId="4" applyFont="1" applyFill="1" applyBorder="1">
      <alignment vertical="center"/>
    </xf>
    <xf numFmtId="38" fontId="6" fillId="5" borderId="2" xfId="4" applyFont="1" applyFill="1" applyBorder="1">
      <alignment vertical="center"/>
    </xf>
    <xf numFmtId="38" fontId="0" fillId="0" borderId="2" xfId="4" applyFont="1" applyFill="1" applyBorder="1">
      <alignment vertical="center"/>
    </xf>
    <xf numFmtId="38" fontId="0" fillId="0" borderId="0" xfId="1" applyFont="1" applyFill="1">
      <alignment vertical="center"/>
    </xf>
    <xf numFmtId="0" fontId="0" fillId="0" borderId="38" xfId="0" applyBorder="1" applyAlignment="1">
      <alignment horizontal="center" vertical="center"/>
    </xf>
    <xf numFmtId="38" fontId="18" fillId="2" borderId="0" xfId="4" applyFont="1" applyFill="1" applyBorder="1" applyAlignment="1">
      <alignment vertical="center"/>
    </xf>
    <xf numFmtId="38" fontId="18" fillId="2" borderId="37" xfId="4" applyFont="1" applyFill="1" applyBorder="1" applyAlignment="1">
      <alignment vertical="center"/>
    </xf>
    <xf numFmtId="178" fontId="19" fillId="2" borderId="0" xfId="1" applyNumberFormat="1" applyFont="1" applyFill="1" applyBorder="1">
      <alignment vertical="center"/>
    </xf>
    <xf numFmtId="178" fontId="19" fillId="2" borderId="37" xfId="1" applyNumberFormat="1" applyFont="1" applyFill="1" applyBorder="1">
      <alignment vertical="center"/>
    </xf>
    <xf numFmtId="176" fontId="19" fillId="2" borderId="0" xfId="1" applyNumberFormat="1" applyFont="1" applyFill="1" applyBorder="1">
      <alignment vertical="center"/>
    </xf>
    <xf numFmtId="176" fontId="19" fillId="2" borderId="37" xfId="1" applyNumberFormat="1" applyFont="1" applyFill="1" applyBorder="1">
      <alignment vertical="center"/>
    </xf>
    <xf numFmtId="38" fontId="0" fillId="8" borderId="1" xfId="1" applyFont="1" applyFill="1" applyBorder="1">
      <alignment vertical="center"/>
    </xf>
    <xf numFmtId="38" fontId="0" fillId="0" borderId="34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6" xfId="1" applyFont="1" applyBorder="1">
      <alignment vertical="center"/>
    </xf>
    <xf numFmtId="38" fontId="0" fillId="2" borderId="0" xfId="1" applyFont="1" applyFill="1">
      <alignment vertical="center"/>
    </xf>
    <xf numFmtId="38" fontId="0" fillId="7" borderId="38" xfId="1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178" fontId="19" fillId="2" borderId="39" xfId="1" applyNumberFormat="1" applyFont="1" applyFill="1" applyBorder="1">
      <alignment vertical="center"/>
    </xf>
    <xf numFmtId="178" fontId="19" fillId="2" borderId="11" xfId="1" applyNumberFormat="1" applyFont="1" applyFill="1" applyBorder="1">
      <alignment vertical="center"/>
    </xf>
    <xf numFmtId="0" fontId="0" fillId="2" borderId="8" xfId="0" applyFill="1" applyBorder="1">
      <alignment vertical="center"/>
    </xf>
    <xf numFmtId="38" fontId="18" fillId="2" borderId="36" xfId="4" applyFont="1" applyFill="1" applyBorder="1" applyAlignment="1">
      <alignment vertical="center"/>
    </xf>
    <xf numFmtId="176" fontId="19" fillId="2" borderId="39" xfId="1" applyNumberFormat="1" applyFont="1" applyFill="1" applyBorder="1">
      <alignment vertical="center"/>
    </xf>
    <xf numFmtId="176" fontId="19" fillId="2" borderId="11" xfId="1" applyNumberFormat="1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34" xfId="0" applyFill="1" applyBorder="1">
      <alignment vertical="center"/>
    </xf>
    <xf numFmtId="0" fontId="0" fillId="2" borderId="12" xfId="0" applyFill="1" applyBorder="1">
      <alignment vertical="center"/>
    </xf>
    <xf numFmtId="57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179" fontId="0" fillId="8" borderId="5" xfId="4" applyNumberFormat="1" applyFont="1" applyFill="1" applyBorder="1">
      <alignment vertical="center"/>
    </xf>
    <xf numFmtId="179" fontId="0" fillId="8" borderId="36" xfId="4" applyNumberFormat="1" applyFont="1" applyFill="1" applyBorder="1">
      <alignment vertical="center"/>
    </xf>
    <xf numFmtId="179" fontId="0" fillId="8" borderId="39" xfId="4" applyNumberFormat="1" applyFont="1" applyFill="1" applyBorder="1">
      <alignment vertical="center"/>
    </xf>
    <xf numFmtId="179" fontId="0" fillId="8" borderId="0" xfId="4" applyNumberFormat="1" applyFont="1" applyFill="1" applyBorder="1">
      <alignment vertical="center"/>
    </xf>
    <xf numFmtId="179" fontId="0" fillId="4" borderId="0" xfId="4" applyNumberFormat="1" applyFont="1" applyFill="1" applyBorder="1">
      <alignment vertical="center"/>
    </xf>
    <xf numFmtId="179" fontId="0" fillId="4" borderId="39" xfId="4" applyNumberFormat="1" applyFont="1" applyFill="1" applyBorder="1">
      <alignment vertical="center"/>
    </xf>
    <xf numFmtId="0" fontId="0" fillId="0" borderId="35" xfId="0" applyBorder="1" applyAlignment="1">
      <alignment horizontal="center" vertical="center"/>
    </xf>
    <xf numFmtId="179" fontId="0" fillId="8" borderId="5" xfId="1" applyNumberFormat="1" applyFont="1" applyFill="1" applyBorder="1">
      <alignment vertical="center"/>
    </xf>
    <xf numFmtId="179" fontId="0" fillId="8" borderId="39" xfId="1" applyNumberFormat="1" applyFont="1" applyFill="1" applyBorder="1">
      <alignment vertical="center"/>
    </xf>
    <xf numFmtId="179" fontId="0" fillId="8" borderId="11" xfId="1" applyNumberFormat="1" applyFont="1" applyFill="1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39" xfId="0" applyFill="1" applyBorder="1">
      <alignment vertical="center"/>
    </xf>
    <xf numFmtId="179" fontId="0" fillId="3" borderId="39" xfId="1" applyNumberFormat="1" applyFont="1" applyFill="1" applyBorder="1">
      <alignment vertical="center"/>
    </xf>
    <xf numFmtId="0" fontId="19" fillId="0" borderId="8" xfId="0" applyFont="1" applyBorder="1">
      <alignment vertical="center"/>
    </xf>
    <xf numFmtId="0" fontId="11" fillId="3" borderId="0" xfId="0" applyFont="1" applyFill="1">
      <alignment vertical="center"/>
    </xf>
    <xf numFmtId="0" fontId="19" fillId="0" borderId="6" xfId="0" applyFont="1" applyBorder="1">
      <alignment vertical="center"/>
    </xf>
    <xf numFmtId="0" fontId="0" fillId="2" borderId="38" xfId="0" applyFill="1" applyBorder="1">
      <alignment vertical="center"/>
    </xf>
    <xf numFmtId="0" fontId="0" fillId="2" borderId="37" xfId="0" applyFill="1" applyBorder="1">
      <alignment vertical="center"/>
    </xf>
    <xf numFmtId="38" fontId="6" fillId="5" borderId="8" xfId="4" applyFont="1" applyFill="1" applyBorder="1">
      <alignment vertical="center"/>
    </xf>
    <xf numFmtId="38" fontId="6" fillId="9" borderId="37" xfId="4" applyFont="1" applyFill="1" applyBorder="1">
      <alignment vertical="center"/>
    </xf>
    <xf numFmtId="40" fontId="6" fillId="9" borderId="37" xfId="4" applyNumberFormat="1" applyFont="1" applyFill="1" applyBorder="1">
      <alignment vertical="center"/>
    </xf>
    <xf numFmtId="57" fontId="0" fillId="2" borderId="0" xfId="0" quotePrefix="1" applyNumberFormat="1" applyFill="1" applyAlignment="1">
      <alignment horizontal="right" vertical="center"/>
    </xf>
    <xf numFmtId="176" fontId="0" fillId="0" borderId="11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40" xfId="1" applyNumberFormat="1" applyFont="1" applyBorder="1">
      <alignment vertical="center"/>
    </xf>
    <xf numFmtId="38" fontId="0" fillId="0" borderId="2" xfId="1" applyFont="1" applyBorder="1">
      <alignment vertical="center"/>
    </xf>
    <xf numFmtId="57" fontId="0" fillId="3" borderId="0" xfId="0" quotePrefix="1" applyNumberFormat="1" applyFill="1" applyAlignment="1">
      <alignment horizontal="right" vertical="center"/>
    </xf>
    <xf numFmtId="38" fontId="0" fillId="0" borderId="23" xfId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38" fontId="0" fillId="0" borderId="18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6" fillId="0" borderId="1" xfId="1" applyFont="1" applyFill="1" applyBorder="1" applyAlignment="1" applyProtection="1">
      <alignment vertical="center"/>
    </xf>
    <xf numFmtId="38" fontId="0" fillId="0" borderId="12" xfId="1" applyFont="1" applyFill="1" applyBorder="1">
      <alignment vertical="center"/>
    </xf>
    <xf numFmtId="38" fontId="6" fillId="0" borderId="38" xfId="1" applyFont="1" applyFill="1" applyBorder="1" applyAlignment="1" applyProtection="1">
      <alignment vertical="center"/>
    </xf>
    <xf numFmtId="38" fontId="0" fillId="0" borderId="13" xfId="1" applyFont="1" applyFill="1" applyBorder="1">
      <alignment vertical="center"/>
    </xf>
    <xf numFmtId="38" fontId="0" fillId="0" borderId="3" xfId="1" applyFont="1" applyFill="1" applyBorder="1">
      <alignment vertical="center"/>
    </xf>
    <xf numFmtId="38" fontId="0" fillId="0" borderId="33" xfId="1" applyFont="1" applyFill="1" applyBorder="1">
      <alignment vertical="center"/>
    </xf>
    <xf numFmtId="38" fontId="0" fillId="0" borderId="34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2" xfId="1" applyFont="1" applyFill="1" applyBorder="1">
      <alignment vertical="center"/>
    </xf>
    <xf numFmtId="38" fontId="0" fillId="0" borderId="3" xfId="1" applyFont="1" applyFill="1" applyBorder="1" applyProtection="1">
      <alignment vertical="center"/>
    </xf>
    <xf numFmtId="38" fontId="0" fillId="0" borderId="11" xfId="1" applyFont="1" applyFill="1" applyBorder="1">
      <alignment vertical="center"/>
    </xf>
    <xf numFmtId="38" fontId="0" fillId="2" borderId="43" xfId="1" applyFont="1" applyFill="1" applyBorder="1">
      <alignment vertical="center"/>
    </xf>
    <xf numFmtId="38" fontId="0" fillId="0" borderId="29" xfId="1" applyFont="1" applyFill="1" applyBorder="1">
      <alignment vertical="center"/>
    </xf>
    <xf numFmtId="38" fontId="0" fillId="0" borderId="30" xfId="1" applyFont="1" applyFill="1" applyBorder="1">
      <alignment vertical="center"/>
    </xf>
    <xf numFmtId="38" fontId="0" fillId="0" borderId="42" xfId="1" applyFont="1" applyFill="1" applyBorder="1">
      <alignment vertical="center"/>
    </xf>
    <xf numFmtId="38" fontId="0" fillId="0" borderId="5" xfId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38" fontId="0" fillId="0" borderId="1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3" xfId="0" applyFill="1" applyBorder="1">
      <alignment vertical="center"/>
    </xf>
    <xf numFmtId="0" fontId="0" fillId="6" borderId="1" xfId="0" applyFill="1" applyBorder="1">
      <alignment vertical="center"/>
    </xf>
    <xf numFmtId="38" fontId="6" fillId="9" borderId="11" xfId="4" applyFont="1" applyFill="1" applyBorder="1">
      <alignment vertical="center"/>
    </xf>
    <xf numFmtId="0" fontId="0" fillId="8" borderId="6" xfId="0" applyFill="1" applyBorder="1">
      <alignment vertical="center"/>
    </xf>
    <xf numFmtId="0" fontId="0" fillId="8" borderId="34" xfId="0" applyFill="1" applyBorder="1" applyAlignment="1">
      <alignment horizontal="center" vertical="center"/>
    </xf>
    <xf numFmtId="38" fontId="0" fillId="3" borderId="6" xfId="0" applyNumberFormat="1" applyFill="1" applyBorder="1">
      <alignment vertical="center"/>
    </xf>
    <xf numFmtId="38" fontId="0" fillId="2" borderId="6" xfId="0" applyNumberFormat="1" applyFill="1" applyBorder="1">
      <alignment vertical="center"/>
    </xf>
    <xf numFmtId="38" fontId="0" fillId="2" borderId="34" xfId="0" applyNumberFormat="1" applyFill="1" applyBorder="1">
      <alignment vertical="center"/>
    </xf>
    <xf numFmtId="38" fontId="0" fillId="2" borderId="12" xfId="0" applyNumberFormat="1" applyFill="1" applyBorder="1">
      <alignment vertical="center"/>
    </xf>
    <xf numFmtId="38" fontId="0" fillId="3" borderId="2" xfId="4" applyFont="1" applyFill="1" applyBorder="1">
      <alignment vertical="center"/>
    </xf>
    <xf numFmtId="38" fontId="0" fillId="0" borderId="34" xfId="4" applyFont="1" applyBorder="1">
      <alignment vertical="center"/>
    </xf>
    <xf numFmtId="38" fontId="0" fillId="8" borderId="6" xfId="1" applyFont="1" applyFill="1" applyBorder="1">
      <alignment vertical="center"/>
    </xf>
    <xf numFmtId="38" fontId="0" fillId="8" borderId="34" xfId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176" fontId="0" fillId="0" borderId="39" xfId="1" applyNumberFormat="1" applyFont="1" applyBorder="1">
      <alignment vertical="center"/>
    </xf>
    <xf numFmtId="38" fontId="0" fillId="6" borderId="0" xfId="0" applyNumberFormat="1" applyFill="1">
      <alignment vertical="center"/>
    </xf>
    <xf numFmtId="0" fontId="13" fillId="6" borderId="0" xfId="0" applyFont="1" applyFill="1" applyAlignment="1">
      <alignment horizontal="right" vertical="center"/>
    </xf>
    <xf numFmtId="38" fontId="0" fillId="6" borderId="0" xfId="1" applyFont="1" applyFill="1" applyBorder="1">
      <alignment vertical="center"/>
    </xf>
    <xf numFmtId="38" fontId="0" fillId="6" borderId="0" xfId="1" applyFont="1" applyFill="1">
      <alignment vertical="center"/>
    </xf>
    <xf numFmtId="38" fontId="0" fillId="7" borderId="36" xfId="0" applyNumberFormat="1" applyFill="1" applyBorder="1">
      <alignment vertical="center"/>
    </xf>
    <xf numFmtId="38" fontId="0" fillId="7" borderId="37" xfId="0" applyNumberFormat="1" applyFill="1" applyBorder="1">
      <alignment vertical="center"/>
    </xf>
    <xf numFmtId="0" fontId="12" fillId="9" borderId="0" xfId="0" applyFont="1" applyFill="1" applyAlignment="1">
      <alignment horizontal="right" vertical="center"/>
    </xf>
    <xf numFmtId="38" fontId="0" fillId="9" borderId="0" xfId="1" applyFont="1" applyFill="1" applyBorder="1">
      <alignment vertical="center"/>
    </xf>
    <xf numFmtId="0" fontId="13" fillId="9" borderId="0" xfId="0" applyFont="1" applyFill="1" applyAlignment="1">
      <alignment horizontal="right" vertical="center"/>
    </xf>
    <xf numFmtId="0" fontId="0" fillId="9" borderId="0" xfId="0" applyFill="1">
      <alignment vertical="center"/>
    </xf>
    <xf numFmtId="0" fontId="11" fillId="7" borderId="0" xfId="0" applyFont="1" applyFill="1">
      <alignment vertical="center"/>
    </xf>
    <xf numFmtId="0" fontId="23" fillId="2" borderId="0" xfId="0" applyFont="1" applyFill="1">
      <alignment vertical="center"/>
    </xf>
    <xf numFmtId="0" fontId="19" fillId="2" borderId="35" xfId="0" applyFont="1" applyFill="1" applyBorder="1">
      <alignment vertical="center"/>
    </xf>
    <xf numFmtId="0" fontId="19" fillId="2" borderId="39" xfId="0" applyFont="1" applyFill="1" applyBorder="1">
      <alignment vertical="center"/>
    </xf>
    <xf numFmtId="0" fontId="19" fillId="2" borderId="39" xfId="0" applyFont="1" applyFill="1" applyBorder="1" applyAlignment="1">
      <alignment horizontal="right" vertical="center"/>
    </xf>
    <xf numFmtId="0" fontId="19" fillId="2" borderId="11" xfId="0" applyFont="1" applyFill="1" applyBorder="1" applyAlignment="1">
      <alignment horizontal="right" vertical="center"/>
    </xf>
    <xf numFmtId="0" fontId="19" fillId="2" borderId="37" xfId="0" applyFont="1" applyFill="1" applyBorder="1">
      <alignment vertical="center"/>
    </xf>
    <xf numFmtId="0" fontId="19" fillId="2" borderId="38" xfId="0" applyFont="1" applyFill="1" applyBorder="1" applyAlignment="1">
      <alignment horizontal="center" vertical="center"/>
    </xf>
    <xf numFmtId="0" fontId="19" fillId="2" borderId="3" xfId="0" applyFont="1" applyFill="1" applyBorder="1">
      <alignment vertical="center"/>
    </xf>
    <xf numFmtId="0" fontId="19" fillId="2" borderId="14" xfId="0" applyFont="1" applyFill="1" applyBorder="1">
      <alignment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right" vertical="center"/>
    </xf>
    <xf numFmtId="0" fontId="0" fillId="2" borderId="38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38" fontId="19" fillId="2" borderId="23" xfId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/>
    </xf>
    <xf numFmtId="38" fontId="19" fillId="2" borderId="18" xfId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26" fillId="2" borderId="4" xfId="1" applyFont="1" applyFill="1" applyBorder="1" applyAlignment="1" applyProtection="1">
      <alignment vertical="center"/>
    </xf>
    <xf numFmtId="38" fontId="19" fillId="2" borderId="12" xfId="1" applyFont="1" applyFill="1" applyBorder="1">
      <alignment vertical="center"/>
    </xf>
    <xf numFmtId="38" fontId="26" fillId="2" borderId="44" xfId="1" applyFont="1" applyFill="1" applyBorder="1" applyAlignment="1" applyProtection="1">
      <alignment vertical="center"/>
    </xf>
    <xf numFmtId="38" fontId="26" fillId="3" borderId="4" xfId="1" applyFont="1" applyFill="1" applyBorder="1" applyAlignment="1" applyProtection="1">
      <alignment vertical="center"/>
    </xf>
    <xf numFmtId="38" fontId="19" fillId="2" borderId="13" xfId="1" applyFont="1" applyFill="1" applyBorder="1">
      <alignment vertical="center"/>
    </xf>
    <xf numFmtId="38" fontId="19" fillId="2" borderId="10" xfId="1" applyFont="1" applyFill="1" applyBorder="1">
      <alignment vertical="center"/>
    </xf>
    <xf numFmtId="38" fontId="19" fillId="2" borderId="33" xfId="1" applyFont="1" applyFill="1" applyBorder="1">
      <alignment vertical="center"/>
    </xf>
    <xf numFmtId="38" fontId="19" fillId="2" borderId="34" xfId="1" applyFont="1" applyFill="1" applyBorder="1">
      <alignment vertical="center"/>
    </xf>
    <xf numFmtId="38" fontId="19" fillId="2" borderId="9" xfId="1" applyFont="1" applyFill="1" applyBorder="1">
      <alignment vertical="center"/>
    </xf>
    <xf numFmtId="38" fontId="19" fillId="2" borderId="4" xfId="1" applyFont="1" applyFill="1" applyBorder="1">
      <alignment vertical="center"/>
    </xf>
    <xf numFmtId="38" fontId="19" fillId="2" borderId="2" xfId="1" applyFont="1" applyFill="1" applyBorder="1">
      <alignment vertical="center"/>
    </xf>
    <xf numFmtId="38" fontId="19" fillId="2" borderId="10" xfId="1" applyFont="1" applyFill="1" applyBorder="1" applyProtection="1">
      <alignment vertical="center"/>
    </xf>
    <xf numFmtId="38" fontId="19" fillId="2" borderId="15" xfId="1" applyFont="1" applyFill="1" applyBorder="1">
      <alignment vertical="center"/>
    </xf>
    <xf numFmtId="38" fontId="19" fillId="2" borderId="29" xfId="1" applyFont="1" applyFill="1" applyBorder="1">
      <alignment vertical="center"/>
    </xf>
    <xf numFmtId="38" fontId="19" fillId="2" borderId="30" xfId="1" applyFont="1" applyFill="1" applyBorder="1">
      <alignment vertical="center"/>
    </xf>
    <xf numFmtId="38" fontId="19" fillId="2" borderId="43" xfId="1" applyFont="1" applyFill="1" applyBorder="1">
      <alignment vertical="center"/>
    </xf>
    <xf numFmtId="176" fontId="0" fillId="0" borderId="34" xfId="1" applyNumberFormat="1" applyFont="1" applyBorder="1">
      <alignment vertical="center"/>
    </xf>
    <xf numFmtId="0" fontId="11" fillId="5" borderId="0" xfId="0" applyFont="1" applyFill="1">
      <alignment vertical="center"/>
    </xf>
    <xf numFmtId="0" fontId="0" fillId="8" borderId="12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8" fontId="0" fillId="5" borderId="0" xfId="0" applyNumberFormat="1" applyFill="1">
      <alignment vertical="center"/>
    </xf>
    <xf numFmtId="178" fontId="19" fillId="2" borderId="6" xfId="1" applyNumberFormat="1" applyFont="1" applyFill="1" applyBorder="1">
      <alignment vertical="center"/>
    </xf>
    <xf numFmtId="178" fontId="19" fillId="2" borderId="34" xfId="1" applyNumberFormat="1" applyFont="1" applyFill="1" applyBorder="1">
      <alignment vertical="center"/>
    </xf>
    <xf numFmtId="178" fontId="19" fillId="2" borderId="12" xfId="1" applyNumberFormat="1" applyFont="1" applyFill="1" applyBorder="1">
      <alignment vertical="center"/>
    </xf>
    <xf numFmtId="178" fontId="0" fillId="2" borderId="6" xfId="1" applyNumberFormat="1" applyFont="1" applyFill="1" applyBorder="1">
      <alignment vertical="center"/>
    </xf>
    <xf numFmtId="178" fontId="0" fillId="2" borderId="34" xfId="1" applyNumberFormat="1" applyFont="1" applyFill="1" applyBorder="1">
      <alignment vertical="center"/>
    </xf>
    <xf numFmtId="178" fontId="0" fillId="2" borderId="12" xfId="1" applyNumberFormat="1" applyFont="1" applyFill="1" applyBorder="1">
      <alignment vertical="center"/>
    </xf>
    <xf numFmtId="38" fontId="0" fillId="8" borderId="14" xfId="1" applyFont="1" applyFill="1" applyBorder="1">
      <alignment vertical="center"/>
    </xf>
    <xf numFmtId="0" fontId="0" fillId="2" borderId="8" xfId="0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38" xfId="0" applyFont="1" applyBorder="1">
      <alignment vertical="center"/>
    </xf>
    <xf numFmtId="0" fontId="26" fillId="2" borderId="0" xfId="0" applyFont="1" applyFill="1">
      <alignment vertical="center"/>
    </xf>
    <xf numFmtId="0" fontId="26" fillId="0" borderId="36" xfId="0" applyFont="1" applyBorder="1">
      <alignment vertical="center"/>
    </xf>
    <xf numFmtId="0" fontId="26" fillId="0" borderId="37" xfId="0" applyFont="1" applyBorder="1">
      <alignment vertical="center"/>
    </xf>
    <xf numFmtId="38" fontId="26" fillId="0" borderId="38" xfId="1" applyFont="1" applyBorder="1">
      <alignment vertical="center"/>
    </xf>
    <xf numFmtId="38" fontId="26" fillId="0" borderId="0" xfId="1" applyFont="1">
      <alignment vertical="center"/>
    </xf>
    <xf numFmtId="0" fontId="19" fillId="2" borderId="11" xfId="0" applyFont="1" applyFill="1" applyBorder="1">
      <alignment vertical="center"/>
    </xf>
    <xf numFmtId="38" fontId="26" fillId="0" borderId="4" xfId="1" applyFont="1" applyFill="1" applyBorder="1" applyAlignment="1" applyProtection="1">
      <alignment vertical="center"/>
    </xf>
    <xf numFmtId="38" fontId="26" fillId="0" borderId="44" xfId="1" applyFont="1" applyFill="1" applyBorder="1" applyAlignment="1" applyProtection="1">
      <alignment vertical="center"/>
    </xf>
    <xf numFmtId="38" fontId="26" fillId="3" borderId="0" xfId="1" applyFont="1" applyFill="1">
      <alignment vertical="center"/>
    </xf>
    <xf numFmtId="38" fontId="26" fillId="0" borderId="38" xfId="0" applyNumberFormat="1" applyFont="1" applyBorder="1">
      <alignment vertical="center"/>
    </xf>
    <xf numFmtId="0" fontId="0" fillId="3" borderId="0" xfId="0" applyFill="1" applyAlignment="1">
      <alignment vertical="center" wrapText="1"/>
    </xf>
    <xf numFmtId="181" fontId="6" fillId="4" borderId="6" xfId="7" applyNumberFormat="1" applyFill="1" applyBorder="1">
      <alignment vertical="center"/>
    </xf>
    <xf numFmtId="181" fontId="6" fillId="4" borderId="12" xfId="7" applyNumberFormat="1" applyFill="1" applyBorder="1">
      <alignment vertical="center"/>
    </xf>
    <xf numFmtId="181" fontId="6" fillId="0" borderId="12" xfId="7" applyNumberFormat="1" applyBorder="1">
      <alignment vertical="center"/>
    </xf>
    <xf numFmtId="181" fontId="6" fillId="12" borderId="0" xfId="7" applyNumberFormat="1" applyFill="1">
      <alignment vertical="center"/>
    </xf>
    <xf numFmtId="181" fontId="6" fillId="0" borderId="0" xfId="7" applyNumberFormat="1">
      <alignment vertical="center"/>
    </xf>
    <xf numFmtId="0" fontId="0" fillId="7" borderId="36" xfId="0" applyFill="1" applyBorder="1">
      <alignment vertical="center"/>
    </xf>
    <xf numFmtId="38" fontId="0" fillId="0" borderId="12" xfId="0" applyNumberFormat="1" applyBorder="1">
      <alignment vertical="center"/>
    </xf>
    <xf numFmtId="38" fontId="0" fillId="3" borderId="34" xfId="1" applyFont="1" applyFill="1" applyBorder="1">
      <alignment vertical="center"/>
    </xf>
    <xf numFmtId="38" fontId="0" fillId="3" borderId="34" xfId="0" applyNumberFormat="1" applyFill="1" applyBorder="1">
      <alignment vertical="center"/>
    </xf>
    <xf numFmtId="3" fontId="0" fillId="0" borderId="36" xfId="0" applyNumberFormat="1" applyBorder="1">
      <alignment vertical="center"/>
    </xf>
    <xf numFmtId="38" fontId="6" fillId="3" borderId="36" xfId="4" applyFont="1" applyFill="1" applyBorder="1" applyAlignment="1">
      <alignment vertical="center"/>
    </xf>
    <xf numFmtId="38" fontId="6" fillId="3" borderId="0" xfId="4" applyFont="1" applyFill="1" applyBorder="1" applyAlignment="1">
      <alignment vertical="center"/>
    </xf>
    <xf numFmtId="38" fontId="6" fillId="3" borderId="37" xfId="4" applyFont="1" applyFill="1" applyBorder="1" applyAlignment="1">
      <alignment vertical="center"/>
    </xf>
    <xf numFmtId="38" fontId="0" fillId="0" borderId="38" xfId="1" applyFont="1" applyBorder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37" xfId="0" applyNumberFormat="1" applyBorder="1">
      <alignment vertical="center"/>
    </xf>
    <xf numFmtId="38" fontId="0" fillId="5" borderId="36" xfId="0" applyNumberFormat="1" applyFill="1" applyBorder="1">
      <alignment vertical="center"/>
    </xf>
    <xf numFmtId="38" fontId="0" fillId="5" borderId="37" xfId="0" applyNumberFormat="1" applyFill="1" applyBorder="1">
      <alignment vertical="center"/>
    </xf>
    <xf numFmtId="38" fontId="6" fillId="0" borderId="0" xfId="4" applyFont="1">
      <alignment vertical="center"/>
    </xf>
    <xf numFmtId="38" fontId="6" fillId="4" borderId="36" xfId="4" applyFont="1" applyFill="1" applyBorder="1">
      <alignment vertical="center"/>
    </xf>
    <xf numFmtId="38" fontId="6" fillId="4" borderId="0" xfId="4" applyFont="1" applyFill="1" applyBorder="1">
      <alignment vertical="center"/>
    </xf>
    <xf numFmtId="38" fontId="6" fillId="4" borderId="37" xfId="4" applyFont="1" applyFill="1" applyBorder="1">
      <alignment vertical="center"/>
    </xf>
    <xf numFmtId="3" fontId="0" fillId="3" borderId="0" xfId="0" applyNumberFormat="1" applyFill="1">
      <alignment vertical="center"/>
    </xf>
    <xf numFmtId="3" fontId="0" fillId="3" borderId="37" xfId="0" applyNumberFormat="1" applyFill="1" applyBorder="1">
      <alignment vertical="center"/>
    </xf>
    <xf numFmtId="3" fontId="0" fillId="3" borderId="36" xfId="0" applyNumberFormat="1" applyFill="1" applyBorder="1">
      <alignment vertical="center"/>
    </xf>
    <xf numFmtId="38" fontId="0" fillId="0" borderId="36" xfId="4" applyFont="1" applyBorder="1" applyAlignment="1">
      <alignment vertical="center"/>
    </xf>
    <xf numFmtId="38" fontId="6" fillId="2" borderId="36" xfId="4" applyFont="1" applyFill="1" applyBorder="1">
      <alignment vertical="center"/>
    </xf>
    <xf numFmtId="38" fontId="6" fillId="2" borderId="0" xfId="4" applyFont="1" applyFill="1" applyBorder="1">
      <alignment vertical="center"/>
    </xf>
    <xf numFmtId="38" fontId="6" fillId="2" borderId="37" xfId="4" applyFont="1" applyFill="1" applyBorder="1">
      <alignment vertical="center"/>
    </xf>
    <xf numFmtId="38" fontId="0" fillId="0" borderId="36" xfId="4" applyFont="1" applyFill="1" applyBorder="1" applyAlignment="1">
      <alignment vertical="center"/>
    </xf>
    <xf numFmtId="38" fontId="0" fillId="0" borderId="0" xfId="4" applyFont="1" applyFill="1" applyBorder="1" applyAlignment="1">
      <alignment vertical="center"/>
    </xf>
    <xf numFmtId="38" fontId="0" fillId="0" borderId="37" xfId="4" applyFont="1" applyFill="1" applyBorder="1" applyAlignment="1">
      <alignment vertical="center"/>
    </xf>
    <xf numFmtId="3" fontId="0" fillId="11" borderId="0" xfId="0" applyNumberFormat="1" applyFill="1">
      <alignment vertical="center"/>
    </xf>
    <xf numFmtId="38" fontId="6" fillId="0" borderId="0" xfId="4" applyFont="1" applyBorder="1">
      <alignment vertical="center"/>
    </xf>
    <xf numFmtId="3" fontId="0" fillId="5" borderId="0" xfId="0" applyNumberFormat="1" applyFill="1">
      <alignment vertical="center"/>
    </xf>
    <xf numFmtId="38" fontId="6" fillId="5" borderId="0" xfId="4" applyFont="1" applyFill="1" applyBorder="1" applyAlignment="1">
      <alignment vertical="center"/>
    </xf>
    <xf numFmtId="3" fontId="0" fillId="5" borderId="37" xfId="0" applyNumberFormat="1" applyFill="1" applyBorder="1">
      <alignment vertical="center"/>
    </xf>
    <xf numFmtId="38" fontId="6" fillId="5" borderId="37" xfId="4" applyFont="1" applyFill="1" applyBorder="1" applyAlignment="1">
      <alignment vertical="center"/>
    </xf>
    <xf numFmtId="38" fontId="0" fillId="0" borderId="38" xfId="4" applyFont="1" applyFill="1" applyBorder="1" applyAlignment="1">
      <alignment vertical="center"/>
    </xf>
    <xf numFmtId="38" fontId="6" fillId="0" borderId="37" xfId="4" applyFont="1" applyBorder="1">
      <alignment vertical="center"/>
    </xf>
    <xf numFmtId="38" fontId="6" fillId="0" borderId="36" xfId="4" applyFont="1" applyFill="1" applyBorder="1">
      <alignment vertical="center"/>
    </xf>
    <xf numFmtId="38" fontId="6" fillId="0" borderId="0" xfId="4" applyFont="1" applyFill="1" applyBorder="1">
      <alignment vertical="center"/>
    </xf>
    <xf numFmtId="38" fontId="6" fillId="0" borderId="37" xfId="4" applyFont="1" applyFill="1" applyBorder="1">
      <alignment vertical="center"/>
    </xf>
    <xf numFmtId="38" fontId="6" fillId="0" borderId="36" xfId="4" applyFont="1" applyBorder="1">
      <alignment vertical="center"/>
    </xf>
    <xf numFmtId="3" fontId="0" fillId="0" borderId="5" xfId="0" applyNumberFormat="1" applyBorder="1">
      <alignment vertical="center"/>
    </xf>
    <xf numFmtId="3" fontId="0" fillId="0" borderId="39" xfId="0" applyNumberFormat="1" applyBorder="1">
      <alignment vertical="center"/>
    </xf>
    <xf numFmtId="3" fontId="0" fillId="0" borderId="11" xfId="0" applyNumberFormat="1" applyBorder="1">
      <alignment vertical="center"/>
    </xf>
    <xf numFmtId="38" fontId="6" fillId="3" borderId="0" xfId="4" applyFont="1" applyFill="1">
      <alignment vertical="center"/>
    </xf>
    <xf numFmtId="38" fontId="6" fillId="5" borderId="0" xfId="4" applyFont="1" applyFill="1" applyBorder="1">
      <alignment vertical="center"/>
    </xf>
    <xf numFmtId="38" fontId="6" fillId="5" borderId="0" xfId="4" applyFont="1" applyFill="1">
      <alignment vertical="center"/>
    </xf>
    <xf numFmtId="3" fontId="0" fillId="2" borderId="0" xfId="0" applyNumberFormat="1" applyFill="1">
      <alignment vertical="center"/>
    </xf>
    <xf numFmtId="3" fontId="0" fillId="2" borderId="37" xfId="0" applyNumberFormat="1" applyFill="1" applyBorder="1">
      <alignment vertical="center"/>
    </xf>
    <xf numFmtId="181" fontId="6" fillId="5" borderId="2" xfId="7" applyNumberFormat="1" applyFill="1" applyBorder="1">
      <alignment vertical="center"/>
    </xf>
    <xf numFmtId="38" fontId="0" fillId="5" borderId="38" xfId="0" applyNumberFormat="1" applyFill="1" applyBorder="1">
      <alignment vertical="center"/>
    </xf>
    <xf numFmtId="38" fontId="0" fillId="3" borderId="35" xfId="1" applyFont="1" applyFill="1" applyBorder="1">
      <alignment vertical="center"/>
    </xf>
    <xf numFmtId="38" fontId="0" fillId="2" borderId="38" xfId="0" applyNumberFormat="1" applyFill="1" applyBorder="1">
      <alignment vertical="center"/>
    </xf>
    <xf numFmtId="38" fontId="0" fillId="3" borderId="12" xfId="1" applyFont="1" applyFill="1" applyBorder="1">
      <alignment vertical="center"/>
    </xf>
    <xf numFmtId="38" fontId="0" fillId="3" borderId="12" xfId="0" applyNumberFormat="1" applyFill="1" applyBorder="1">
      <alignment vertical="center"/>
    </xf>
    <xf numFmtId="38" fontId="0" fillId="8" borderId="37" xfId="4" applyFont="1" applyFill="1" applyBorder="1">
      <alignment vertical="center"/>
    </xf>
    <xf numFmtId="38" fontId="0" fillId="8" borderId="14" xfId="4" applyFont="1" applyFill="1" applyBorder="1">
      <alignment vertical="center"/>
    </xf>
    <xf numFmtId="38" fontId="0" fillId="5" borderId="6" xfId="1" applyFont="1" applyFill="1" applyBorder="1">
      <alignment vertical="center"/>
    </xf>
    <xf numFmtId="38" fontId="19" fillId="3" borderId="23" xfId="1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/>
    </xf>
    <xf numFmtId="38" fontId="19" fillId="3" borderId="18" xfId="1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38" fontId="19" fillId="3" borderId="12" xfId="1" applyFont="1" applyFill="1" applyBorder="1">
      <alignment vertical="center"/>
    </xf>
    <xf numFmtId="38" fontId="19" fillId="3" borderId="10" xfId="1" applyFont="1" applyFill="1" applyBorder="1">
      <alignment vertical="center"/>
    </xf>
    <xf numFmtId="38" fontId="19" fillId="3" borderId="34" xfId="1" applyFont="1" applyFill="1" applyBorder="1">
      <alignment vertical="center"/>
    </xf>
    <xf numFmtId="38" fontId="19" fillId="3" borderId="9" xfId="1" applyFont="1" applyFill="1" applyBorder="1">
      <alignment vertical="center"/>
    </xf>
    <xf numFmtId="38" fontId="19" fillId="3" borderId="2" xfId="1" applyFont="1" applyFill="1" applyBorder="1">
      <alignment vertical="center"/>
    </xf>
    <xf numFmtId="38" fontId="19" fillId="3" borderId="10" xfId="1" applyFont="1" applyFill="1" applyBorder="1" applyProtection="1">
      <alignment vertical="center"/>
    </xf>
    <xf numFmtId="38" fontId="19" fillId="3" borderId="15" xfId="1" applyFont="1" applyFill="1" applyBorder="1">
      <alignment vertical="center"/>
    </xf>
    <xf numFmtId="0" fontId="0" fillId="7" borderId="5" xfId="0" applyFill="1" applyBorder="1">
      <alignment vertical="center"/>
    </xf>
    <xf numFmtId="0" fontId="0" fillId="7" borderId="8" xfId="0" applyFill="1" applyBorder="1">
      <alignment vertical="center"/>
    </xf>
    <xf numFmtId="0" fontId="0" fillId="7" borderId="39" xfId="0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7" borderId="35" xfId="0" applyFill="1" applyBorder="1" applyAlignment="1">
      <alignment vertical="center" wrapText="1"/>
    </xf>
    <xf numFmtId="38" fontId="6" fillId="7" borderId="1" xfId="4" applyFont="1" applyFill="1" applyBorder="1">
      <alignment vertical="center"/>
    </xf>
    <xf numFmtId="38" fontId="6" fillId="7" borderId="35" xfId="4" applyFont="1" applyFill="1" applyBorder="1">
      <alignment vertical="center"/>
    </xf>
    <xf numFmtId="38" fontId="6" fillId="7" borderId="8" xfId="4" applyFont="1" applyFill="1" applyBorder="1">
      <alignment vertical="center"/>
    </xf>
    <xf numFmtId="38" fontId="6" fillId="7" borderId="14" xfId="4" applyFont="1" applyFill="1" applyBorder="1">
      <alignment vertical="center"/>
    </xf>
    <xf numFmtId="181" fontId="6" fillId="7" borderId="6" xfId="7" applyNumberFormat="1" applyFill="1" applyBorder="1">
      <alignment vertical="center"/>
    </xf>
    <xf numFmtId="181" fontId="6" fillId="7" borderId="12" xfId="7" applyNumberFormat="1" applyFill="1" applyBorder="1">
      <alignment vertical="center"/>
    </xf>
    <xf numFmtId="181" fontId="6" fillId="7" borderId="0" xfId="7" applyNumberFormat="1" applyFill="1">
      <alignment vertical="center"/>
    </xf>
    <xf numFmtId="38" fontId="0" fillId="5" borderId="37" xfId="1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38" fontId="0" fillId="3" borderId="1" xfId="1" applyFont="1" applyFill="1" applyBorder="1">
      <alignment vertical="center"/>
    </xf>
    <xf numFmtId="38" fontId="0" fillId="3" borderId="2" xfId="1" applyFont="1" applyFill="1" applyBorder="1">
      <alignment vertical="center"/>
    </xf>
    <xf numFmtId="38" fontId="0" fillId="3" borderId="14" xfId="1" applyFont="1" applyFill="1" applyBorder="1">
      <alignment vertical="center"/>
    </xf>
    <xf numFmtId="0" fontId="6" fillId="0" borderId="11" xfId="0" applyFont="1" applyBorder="1" applyAlignment="1">
      <alignment horizontal="center" vertical="center"/>
    </xf>
    <xf numFmtId="178" fontId="0" fillId="2" borderId="0" xfId="1" applyNumberFormat="1" applyFont="1" applyFill="1" applyBorder="1">
      <alignment vertical="center"/>
    </xf>
    <xf numFmtId="38" fontId="0" fillId="13" borderId="0" xfId="1" applyFont="1" applyFill="1" applyBorder="1">
      <alignment vertical="center"/>
    </xf>
    <xf numFmtId="38" fontId="0" fillId="6" borderId="38" xfId="1" applyFont="1" applyFill="1" applyBorder="1">
      <alignment vertical="center"/>
    </xf>
    <xf numFmtId="38" fontId="0" fillId="6" borderId="35" xfId="1" applyFont="1" applyFill="1" applyBorder="1">
      <alignment vertical="center"/>
    </xf>
    <xf numFmtId="38" fontId="0" fillId="3" borderId="0" xfId="4" applyFont="1" applyFill="1" applyBorder="1">
      <alignment vertical="center"/>
    </xf>
    <xf numFmtId="0" fontId="14" fillId="2" borderId="0" xfId="0" applyFont="1" applyFill="1">
      <alignment vertical="center"/>
    </xf>
    <xf numFmtId="0" fontId="14" fillId="0" borderId="36" xfId="0" applyFont="1" applyBorder="1" applyAlignment="1">
      <alignment horizontal="left" vertical="center"/>
    </xf>
    <xf numFmtId="0" fontId="5" fillId="0" borderId="37" xfId="0" applyFont="1" applyBorder="1">
      <alignment vertical="center"/>
    </xf>
    <xf numFmtId="38" fontId="0" fillId="3" borderId="36" xfId="4" applyFont="1" applyFill="1" applyBorder="1">
      <alignment vertical="center"/>
    </xf>
    <xf numFmtId="38" fontId="0" fillId="3" borderId="37" xfId="4" applyFont="1" applyFill="1" applyBorder="1">
      <alignment vertical="center"/>
    </xf>
    <xf numFmtId="38" fontId="0" fillId="2" borderId="0" xfId="4" applyFont="1" applyFill="1" applyBorder="1">
      <alignment vertical="center"/>
    </xf>
    <xf numFmtId="38" fontId="0" fillId="5" borderId="38" xfId="1" applyFont="1" applyFill="1" applyBorder="1">
      <alignment vertical="center"/>
    </xf>
    <xf numFmtId="57" fontId="12" fillId="3" borderId="0" xfId="0" quotePrefix="1" applyNumberFormat="1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19" fillId="3" borderId="6" xfId="0" applyFont="1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4" borderId="35" xfId="0" applyFill="1" applyBorder="1">
      <alignment vertical="center"/>
    </xf>
    <xf numFmtId="0" fontId="11" fillId="11" borderId="0" xfId="0" applyFont="1" applyFill="1">
      <alignment vertical="center"/>
    </xf>
    <xf numFmtId="0" fontId="0" fillId="11" borderId="0" xfId="0" applyFill="1">
      <alignment vertical="center"/>
    </xf>
    <xf numFmtId="178" fontId="0" fillId="2" borderId="8" xfId="1" applyNumberFormat="1" applyFont="1" applyFill="1" applyBorder="1">
      <alignment vertical="center"/>
    </xf>
    <xf numFmtId="178" fontId="0" fillId="2" borderId="35" xfId="1" applyNumberFormat="1" applyFont="1" applyFill="1" applyBorder="1">
      <alignment vertical="center"/>
    </xf>
    <xf numFmtId="178" fontId="0" fillId="2" borderId="14" xfId="1" applyNumberFormat="1" applyFont="1" applyFill="1" applyBorder="1">
      <alignment vertical="center"/>
    </xf>
    <xf numFmtId="181" fontId="6" fillId="3" borderId="12" xfId="7" applyNumberFormat="1" applyFill="1" applyBorder="1">
      <alignment vertical="center"/>
    </xf>
    <xf numFmtId="181" fontId="6" fillId="7" borderId="3" xfId="7" applyNumberFormat="1" applyFill="1" applyBorder="1">
      <alignment vertical="center"/>
    </xf>
    <xf numFmtId="38" fontId="0" fillId="5" borderId="12" xfId="1" applyFont="1" applyFill="1" applyBorder="1">
      <alignment vertical="center"/>
    </xf>
    <xf numFmtId="38" fontId="0" fillId="5" borderId="6" xfId="1" applyFont="1" applyFill="1" applyBorder="1" applyAlignment="1">
      <alignment horizontal="right" vertical="center"/>
    </xf>
    <xf numFmtId="38" fontId="0" fillId="5" borderId="12" xfId="1" applyFont="1" applyFill="1" applyBorder="1" applyAlignment="1">
      <alignment horizontal="right" vertical="center"/>
    </xf>
    <xf numFmtId="38" fontId="0" fillId="14" borderId="6" xfId="4" applyFont="1" applyFill="1" applyBorder="1">
      <alignment vertical="center"/>
    </xf>
    <xf numFmtId="38" fontId="0" fillId="14" borderId="12" xfId="0" applyNumberFormat="1" applyFill="1" applyBorder="1">
      <alignment vertical="center"/>
    </xf>
    <xf numFmtId="181" fontId="6" fillId="5" borderId="12" xfId="7" applyNumberFormat="1" applyFill="1" applyBorder="1">
      <alignment vertical="center"/>
    </xf>
    <xf numFmtId="38" fontId="6" fillId="5" borderId="12" xfId="4" applyFont="1" applyFill="1" applyBorder="1">
      <alignment vertical="center"/>
    </xf>
    <xf numFmtId="38" fontId="0" fillId="7" borderId="5" xfId="0" applyNumberFormat="1" applyFill="1" applyBorder="1">
      <alignment vertical="center"/>
    </xf>
    <xf numFmtId="38" fontId="0" fillId="7" borderId="8" xfId="0" applyNumberFormat="1" applyFill="1" applyBorder="1">
      <alignment vertical="center"/>
    </xf>
    <xf numFmtId="38" fontId="0" fillId="7" borderId="39" xfId="0" applyNumberFormat="1" applyFill="1" applyBorder="1">
      <alignment vertical="center"/>
    </xf>
    <xf numFmtId="38" fontId="0" fillId="7" borderId="35" xfId="0" applyNumberFormat="1" applyFill="1" applyBorder="1">
      <alignment vertical="center"/>
    </xf>
    <xf numFmtId="0" fontId="0" fillId="7" borderId="35" xfId="0" applyFill="1" applyBorder="1">
      <alignment vertical="center"/>
    </xf>
    <xf numFmtId="38" fontId="0" fillId="7" borderId="11" xfId="0" applyNumberFormat="1" applyFill="1" applyBorder="1">
      <alignment vertical="center"/>
    </xf>
    <xf numFmtId="38" fontId="0" fillId="7" borderId="14" xfId="0" applyNumberFormat="1" applyFill="1" applyBorder="1">
      <alignment vertical="center"/>
    </xf>
    <xf numFmtId="0" fontId="0" fillId="7" borderId="14" xfId="0" applyFill="1" applyBorder="1">
      <alignment vertical="center"/>
    </xf>
    <xf numFmtId="38" fontId="0" fillId="7" borderId="3" xfId="0" applyNumberFormat="1" applyFill="1" applyBorder="1">
      <alignment vertical="center"/>
    </xf>
    <xf numFmtId="0" fontId="0" fillId="7" borderId="38" xfId="0" applyFill="1" applyBorder="1">
      <alignment vertical="center"/>
    </xf>
    <xf numFmtId="38" fontId="0" fillId="7" borderId="1" xfId="0" applyNumberFormat="1" applyFill="1" applyBorder="1">
      <alignment vertical="center"/>
    </xf>
    <xf numFmtId="57" fontId="19" fillId="3" borderId="0" xfId="0" applyNumberFormat="1" applyFont="1" applyFill="1" applyAlignment="1">
      <alignment horizontal="center" vertical="center"/>
    </xf>
    <xf numFmtId="38" fontId="6" fillId="5" borderId="36" xfId="4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38" fontId="19" fillId="0" borderId="23" xfId="1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38" fontId="19" fillId="0" borderId="18" xfId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38" fontId="19" fillId="0" borderId="12" xfId="1" applyFont="1" applyFill="1" applyBorder="1">
      <alignment vertical="center"/>
    </xf>
    <xf numFmtId="38" fontId="28" fillId="3" borderId="4" xfId="1" applyFont="1" applyFill="1" applyBorder="1" applyAlignment="1" applyProtection="1">
      <alignment vertical="center"/>
    </xf>
    <xf numFmtId="38" fontId="25" fillId="3" borderId="12" xfId="1" applyFont="1" applyFill="1" applyBorder="1">
      <alignment vertical="center"/>
    </xf>
    <xf numFmtId="38" fontId="28" fillId="3" borderId="44" xfId="1" applyFont="1" applyFill="1" applyBorder="1" applyAlignment="1" applyProtection="1">
      <alignment vertical="center"/>
    </xf>
    <xf numFmtId="180" fontId="0" fillId="0" borderId="3" xfId="0" applyNumberFormat="1" applyBorder="1">
      <alignment vertical="center"/>
    </xf>
    <xf numFmtId="180" fontId="0" fillId="0" borderId="10" xfId="0" applyNumberFormat="1" applyBorder="1">
      <alignment vertical="center"/>
    </xf>
    <xf numFmtId="38" fontId="19" fillId="0" borderId="10" xfId="1" applyFont="1" applyFill="1" applyBorder="1">
      <alignment vertical="center"/>
    </xf>
    <xf numFmtId="38" fontId="19" fillId="0" borderId="34" xfId="1" applyFont="1" applyFill="1" applyBorder="1">
      <alignment vertical="center"/>
    </xf>
    <xf numFmtId="38" fontId="19" fillId="0" borderId="9" xfId="1" applyFont="1" applyFill="1" applyBorder="1">
      <alignment vertical="center"/>
    </xf>
    <xf numFmtId="38" fontId="19" fillId="0" borderId="2" xfId="1" applyFont="1" applyFill="1" applyBorder="1">
      <alignment vertical="center"/>
    </xf>
    <xf numFmtId="38" fontId="19" fillId="0" borderId="10" xfId="1" applyFont="1" applyFill="1" applyBorder="1" applyProtection="1">
      <alignment vertical="center"/>
    </xf>
    <xf numFmtId="38" fontId="19" fillId="0" borderId="15" xfId="1" applyFont="1" applyFill="1" applyBorder="1">
      <alignment vertical="center"/>
    </xf>
    <xf numFmtId="176" fontId="0" fillId="0" borderId="17" xfId="1" applyNumberFormat="1" applyFont="1" applyBorder="1">
      <alignment vertical="center"/>
    </xf>
    <xf numFmtId="176" fontId="0" fillId="0" borderId="16" xfId="1" applyNumberFormat="1" applyFont="1" applyBorder="1">
      <alignment vertical="center"/>
    </xf>
    <xf numFmtId="180" fontId="0" fillId="0" borderId="17" xfId="0" applyNumberFormat="1" applyBorder="1">
      <alignment vertical="center"/>
    </xf>
    <xf numFmtId="180" fontId="0" fillId="0" borderId="19" xfId="0" applyNumberFormat="1" applyBorder="1">
      <alignment vertical="center"/>
    </xf>
    <xf numFmtId="38" fontId="19" fillId="0" borderId="29" xfId="1" applyFont="1" applyFill="1" applyBorder="1">
      <alignment vertical="center"/>
    </xf>
    <xf numFmtId="38" fontId="19" fillId="0" borderId="30" xfId="1" applyFont="1" applyFill="1" applyBorder="1">
      <alignment vertical="center"/>
    </xf>
    <xf numFmtId="38" fontId="19" fillId="0" borderId="43" xfId="1" applyFont="1" applyFill="1" applyBorder="1">
      <alignment vertical="center"/>
    </xf>
    <xf numFmtId="176" fontId="0" fillId="0" borderId="47" xfId="1" applyNumberFormat="1" applyFont="1" applyBorder="1">
      <alignment vertical="center"/>
    </xf>
    <xf numFmtId="176" fontId="0" fillId="0" borderId="20" xfId="1" applyNumberFormat="1" applyFont="1" applyBorder="1">
      <alignment vertical="center"/>
    </xf>
    <xf numFmtId="180" fontId="0" fillId="0" borderId="47" xfId="0" applyNumberFormat="1" applyBorder="1">
      <alignment vertical="center"/>
    </xf>
    <xf numFmtId="180" fontId="0" fillId="0" borderId="48" xfId="0" applyNumberFormat="1" applyBorder="1">
      <alignment vertical="center"/>
    </xf>
    <xf numFmtId="180" fontId="0" fillId="0" borderId="8" xfId="0" applyNumberFormat="1" applyBorder="1">
      <alignment vertical="center"/>
    </xf>
    <xf numFmtId="180" fontId="0" fillId="0" borderId="35" xfId="0" applyNumberFormat="1" applyBorder="1">
      <alignment vertical="center"/>
    </xf>
    <xf numFmtId="180" fontId="0" fillId="0" borderId="1" xfId="0" applyNumberFormat="1" applyBorder="1">
      <alignment vertical="center"/>
    </xf>
    <xf numFmtId="38" fontId="0" fillId="3" borderId="39" xfId="1" applyFont="1" applyFill="1" applyBorder="1">
      <alignment vertical="center"/>
    </xf>
    <xf numFmtId="38" fontId="0" fillId="3" borderId="5" xfId="1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/>
    </xf>
    <xf numFmtId="38" fontId="0" fillId="3" borderId="11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8" fontId="0" fillId="3" borderId="2" xfId="0" applyNumberFormat="1" applyFill="1" applyBorder="1">
      <alignment vertical="center"/>
    </xf>
    <xf numFmtId="38" fontId="0" fillId="10" borderId="36" xfId="0" applyNumberFormat="1" applyFill="1" applyBorder="1">
      <alignment vertical="center"/>
    </xf>
    <xf numFmtId="38" fontId="0" fillId="10" borderId="0" xfId="0" applyNumberFormat="1" applyFill="1">
      <alignment vertical="center"/>
    </xf>
    <xf numFmtId="38" fontId="0" fillId="10" borderId="37" xfId="0" applyNumberFormat="1" applyFill="1" applyBorder="1">
      <alignment vertical="center"/>
    </xf>
    <xf numFmtId="0" fontId="0" fillId="3" borderId="34" xfId="0" applyFill="1" applyBorder="1" applyAlignment="1">
      <alignment horizontal="center" vertical="center"/>
    </xf>
    <xf numFmtId="40" fontId="0" fillId="0" borderId="0" xfId="1" applyNumberFormat="1" applyFont="1">
      <alignment vertical="center"/>
    </xf>
    <xf numFmtId="38" fontId="0" fillId="7" borderId="36" xfId="1" applyFont="1" applyFill="1" applyBorder="1">
      <alignment vertical="center"/>
    </xf>
    <xf numFmtId="38" fontId="0" fillId="7" borderId="36" xfId="4" applyFont="1" applyFill="1" applyBorder="1">
      <alignment vertical="center"/>
    </xf>
    <xf numFmtId="38" fontId="0" fillId="7" borderId="37" xfId="4" applyFont="1" applyFill="1" applyBorder="1">
      <alignment vertical="center"/>
    </xf>
    <xf numFmtId="38" fontId="0" fillId="7" borderId="0" xfId="4" applyFont="1" applyFill="1" applyBorder="1">
      <alignment vertical="center"/>
    </xf>
    <xf numFmtId="38" fontId="0" fillId="7" borderId="38" xfId="0" applyNumberFormat="1" applyFill="1" applyBorder="1">
      <alignment vertical="center"/>
    </xf>
    <xf numFmtId="38" fontId="0" fillId="7" borderId="38" xfId="4" applyFont="1" applyFill="1" applyBorder="1">
      <alignment vertical="center"/>
    </xf>
    <xf numFmtId="180" fontId="19" fillId="2" borderId="8" xfId="0" applyNumberFormat="1" applyFont="1" applyFill="1" applyBorder="1">
      <alignment vertical="center"/>
    </xf>
    <xf numFmtId="180" fontId="19" fillId="2" borderId="35" xfId="0" applyNumberFormat="1" applyFont="1" applyFill="1" applyBorder="1">
      <alignment vertical="center"/>
    </xf>
    <xf numFmtId="180" fontId="19" fillId="2" borderId="14" xfId="0" applyNumberFormat="1" applyFont="1" applyFill="1" applyBorder="1">
      <alignment vertical="center"/>
    </xf>
    <xf numFmtId="57" fontId="19" fillId="2" borderId="0" xfId="0" applyNumberFormat="1" applyFont="1" applyFill="1" applyAlignment="1">
      <alignment horizontal="center" vertical="center"/>
    </xf>
    <xf numFmtId="38" fontId="0" fillId="3" borderId="6" xfId="1" applyFont="1" applyFill="1" applyBorder="1">
      <alignment vertical="center"/>
    </xf>
    <xf numFmtId="0" fontId="19" fillId="3" borderId="5" xfId="0" applyFont="1" applyFill="1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38" fontId="0" fillId="3" borderId="11" xfId="1" applyFont="1" applyFill="1" applyBorder="1">
      <alignment vertical="center"/>
    </xf>
    <xf numFmtId="38" fontId="0" fillId="3" borderId="3" xfId="1" applyFont="1" applyFill="1" applyBorder="1">
      <alignment vertical="center"/>
    </xf>
    <xf numFmtId="179" fontId="0" fillId="8" borderId="36" xfId="1" applyNumberFormat="1" applyFont="1" applyFill="1" applyBorder="1">
      <alignment vertical="center"/>
    </xf>
    <xf numFmtId="179" fontId="0" fillId="3" borderId="0" xfId="1" applyNumberFormat="1" applyFont="1" applyFill="1" applyBorder="1">
      <alignment vertical="center"/>
    </xf>
    <xf numFmtId="179" fontId="0" fillId="8" borderId="0" xfId="1" applyNumberFormat="1" applyFont="1" applyFill="1" applyBorder="1">
      <alignment vertical="center"/>
    </xf>
    <xf numFmtId="179" fontId="0" fillId="8" borderId="37" xfId="1" applyNumberFormat="1" applyFont="1" applyFill="1" applyBorder="1">
      <alignment vertical="center"/>
    </xf>
    <xf numFmtId="179" fontId="0" fillId="8" borderId="37" xfId="4" applyNumberFormat="1" applyFont="1" applyFill="1" applyBorder="1">
      <alignment vertical="center"/>
    </xf>
    <xf numFmtId="179" fontId="0" fillId="3" borderId="8" xfId="4" applyNumberFormat="1" applyFont="1" applyFill="1" applyBorder="1">
      <alignment vertical="center"/>
    </xf>
    <xf numFmtId="179" fontId="0" fillId="3" borderId="35" xfId="4" applyNumberFormat="1" applyFont="1" applyFill="1" applyBorder="1">
      <alignment vertical="center"/>
    </xf>
    <xf numFmtId="179" fontId="0" fillId="8" borderId="11" xfId="4" applyNumberFormat="1" applyFont="1" applyFill="1" applyBorder="1">
      <alignment vertical="center"/>
    </xf>
    <xf numFmtId="179" fontId="0" fillId="3" borderId="14" xfId="4" applyNumberFormat="1" applyFont="1" applyFill="1" applyBorder="1">
      <alignment vertical="center"/>
    </xf>
    <xf numFmtId="179" fontId="0" fillId="3" borderId="8" xfId="1" applyNumberFormat="1" applyFont="1" applyFill="1" applyBorder="1">
      <alignment vertical="center"/>
    </xf>
    <xf numFmtId="179" fontId="0" fillId="3" borderId="35" xfId="1" applyNumberFormat="1" applyFont="1" applyFill="1" applyBorder="1">
      <alignment vertical="center"/>
    </xf>
    <xf numFmtId="179" fontId="0" fillId="3" borderId="14" xfId="1" applyNumberFormat="1" applyFont="1" applyFill="1" applyBorder="1">
      <alignment vertical="center"/>
    </xf>
    <xf numFmtId="0" fontId="19" fillId="2" borderId="6" xfId="0" applyFont="1" applyFill="1" applyBorder="1">
      <alignment vertical="center"/>
    </xf>
    <xf numFmtId="0" fontId="13" fillId="6" borderId="38" xfId="0" applyFont="1" applyFill="1" applyBorder="1" applyAlignment="1">
      <alignment horizontal="right" vertical="center"/>
    </xf>
    <xf numFmtId="38" fontId="0" fillId="6" borderId="38" xfId="0" applyNumberFormat="1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58" fontId="19" fillId="3" borderId="0" xfId="0" quotePrefix="1" applyNumberFormat="1" applyFont="1" applyFill="1" applyAlignment="1">
      <alignment horizontal="center" vertical="center"/>
    </xf>
    <xf numFmtId="58" fontId="19" fillId="3" borderId="0" xfId="0" applyNumberFormat="1" applyFont="1" applyFill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8">
    <cellStyle name="桁区切り" xfId="1" builtinId="6"/>
    <cellStyle name="桁区切り 4" xfId="4" xr:uid="{00000000-0005-0000-0000-000001000000}"/>
    <cellStyle name="標準" xfId="0" builtinId="0"/>
    <cellStyle name="標準_2001市町のすがた" xfId="5" xr:uid="{00000000-0005-0000-0000-000003000000}"/>
    <cellStyle name="標準_T120909a" xfId="2" xr:uid="{00000000-0005-0000-0000-000004000000}"/>
    <cellStyle name="標準_T120910a" xfId="3" xr:uid="{00000000-0005-0000-0000-000005000000}"/>
    <cellStyle name="標準_市町C3" xfId="6" xr:uid="{00000000-0005-0000-0000-000006000000}"/>
    <cellStyle name="標準_消費額算出基礎データＨ20版" xfId="7" xr:uid="{A9ED9EAD-FFEF-4CEF-8718-2B453FE8B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R6&#22320;&#22495;&#35251;&#20809;GDP&#25512;&#35336;WS.xlsx" TargetMode="External"/><Relationship Id="rId1" Type="http://schemas.openxmlformats.org/officeDocument/2006/relationships/externalLinkPath" Target="R6&#22320;&#22495;&#35251;&#20809;GDP&#25512;&#35336;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推計方法"/>
      <sheetName val="まとめ"/>
      <sheetName val="名目時系列"/>
      <sheetName val="実質時系列"/>
      <sheetName val="産出額"/>
      <sheetName val="付加価値率"/>
      <sheetName val="運輸付帯サービス"/>
      <sheetName val="交通費"/>
      <sheetName val="宿泊費"/>
      <sheetName val="飲食娯楽サービス"/>
      <sheetName val="買物費"/>
      <sheetName val="観光客数"/>
      <sheetName val="付加価値"/>
      <sheetName val="名目市町GDP"/>
      <sheetName val="実質市町GDP"/>
      <sheetName val="就業者"/>
      <sheetName val="項目別時系列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R6"/>
      <sheetName val="R5"/>
      <sheetName val="R4"/>
      <sheetName val="R3"/>
      <sheetName val="R2"/>
      <sheetName val="R1"/>
      <sheetName val="H30"/>
      <sheetName val="H29"/>
      <sheetName val="h28_2"/>
      <sheetName val="H22_2"/>
      <sheetName val="H23"/>
      <sheetName val="H24"/>
      <sheetName val="H25"/>
      <sheetName val="H26"/>
      <sheetName val="h26補正"/>
      <sheetName val="H27"/>
      <sheetName val="H28"/>
      <sheetName val="名目時系列2"/>
      <sheetName val="実質時系列2"/>
    </sheetNames>
    <sheetDataSet>
      <sheetData sheetId="0"/>
      <sheetData sheetId="1"/>
      <sheetData sheetId="2"/>
      <sheetData sheetId="3"/>
      <sheetData sheetId="4">
        <row r="4">
          <cell r="D4">
            <v>994382</v>
          </cell>
          <cell r="E4">
            <v>996948</v>
          </cell>
          <cell r="F4">
            <v>1001299</v>
          </cell>
          <cell r="G4">
            <v>1035737</v>
          </cell>
          <cell r="H4">
            <v>993059</v>
          </cell>
          <cell r="I4">
            <v>1173797</v>
          </cell>
          <cell r="J4">
            <v>1225568</v>
          </cell>
          <cell r="K4">
            <v>1283749</v>
          </cell>
          <cell r="L4">
            <v>1236105</v>
          </cell>
          <cell r="M4">
            <v>1231163</v>
          </cell>
          <cell r="N4">
            <v>625851</v>
          </cell>
          <cell r="O4">
            <v>823063.92668599996</v>
          </cell>
          <cell r="P4">
            <v>1142941.063817</v>
          </cell>
          <cell r="Q4">
            <v>1567659</v>
          </cell>
          <cell r="R4">
            <v>1505944</v>
          </cell>
        </row>
        <row r="5">
          <cell r="D5">
            <v>661</v>
          </cell>
          <cell r="E5">
            <v>633</v>
          </cell>
          <cell r="F5">
            <v>781</v>
          </cell>
          <cell r="G5">
            <v>925</v>
          </cell>
          <cell r="H5">
            <v>989</v>
          </cell>
          <cell r="I5">
            <v>1336</v>
          </cell>
          <cell r="J5">
            <v>1352</v>
          </cell>
          <cell r="K5">
            <v>1309</v>
          </cell>
          <cell r="L5">
            <v>1155</v>
          </cell>
          <cell r="M5">
            <v>1167</v>
          </cell>
          <cell r="N5">
            <v>141</v>
          </cell>
          <cell r="O5">
            <v>149</v>
          </cell>
          <cell r="P5">
            <v>187</v>
          </cell>
          <cell r="Q5">
            <v>258</v>
          </cell>
          <cell r="R5">
            <v>238</v>
          </cell>
        </row>
        <row r="6">
          <cell r="D6">
            <v>436253</v>
          </cell>
          <cell r="E6">
            <v>433920</v>
          </cell>
          <cell r="F6">
            <v>435578</v>
          </cell>
          <cell r="G6">
            <v>447490</v>
          </cell>
          <cell r="H6">
            <v>423697</v>
          </cell>
          <cell r="I6">
            <v>501788</v>
          </cell>
          <cell r="J6">
            <v>524204</v>
          </cell>
          <cell r="K6">
            <v>547959</v>
          </cell>
          <cell r="L6">
            <v>498756</v>
          </cell>
          <cell r="M6">
            <v>488471</v>
          </cell>
          <cell r="N6">
            <v>226389</v>
          </cell>
          <cell r="O6">
            <v>307021</v>
          </cell>
          <cell r="P6">
            <v>420565</v>
          </cell>
          <cell r="Q6">
            <v>589496</v>
          </cell>
          <cell r="R6">
            <v>546705</v>
          </cell>
        </row>
        <row r="7">
          <cell r="D7">
            <v>78469</v>
          </cell>
          <cell r="E7">
            <v>90079</v>
          </cell>
          <cell r="F7">
            <v>101237</v>
          </cell>
          <cell r="G7">
            <v>97371</v>
          </cell>
          <cell r="H7">
            <v>101143</v>
          </cell>
          <cell r="I7">
            <v>125789</v>
          </cell>
          <cell r="J7">
            <v>132726</v>
          </cell>
          <cell r="K7">
            <v>143615</v>
          </cell>
          <cell r="L7">
            <v>151582</v>
          </cell>
          <cell r="M7">
            <v>141917</v>
          </cell>
          <cell r="N7">
            <v>101615</v>
          </cell>
          <cell r="O7">
            <v>140930.92668599999</v>
          </cell>
          <cell r="P7">
            <v>171609.06381699999</v>
          </cell>
          <cell r="Q7">
            <v>209866</v>
          </cell>
          <cell r="R7">
            <v>255556</v>
          </cell>
        </row>
        <row r="8">
          <cell r="D8">
            <v>2666</v>
          </cell>
          <cell r="E8">
            <v>1802</v>
          </cell>
          <cell r="F8">
            <v>989</v>
          </cell>
          <cell r="G8">
            <v>1297</v>
          </cell>
          <cell r="H8">
            <v>1238</v>
          </cell>
          <cell r="I8">
            <v>394</v>
          </cell>
          <cell r="J8">
            <v>1190</v>
          </cell>
          <cell r="K8">
            <v>1238</v>
          </cell>
          <cell r="L8">
            <v>1102</v>
          </cell>
          <cell r="M8">
            <v>445</v>
          </cell>
          <cell r="N8">
            <v>530</v>
          </cell>
          <cell r="O8">
            <v>528</v>
          </cell>
          <cell r="P8">
            <v>587</v>
          </cell>
          <cell r="Q8">
            <v>846</v>
          </cell>
          <cell r="R8">
            <v>1337</v>
          </cell>
        </row>
        <row r="9">
          <cell r="D9">
            <v>349650</v>
          </cell>
          <cell r="E9">
            <v>337154</v>
          </cell>
          <cell r="F9">
            <v>336215</v>
          </cell>
          <cell r="G9">
            <v>353024</v>
          </cell>
          <cell r="H9">
            <v>346922</v>
          </cell>
          <cell r="I9">
            <v>403939</v>
          </cell>
          <cell r="J9">
            <v>428158</v>
          </cell>
          <cell r="K9">
            <v>455249</v>
          </cell>
          <cell r="L9">
            <v>452839</v>
          </cell>
          <cell r="M9">
            <v>468460</v>
          </cell>
          <cell r="N9">
            <v>237971</v>
          </cell>
          <cell r="O9">
            <v>298991</v>
          </cell>
          <cell r="P9">
            <v>440987</v>
          </cell>
          <cell r="Q9">
            <v>616592</v>
          </cell>
          <cell r="R9">
            <v>572665</v>
          </cell>
        </row>
        <row r="10">
          <cell r="D10">
            <v>126683</v>
          </cell>
          <cell r="E10">
            <v>133360</v>
          </cell>
          <cell r="F10">
            <v>126499</v>
          </cell>
          <cell r="G10">
            <v>135630</v>
          </cell>
          <cell r="H10">
            <v>119070</v>
          </cell>
          <cell r="I10">
            <v>140551</v>
          </cell>
          <cell r="J10">
            <v>137938</v>
          </cell>
          <cell r="K10">
            <v>134379</v>
          </cell>
          <cell r="L10">
            <v>130671</v>
          </cell>
          <cell r="M10">
            <v>130703</v>
          </cell>
          <cell r="N10">
            <v>59205</v>
          </cell>
          <cell r="O10">
            <v>75444</v>
          </cell>
          <cell r="P10">
            <v>109006</v>
          </cell>
          <cell r="Q10">
            <v>150601</v>
          </cell>
          <cell r="R10">
            <v>129443</v>
          </cell>
        </row>
        <row r="12">
          <cell r="D12">
            <v>270391</v>
          </cell>
          <cell r="E12">
            <v>272182</v>
          </cell>
          <cell r="F12">
            <v>282956</v>
          </cell>
          <cell r="G12">
            <v>303144</v>
          </cell>
          <cell r="H12">
            <v>297367</v>
          </cell>
          <cell r="I12">
            <v>341858</v>
          </cell>
          <cell r="J12">
            <v>360723</v>
          </cell>
          <cell r="K12">
            <v>403169</v>
          </cell>
          <cell r="L12">
            <v>352005</v>
          </cell>
          <cell r="M12">
            <v>356608</v>
          </cell>
          <cell r="N12">
            <v>156815</v>
          </cell>
          <cell r="O12">
            <v>172813.92668599999</v>
          </cell>
          <cell r="P12">
            <v>283470.06381700002</v>
          </cell>
          <cell r="Q12">
            <v>378402</v>
          </cell>
          <cell r="R12">
            <v>415243</v>
          </cell>
        </row>
        <row r="13">
          <cell r="D13">
            <v>187</v>
          </cell>
          <cell r="E13">
            <v>181</v>
          </cell>
          <cell r="F13">
            <v>232</v>
          </cell>
          <cell r="G13">
            <v>283</v>
          </cell>
          <cell r="H13">
            <v>317</v>
          </cell>
          <cell r="I13">
            <v>410</v>
          </cell>
          <cell r="J13">
            <v>420</v>
          </cell>
          <cell r="K13">
            <v>431</v>
          </cell>
          <cell r="L13">
            <v>346</v>
          </cell>
          <cell r="M13">
            <v>362</v>
          </cell>
          <cell r="N13">
            <v>39</v>
          </cell>
          <cell r="O13">
            <v>34</v>
          </cell>
          <cell r="P13">
            <v>50</v>
          </cell>
          <cell r="Q13">
            <v>66</v>
          </cell>
          <cell r="R13">
            <v>70</v>
          </cell>
        </row>
        <row r="14">
          <cell r="D14">
            <v>114765</v>
          </cell>
          <cell r="E14">
            <v>114672</v>
          </cell>
          <cell r="F14">
            <v>118191</v>
          </cell>
          <cell r="G14">
            <v>126486</v>
          </cell>
          <cell r="H14">
            <v>119463</v>
          </cell>
          <cell r="I14">
            <v>138029</v>
          </cell>
          <cell r="J14">
            <v>144890</v>
          </cell>
          <cell r="K14">
            <v>163081</v>
          </cell>
          <cell r="L14">
            <v>135674</v>
          </cell>
          <cell r="M14">
            <v>134432</v>
          </cell>
          <cell r="N14">
            <v>50462</v>
          </cell>
          <cell r="O14">
            <v>54925</v>
          </cell>
          <cell r="P14">
            <v>96184</v>
          </cell>
          <cell r="Q14">
            <v>134541</v>
          </cell>
          <cell r="R14">
            <v>136666</v>
          </cell>
        </row>
        <row r="15">
          <cell r="D15">
            <v>27237</v>
          </cell>
          <cell r="E15">
            <v>30900</v>
          </cell>
          <cell r="F15">
            <v>36800</v>
          </cell>
          <cell r="G15">
            <v>35714</v>
          </cell>
          <cell r="H15">
            <v>42812</v>
          </cell>
          <cell r="I15">
            <v>49252</v>
          </cell>
          <cell r="J15">
            <v>54226</v>
          </cell>
          <cell r="K15">
            <v>60065</v>
          </cell>
          <cell r="L15">
            <v>57506</v>
          </cell>
          <cell r="M15">
            <v>56778</v>
          </cell>
          <cell r="N15">
            <v>40225</v>
          </cell>
          <cell r="O15">
            <v>51644.926685999992</v>
          </cell>
          <cell r="P15">
            <v>62088.063816999987</v>
          </cell>
          <cell r="Q15">
            <v>69602</v>
          </cell>
          <cell r="R15">
            <v>102444</v>
          </cell>
        </row>
        <row r="16">
          <cell r="D16">
            <v>926</v>
          </cell>
          <cell r="E16">
            <v>618</v>
          </cell>
          <cell r="F16">
            <v>358</v>
          </cell>
          <cell r="G16">
            <v>476</v>
          </cell>
          <cell r="H16">
            <v>524</v>
          </cell>
          <cell r="I16">
            <v>154</v>
          </cell>
          <cell r="J16">
            <v>486</v>
          </cell>
          <cell r="K16">
            <v>519</v>
          </cell>
          <cell r="L16">
            <v>418</v>
          </cell>
          <cell r="M16">
            <v>179</v>
          </cell>
          <cell r="N16">
            <v>211</v>
          </cell>
          <cell r="O16">
            <v>194</v>
          </cell>
          <cell r="P16">
            <v>212</v>
          </cell>
          <cell r="Q16">
            <v>280</v>
          </cell>
          <cell r="R16">
            <v>538</v>
          </cell>
        </row>
        <row r="17">
          <cell r="D17">
            <v>94346</v>
          </cell>
          <cell r="E17">
            <v>90829</v>
          </cell>
          <cell r="F17">
            <v>93004</v>
          </cell>
          <cell r="G17">
            <v>101091</v>
          </cell>
          <cell r="H17">
            <v>98864</v>
          </cell>
          <cell r="I17">
            <v>113565</v>
          </cell>
          <cell r="J17">
            <v>120228</v>
          </cell>
          <cell r="K17">
            <v>137337</v>
          </cell>
          <cell r="L17">
            <v>123282</v>
          </cell>
          <cell r="M17">
            <v>128302</v>
          </cell>
          <cell r="N17">
            <v>52621</v>
          </cell>
          <cell r="O17">
            <v>53279</v>
          </cell>
          <cell r="P17">
            <v>100108</v>
          </cell>
          <cell r="Q17">
            <v>140036</v>
          </cell>
          <cell r="R17">
            <v>141358</v>
          </cell>
        </row>
        <row r="18">
          <cell r="D18">
            <v>32930</v>
          </cell>
          <cell r="E18">
            <v>34982</v>
          </cell>
          <cell r="F18">
            <v>34371</v>
          </cell>
          <cell r="G18">
            <v>39094</v>
          </cell>
          <cell r="H18">
            <v>35387</v>
          </cell>
          <cell r="I18">
            <v>40448</v>
          </cell>
          <cell r="J18">
            <v>40473</v>
          </cell>
          <cell r="K18">
            <v>41736</v>
          </cell>
          <cell r="L18">
            <v>34779</v>
          </cell>
          <cell r="M18">
            <v>36555</v>
          </cell>
          <cell r="N18">
            <v>13257</v>
          </cell>
          <cell r="O18">
            <v>12737</v>
          </cell>
          <cell r="P18">
            <v>24828</v>
          </cell>
          <cell r="Q18">
            <v>33877</v>
          </cell>
          <cell r="R18">
            <v>34167</v>
          </cell>
        </row>
        <row r="20">
          <cell r="D20">
            <v>99312</v>
          </cell>
          <cell r="E20">
            <v>95055</v>
          </cell>
          <cell r="F20">
            <v>92174</v>
          </cell>
          <cell r="G20">
            <v>98911</v>
          </cell>
          <cell r="H20">
            <v>94176</v>
          </cell>
          <cell r="I20">
            <v>107778</v>
          </cell>
          <cell r="J20">
            <v>117058</v>
          </cell>
          <cell r="K20">
            <v>118241</v>
          </cell>
          <cell r="L20">
            <v>120168</v>
          </cell>
          <cell r="M20">
            <v>122652</v>
          </cell>
          <cell r="N20">
            <v>59514</v>
          </cell>
          <cell r="O20">
            <v>86135</v>
          </cell>
          <cell r="P20">
            <v>118442</v>
          </cell>
          <cell r="Q20">
            <v>167942</v>
          </cell>
          <cell r="R20">
            <v>155925</v>
          </cell>
        </row>
        <row r="21">
          <cell r="D21">
            <v>60</v>
          </cell>
          <cell r="E21">
            <v>53</v>
          </cell>
          <cell r="F21">
            <v>64</v>
          </cell>
          <cell r="G21">
            <v>79</v>
          </cell>
          <cell r="H21">
            <v>86</v>
          </cell>
          <cell r="I21">
            <v>114</v>
          </cell>
          <cell r="J21">
            <v>121</v>
          </cell>
          <cell r="K21">
            <v>114</v>
          </cell>
          <cell r="L21">
            <v>105</v>
          </cell>
          <cell r="M21">
            <v>108</v>
          </cell>
          <cell r="N21">
            <v>13</v>
          </cell>
          <cell r="O21">
            <v>15</v>
          </cell>
          <cell r="P21">
            <v>18</v>
          </cell>
          <cell r="Q21">
            <v>26</v>
          </cell>
          <cell r="R21">
            <v>23</v>
          </cell>
        </row>
        <row r="22">
          <cell r="D22">
            <v>46100</v>
          </cell>
          <cell r="E22">
            <v>43968</v>
          </cell>
          <cell r="F22">
            <v>42754</v>
          </cell>
          <cell r="G22">
            <v>45558</v>
          </cell>
          <cell r="H22">
            <v>42356</v>
          </cell>
          <cell r="I22">
            <v>48834</v>
          </cell>
          <cell r="J22">
            <v>53143</v>
          </cell>
          <cell r="K22">
            <v>53087</v>
          </cell>
          <cell r="L22">
            <v>49703</v>
          </cell>
          <cell r="M22">
            <v>50043</v>
          </cell>
          <cell r="N22">
            <v>21720</v>
          </cell>
          <cell r="O22">
            <v>32728</v>
          </cell>
          <cell r="P22">
            <v>45700</v>
          </cell>
          <cell r="Q22">
            <v>65258</v>
          </cell>
          <cell r="R22">
            <v>59780</v>
          </cell>
        </row>
        <row r="23">
          <cell r="D23">
            <v>3130</v>
          </cell>
          <cell r="E23">
            <v>3401</v>
          </cell>
          <cell r="F23">
            <v>3963</v>
          </cell>
          <cell r="G23">
            <v>4164</v>
          </cell>
          <cell r="H23">
            <v>5326</v>
          </cell>
          <cell r="I23">
            <v>6744</v>
          </cell>
          <cell r="J23">
            <v>7458</v>
          </cell>
          <cell r="K23">
            <v>8422</v>
          </cell>
          <cell r="L23">
            <v>9956</v>
          </cell>
          <cell r="M23">
            <v>9601</v>
          </cell>
          <cell r="N23">
            <v>7532</v>
          </cell>
          <cell r="O23">
            <v>10715</v>
          </cell>
          <cell r="P23">
            <v>11050</v>
          </cell>
          <cell r="Q23">
            <v>15587</v>
          </cell>
          <cell r="R23">
            <v>18104</v>
          </cell>
        </row>
        <row r="24">
          <cell r="D24">
            <v>106</v>
          </cell>
          <cell r="E24">
            <v>68</v>
          </cell>
          <cell r="F24">
            <v>39</v>
          </cell>
          <cell r="G24">
            <v>55</v>
          </cell>
          <cell r="H24">
            <v>65</v>
          </cell>
          <cell r="I24">
            <v>21</v>
          </cell>
          <cell r="J24">
            <v>67</v>
          </cell>
          <cell r="K24">
            <v>73</v>
          </cell>
          <cell r="L24">
            <v>72</v>
          </cell>
          <cell r="M24">
            <v>30</v>
          </cell>
          <cell r="N24">
            <v>39</v>
          </cell>
          <cell r="O24">
            <v>40</v>
          </cell>
          <cell r="P24">
            <v>38</v>
          </cell>
          <cell r="Q24">
            <v>63</v>
          </cell>
          <cell r="R24">
            <v>95</v>
          </cell>
        </row>
        <row r="25">
          <cell r="D25">
            <v>35659</v>
          </cell>
          <cell r="E25">
            <v>33295</v>
          </cell>
          <cell r="F25">
            <v>32142</v>
          </cell>
          <cell r="G25">
            <v>35317</v>
          </cell>
          <cell r="H25">
            <v>34254</v>
          </cell>
          <cell r="I25">
            <v>38238</v>
          </cell>
          <cell r="J25">
            <v>42559</v>
          </cell>
          <cell r="K25">
            <v>43363</v>
          </cell>
          <cell r="L25">
            <v>45083</v>
          </cell>
          <cell r="M25">
            <v>48208</v>
          </cell>
          <cell r="N25">
            <v>22919</v>
          </cell>
          <cell r="O25">
            <v>31927</v>
          </cell>
          <cell r="P25">
            <v>48244</v>
          </cell>
          <cell r="Q25">
            <v>68591</v>
          </cell>
          <cell r="R25">
            <v>63344</v>
          </cell>
        </row>
        <row r="26">
          <cell r="D26">
            <v>14257</v>
          </cell>
          <cell r="E26">
            <v>14270</v>
          </cell>
          <cell r="F26">
            <v>13212</v>
          </cell>
          <cell r="G26">
            <v>13738</v>
          </cell>
          <cell r="H26">
            <v>12089</v>
          </cell>
          <cell r="I26">
            <v>13827</v>
          </cell>
          <cell r="J26">
            <v>13710</v>
          </cell>
          <cell r="K26">
            <v>13182</v>
          </cell>
          <cell r="L26">
            <v>15249</v>
          </cell>
          <cell r="M26">
            <v>14662</v>
          </cell>
          <cell r="N26">
            <v>7291</v>
          </cell>
          <cell r="O26">
            <v>10710</v>
          </cell>
          <cell r="P26">
            <v>13392</v>
          </cell>
          <cell r="Q26">
            <v>18417</v>
          </cell>
          <cell r="R26">
            <v>14579</v>
          </cell>
        </row>
        <row r="28">
          <cell r="D28">
            <v>115729</v>
          </cell>
          <cell r="E28">
            <v>112406</v>
          </cell>
          <cell r="F28">
            <v>108705</v>
          </cell>
          <cell r="G28">
            <v>109623</v>
          </cell>
          <cell r="H28">
            <v>104419</v>
          </cell>
          <cell r="I28">
            <v>119304</v>
          </cell>
          <cell r="J28">
            <v>124985</v>
          </cell>
          <cell r="K28">
            <v>128927</v>
          </cell>
          <cell r="L28">
            <v>145691</v>
          </cell>
          <cell r="M28">
            <v>141422</v>
          </cell>
          <cell r="N28">
            <v>77686</v>
          </cell>
          <cell r="O28">
            <v>114370</v>
          </cell>
          <cell r="P28">
            <v>139032</v>
          </cell>
          <cell r="Q28">
            <v>188712</v>
          </cell>
          <cell r="R28">
            <v>166069</v>
          </cell>
        </row>
        <row r="29">
          <cell r="D29">
            <v>70</v>
          </cell>
          <cell r="E29">
            <v>63</v>
          </cell>
          <cell r="F29">
            <v>76</v>
          </cell>
          <cell r="G29">
            <v>87</v>
          </cell>
          <cell r="H29">
            <v>93</v>
          </cell>
          <cell r="I29">
            <v>123</v>
          </cell>
          <cell r="J29">
            <v>126</v>
          </cell>
          <cell r="K29">
            <v>120</v>
          </cell>
          <cell r="L29">
            <v>123</v>
          </cell>
          <cell r="M29">
            <v>118</v>
          </cell>
          <cell r="N29">
            <v>15</v>
          </cell>
          <cell r="O29">
            <v>19</v>
          </cell>
          <cell r="P29">
            <v>21</v>
          </cell>
          <cell r="Q29">
            <v>29</v>
          </cell>
          <cell r="R29">
            <v>24</v>
          </cell>
        </row>
        <row r="30">
          <cell r="D30">
            <v>55854</v>
          </cell>
          <cell r="E30">
            <v>53876</v>
          </cell>
          <cell r="F30">
            <v>52673</v>
          </cell>
          <cell r="G30">
            <v>52149</v>
          </cell>
          <cell r="H30">
            <v>48876</v>
          </cell>
          <cell r="I30">
            <v>56738</v>
          </cell>
          <cell r="J30">
            <v>59148</v>
          </cell>
          <cell r="K30">
            <v>61050</v>
          </cell>
          <cell r="L30">
            <v>65682</v>
          </cell>
          <cell r="M30">
            <v>61989</v>
          </cell>
          <cell r="N30">
            <v>32266</v>
          </cell>
          <cell r="O30">
            <v>49666</v>
          </cell>
          <cell r="P30">
            <v>58175</v>
          </cell>
          <cell r="Q30">
            <v>79331</v>
          </cell>
          <cell r="R30">
            <v>69556</v>
          </cell>
        </row>
        <row r="31">
          <cell r="D31">
            <v>2491</v>
          </cell>
          <cell r="E31">
            <v>3377</v>
          </cell>
          <cell r="F31">
            <v>3265</v>
          </cell>
          <cell r="G31">
            <v>3289</v>
          </cell>
          <cell r="H31">
            <v>3904</v>
          </cell>
          <cell r="I31">
            <v>4547</v>
          </cell>
          <cell r="J31">
            <v>4857</v>
          </cell>
          <cell r="K31">
            <v>5017</v>
          </cell>
          <cell r="L31">
            <v>5064</v>
          </cell>
          <cell r="M31">
            <v>4721</v>
          </cell>
          <cell r="N31">
            <v>3890</v>
          </cell>
          <cell r="O31">
            <v>5433</v>
          </cell>
          <cell r="P31">
            <v>5806</v>
          </cell>
          <cell r="Q31">
            <v>7252</v>
          </cell>
          <cell r="R31">
            <v>7536</v>
          </cell>
        </row>
        <row r="32">
          <cell r="D32">
            <v>85</v>
          </cell>
          <cell r="E32">
            <v>68</v>
          </cell>
          <cell r="F32">
            <v>32</v>
          </cell>
          <cell r="G32">
            <v>44</v>
          </cell>
          <cell r="H32">
            <v>48</v>
          </cell>
          <cell r="I32">
            <v>14</v>
          </cell>
          <cell r="J32">
            <v>44</v>
          </cell>
          <cell r="K32">
            <v>43</v>
          </cell>
          <cell r="L32">
            <v>37</v>
          </cell>
          <cell r="M32">
            <v>15</v>
          </cell>
          <cell r="N32">
            <v>20</v>
          </cell>
          <cell r="O32">
            <v>20</v>
          </cell>
          <cell r="P32">
            <v>20</v>
          </cell>
          <cell r="Q32">
            <v>29</v>
          </cell>
          <cell r="R32">
            <v>39</v>
          </cell>
        </row>
        <row r="33">
          <cell r="D33">
            <v>42972</v>
          </cell>
          <cell r="E33">
            <v>40752</v>
          </cell>
          <cell r="F33">
            <v>39447</v>
          </cell>
          <cell r="G33">
            <v>40316</v>
          </cell>
          <cell r="H33">
            <v>39409</v>
          </cell>
          <cell r="I33">
            <v>44055</v>
          </cell>
          <cell r="J33">
            <v>47100</v>
          </cell>
          <cell r="K33">
            <v>49515</v>
          </cell>
          <cell r="L33">
            <v>59536</v>
          </cell>
          <cell r="M33">
            <v>59917</v>
          </cell>
          <cell r="N33">
            <v>34204</v>
          </cell>
          <cell r="O33">
            <v>48522</v>
          </cell>
          <cell r="P33">
            <v>61618</v>
          </cell>
          <cell r="Q33">
            <v>83654</v>
          </cell>
          <cell r="R33">
            <v>74335</v>
          </cell>
        </row>
        <row r="34">
          <cell r="D34">
            <v>14257</v>
          </cell>
          <cell r="E34">
            <v>14270</v>
          </cell>
          <cell r="F34">
            <v>13212</v>
          </cell>
          <cell r="G34">
            <v>13738</v>
          </cell>
          <cell r="H34">
            <v>12089</v>
          </cell>
          <cell r="I34">
            <v>13827</v>
          </cell>
          <cell r="J34">
            <v>13710</v>
          </cell>
          <cell r="K34">
            <v>13182</v>
          </cell>
          <cell r="L34">
            <v>15249</v>
          </cell>
          <cell r="M34">
            <v>14662</v>
          </cell>
          <cell r="N34">
            <v>7291</v>
          </cell>
          <cell r="O34">
            <v>10710</v>
          </cell>
          <cell r="P34">
            <v>13392</v>
          </cell>
          <cell r="Q34">
            <v>18417</v>
          </cell>
          <cell r="R34">
            <v>14579</v>
          </cell>
        </row>
        <row r="36">
          <cell r="D36">
            <v>65895</v>
          </cell>
          <cell r="E36">
            <v>63867</v>
          </cell>
          <cell r="F36">
            <v>62187</v>
          </cell>
          <cell r="G36">
            <v>62675</v>
          </cell>
          <cell r="H36">
            <v>59509</v>
          </cell>
          <cell r="I36">
            <v>67853</v>
          </cell>
          <cell r="J36">
            <v>73834</v>
          </cell>
          <cell r="K36">
            <v>78344</v>
          </cell>
          <cell r="L36">
            <v>77512</v>
          </cell>
          <cell r="M36">
            <v>80949</v>
          </cell>
          <cell r="N36">
            <v>45011</v>
          </cell>
          <cell r="O36">
            <v>57404</v>
          </cell>
          <cell r="P36">
            <v>69413</v>
          </cell>
          <cell r="Q36">
            <v>95404</v>
          </cell>
          <cell r="R36">
            <v>88780</v>
          </cell>
        </row>
        <row r="37">
          <cell r="D37">
            <v>42</v>
          </cell>
          <cell r="E37">
            <v>38</v>
          </cell>
          <cell r="F37">
            <v>46</v>
          </cell>
          <cell r="G37">
            <v>53</v>
          </cell>
          <cell r="H37">
            <v>57</v>
          </cell>
          <cell r="I37">
            <v>74</v>
          </cell>
          <cell r="J37">
            <v>79</v>
          </cell>
          <cell r="K37">
            <v>77</v>
          </cell>
          <cell r="L37">
            <v>70</v>
          </cell>
          <cell r="M37">
            <v>73</v>
          </cell>
          <cell r="N37">
            <v>10</v>
          </cell>
          <cell r="O37">
            <v>10</v>
          </cell>
          <cell r="P37">
            <v>11</v>
          </cell>
          <cell r="Q37">
            <v>16</v>
          </cell>
          <cell r="R37">
            <v>14</v>
          </cell>
        </row>
        <row r="38">
          <cell r="D38">
            <v>30456</v>
          </cell>
          <cell r="E38">
            <v>29577</v>
          </cell>
          <cell r="F38">
            <v>28479</v>
          </cell>
          <cell r="G38">
            <v>28507</v>
          </cell>
          <cell r="H38">
            <v>26435</v>
          </cell>
          <cell r="I38">
            <v>30405</v>
          </cell>
          <cell r="J38">
            <v>32868</v>
          </cell>
          <cell r="K38">
            <v>34939</v>
          </cell>
          <cell r="L38">
            <v>32550</v>
          </cell>
          <cell r="M38">
            <v>33526</v>
          </cell>
          <cell r="N38">
            <v>16948</v>
          </cell>
          <cell r="O38">
            <v>21837</v>
          </cell>
          <cell r="P38">
            <v>26049</v>
          </cell>
          <cell r="Q38">
            <v>36259</v>
          </cell>
          <cell r="R38">
            <v>33433</v>
          </cell>
        </row>
        <row r="39">
          <cell r="D39">
            <v>3215</v>
          </cell>
          <cell r="E39">
            <v>3358</v>
          </cell>
          <cell r="F39">
            <v>4276</v>
          </cell>
          <cell r="G39">
            <v>3820</v>
          </cell>
          <cell r="H39">
            <v>4476</v>
          </cell>
          <cell r="I39">
            <v>5367</v>
          </cell>
          <cell r="J39">
            <v>6124</v>
          </cell>
          <cell r="K39">
            <v>6512</v>
          </cell>
          <cell r="L39">
            <v>7145</v>
          </cell>
          <cell r="M39">
            <v>6530</v>
          </cell>
          <cell r="N39">
            <v>5891</v>
          </cell>
          <cell r="O39">
            <v>8958</v>
          </cell>
          <cell r="P39">
            <v>9274</v>
          </cell>
          <cell r="Q39">
            <v>11870</v>
          </cell>
          <cell r="R39">
            <v>12284</v>
          </cell>
        </row>
        <row r="40">
          <cell r="D40">
            <v>109</v>
          </cell>
          <cell r="E40">
            <v>67</v>
          </cell>
          <cell r="F40">
            <v>42</v>
          </cell>
          <cell r="G40">
            <v>51</v>
          </cell>
          <cell r="H40">
            <v>55</v>
          </cell>
          <cell r="I40">
            <v>17</v>
          </cell>
          <cell r="J40">
            <v>55</v>
          </cell>
          <cell r="K40">
            <v>56</v>
          </cell>
          <cell r="L40">
            <v>52</v>
          </cell>
          <cell r="M40">
            <v>20</v>
          </cell>
          <cell r="N40">
            <v>31</v>
          </cell>
          <cell r="O40">
            <v>34</v>
          </cell>
          <cell r="P40">
            <v>32</v>
          </cell>
          <cell r="Q40">
            <v>48</v>
          </cell>
          <cell r="R40">
            <v>64</v>
          </cell>
        </row>
        <row r="41">
          <cell r="D41">
            <v>23823</v>
          </cell>
          <cell r="E41">
            <v>22556</v>
          </cell>
          <cell r="F41">
            <v>21623</v>
          </cell>
          <cell r="G41">
            <v>22219</v>
          </cell>
          <cell r="H41">
            <v>21452</v>
          </cell>
          <cell r="I41">
            <v>23971</v>
          </cell>
          <cell r="J41">
            <v>26475</v>
          </cell>
          <cell r="K41">
            <v>28634</v>
          </cell>
          <cell r="L41">
            <v>29529</v>
          </cell>
          <cell r="M41">
            <v>32291</v>
          </cell>
          <cell r="N41">
            <v>17882</v>
          </cell>
          <cell r="O41">
            <v>21289</v>
          </cell>
          <cell r="P41">
            <v>27417</v>
          </cell>
          <cell r="Q41">
            <v>38031</v>
          </cell>
          <cell r="R41">
            <v>35313</v>
          </cell>
        </row>
        <row r="42">
          <cell r="D42">
            <v>8250</v>
          </cell>
          <cell r="E42">
            <v>8271</v>
          </cell>
          <cell r="F42">
            <v>7721</v>
          </cell>
          <cell r="G42">
            <v>8025</v>
          </cell>
          <cell r="H42">
            <v>7034</v>
          </cell>
          <cell r="I42">
            <v>8019</v>
          </cell>
          <cell r="J42">
            <v>8233</v>
          </cell>
          <cell r="K42">
            <v>8126</v>
          </cell>
          <cell r="L42">
            <v>8166</v>
          </cell>
          <cell r="M42">
            <v>8509</v>
          </cell>
          <cell r="N42">
            <v>4249</v>
          </cell>
          <cell r="O42">
            <v>5276</v>
          </cell>
          <cell r="P42">
            <v>6630</v>
          </cell>
          <cell r="Q42">
            <v>9180</v>
          </cell>
          <cell r="R42">
            <v>7672</v>
          </cell>
        </row>
        <row r="44">
          <cell r="D44">
            <v>98718</v>
          </cell>
          <cell r="E44">
            <v>95926</v>
          </cell>
          <cell r="F44">
            <v>94127</v>
          </cell>
          <cell r="G44">
            <v>94974</v>
          </cell>
          <cell r="H44">
            <v>88756</v>
          </cell>
          <cell r="I44">
            <v>101023</v>
          </cell>
          <cell r="J44">
            <v>110054</v>
          </cell>
          <cell r="K44">
            <v>111945</v>
          </cell>
          <cell r="L44">
            <v>108817</v>
          </cell>
          <cell r="M44">
            <v>110245</v>
          </cell>
          <cell r="N44">
            <v>70381</v>
          </cell>
          <cell r="O44">
            <v>91110</v>
          </cell>
          <cell r="P44">
            <v>114202</v>
          </cell>
          <cell r="Q44">
            <v>151150</v>
          </cell>
          <cell r="R44">
            <v>142262</v>
          </cell>
        </row>
        <row r="45">
          <cell r="D45">
            <v>60</v>
          </cell>
          <cell r="E45">
            <v>53</v>
          </cell>
          <cell r="F45">
            <v>66</v>
          </cell>
          <cell r="G45">
            <v>75</v>
          </cell>
          <cell r="H45">
            <v>80</v>
          </cell>
          <cell r="I45">
            <v>105</v>
          </cell>
          <cell r="J45">
            <v>112</v>
          </cell>
          <cell r="K45">
            <v>106</v>
          </cell>
          <cell r="L45">
            <v>95</v>
          </cell>
          <cell r="M45">
            <v>96</v>
          </cell>
          <cell r="N45">
            <v>14</v>
          </cell>
          <cell r="O45">
            <v>15</v>
          </cell>
          <cell r="P45">
            <v>17</v>
          </cell>
          <cell r="Q45">
            <v>24</v>
          </cell>
          <cell r="R45">
            <v>21</v>
          </cell>
        </row>
        <row r="46">
          <cell r="D46">
            <v>47116</v>
          </cell>
          <cell r="E46">
            <v>46161</v>
          </cell>
          <cell r="F46">
            <v>45331</v>
          </cell>
          <cell r="G46">
            <v>45182</v>
          </cell>
          <cell r="H46">
            <v>41315</v>
          </cell>
          <cell r="I46">
            <v>47545</v>
          </cell>
          <cell r="J46">
            <v>51432</v>
          </cell>
          <cell r="K46">
            <v>51717</v>
          </cell>
          <cell r="L46">
            <v>47586</v>
          </cell>
          <cell r="M46">
            <v>46936</v>
          </cell>
          <cell r="N46">
            <v>28637</v>
          </cell>
          <cell r="O46">
            <v>38501</v>
          </cell>
          <cell r="P46">
            <v>46165</v>
          </cell>
          <cell r="Q46">
            <v>61729</v>
          </cell>
          <cell r="R46">
            <v>57076</v>
          </cell>
        </row>
        <row r="47">
          <cell r="D47">
            <v>2689</v>
          </cell>
          <cell r="E47">
            <v>2518</v>
          </cell>
          <cell r="F47">
            <v>3126</v>
          </cell>
          <cell r="G47">
            <v>2771</v>
          </cell>
          <cell r="H47">
            <v>3621</v>
          </cell>
          <cell r="I47">
            <v>4495</v>
          </cell>
          <cell r="J47">
            <v>5202</v>
          </cell>
          <cell r="K47">
            <v>6339</v>
          </cell>
          <cell r="L47">
            <v>6513</v>
          </cell>
          <cell r="M47">
            <v>6428</v>
          </cell>
          <cell r="N47">
            <v>4780</v>
          </cell>
          <cell r="O47">
            <v>6485</v>
          </cell>
          <cell r="P47">
            <v>8259</v>
          </cell>
          <cell r="Q47">
            <v>9715</v>
          </cell>
          <cell r="R47">
            <v>12127</v>
          </cell>
        </row>
        <row r="48">
          <cell r="D48">
            <v>91</v>
          </cell>
          <cell r="E48">
            <v>50</v>
          </cell>
          <cell r="F48">
            <v>31</v>
          </cell>
          <cell r="G48">
            <v>37</v>
          </cell>
          <cell r="H48">
            <v>44</v>
          </cell>
          <cell r="I48">
            <v>14</v>
          </cell>
          <cell r="J48">
            <v>47</v>
          </cell>
          <cell r="K48">
            <v>55</v>
          </cell>
          <cell r="L48">
            <v>47</v>
          </cell>
          <cell r="M48">
            <v>20</v>
          </cell>
          <cell r="N48">
            <v>25</v>
          </cell>
          <cell r="O48">
            <v>24</v>
          </cell>
          <cell r="P48">
            <v>28</v>
          </cell>
          <cell r="Q48">
            <v>39</v>
          </cell>
          <cell r="R48">
            <v>63</v>
          </cell>
        </row>
        <row r="49">
          <cell r="D49">
            <v>36559</v>
          </cell>
          <cell r="E49">
            <v>35007</v>
          </cell>
          <cell r="F49">
            <v>34113</v>
          </cell>
          <cell r="G49">
            <v>35014</v>
          </cell>
          <cell r="H49">
            <v>33401</v>
          </cell>
          <cell r="I49">
            <v>37120</v>
          </cell>
          <cell r="J49">
            <v>41151</v>
          </cell>
          <cell r="K49">
            <v>42216</v>
          </cell>
          <cell r="L49">
            <v>43154</v>
          </cell>
          <cell r="M49">
            <v>45252</v>
          </cell>
          <cell r="N49">
            <v>30311</v>
          </cell>
          <cell r="O49">
            <v>37588</v>
          </cell>
          <cell r="P49">
            <v>48763</v>
          </cell>
          <cell r="Q49">
            <v>64954</v>
          </cell>
          <cell r="R49">
            <v>60570</v>
          </cell>
        </row>
        <row r="50">
          <cell r="D50">
            <v>12203</v>
          </cell>
          <cell r="E50">
            <v>12137</v>
          </cell>
          <cell r="F50">
            <v>11460</v>
          </cell>
          <cell r="G50">
            <v>11895</v>
          </cell>
          <cell r="H50">
            <v>10295</v>
          </cell>
          <cell r="I50">
            <v>11744</v>
          </cell>
          <cell r="J50">
            <v>12110</v>
          </cell>
          <cell r="K50">
            <v>11512</v>
          </cell>
          <cell r="L50">
            <v>11422</v>
          </cell>
          <cell r="M50">
            <v>11513</v>
          </cell>
          <cell r="N50">
            <v>6614</v>
          </cell>
          <cell r="O50">
            <v>8497</v>
          </cell>
          <cell r="P50">
            <v>10970</v>
          </cell>
          <cell r="Q50">
            <v>14689</v>
          </cell>
          <cell r="R50">
            <v>12405</v>
          </cell>
        </row>
        <row r="52">
          <cell r="D52">
            <v>82821</v>
          </cell>
          <cell r="E52">
            <v>96796</v>
          </cell>
          <cell r="F52">
            <v>85392</v>
          </cell>
          <cell r="G52">
            <v>89752</v>
          </cell>
          <cell r="H52">
            <v>73995</v>
          </cell>
          <cell r="I52">
            <v>122535</v>
          </cell>
          <cell r="J52">
            <v>109933</v>
          </cell>
          <cell r="K52">
            <v>103883</v>
          </cell>
          <cell r="L52">
            <v>106763</v>
          </cell>
          <cell r="M52">
            <v>95546</v>
          </cell>
          <cell r="N52">
            <v>38001</v>
          </cell>
          <cell r="O52">
            <v>59204</v>
          </cell>
          <cell r="P52">
            <v>101211</v>
          </cell>
          <cell r="Q52">
            <v>167508</v>
          </cell>
          <cell r="R52">
            <v>154161</v>
          </cell>
        </row>
        <row r="53">
          <cell r="D53">
            <v>66</v>
          </cell>
          <cell r="E53">
            <v>77</v>
          </cell>
          <cell r="F53">
            <v>80</v>
          </cell>
          <cell r="G53">
            <v>95</v>
          </cell>
          <cell r="H53">
            <v>74</v>
          </cell>
          <cell r="I53">
            <v>148</v>
          </cell>
          <cell r="J53">
            <v>125</v>
          </cell>
          <cell r="K53">
            <v>107</v>
          </cell>
          <cell r="L53">
            <v>105</v>
          </cell>
          <cell r="M53">
            <v>92</v>
          </cell>
          <cell r="N53">
            <v>9</v>
          </cell>
          <cell r="O53">
            <v>11</v>
          </cell>
          <cell r="P53">
            <v>18</v>
          </cell>
          <cell r="Q53">
            <v>29</v>
          </cell>
          <cell r="R53">
            <v>26</v>
          </cell>
        </row>
        <row r="54">
          <cell r="D54">
            <v>30469</v>
          </cell>
          <cell r="E54">
            <v>34786</v>
          </cell>
          <cell r="F54">
            <v>30761</v>
          </cell>
          <cell r="G54">
            <v>33173</v>
          </cell>
          <cell r="H54">
            <v>31598</v>
          </cell>
          <cell r="I54">
            <v>48867</v>
          </cell>
          <cell r="J54">
            <v>45476</v>
          </cell>
          <cell r="K54">
            <v>43610</v>
          </cell>
          <cell r="L54">
            <v>40312</v>
          </cell>
          <cell r="M54">
            <v>37465</v>
          </cell>
          <cell r="N54">
            <v>12945</v>
          </cell>
          <cell r="O54">
            <v>20362</v>
          </cell>
          <cell r="P54">
            <v>33146</v>
          </cell>
          <cell r="Q54">
            <v>56608</v>
          </cell>
          <cell r="R54">
            <v>50564</v>
          </cell>
        </row>
        <row r="55">
          <cell r="D55">
            <v>15890</v>
          </cell>
          <cell r="E55">
            <v>20157</v>
          </cell>
          <cell r="F55">
            <v>19109</v>
          </cell>
          <cell r="G55">
            <v>17556</v>
          </cell>
          <cell r="H55">
            <v>7528</v>
          </cell>
          <cell r="I55">
            <v>18444</v>
          </cell>
          <cell r="J55">
            <v>14285</v>
          </cell>
          <cell r="K55">
            <v>12817</v>
          </cell>
          <cell r="L55">
            <v>18227</v>
          </cell>
          <cell r="M55">
            <v>11882</v>
          </cell>
          <cell r="N55">
            <v>7834</v>
          </cell>
          <cell r="O55">
            <v>13610</v>
          </cell>
          <cell r="P55">
            <v>23892</v>
          </cell>
          <cell r="Q55">
            <v>36036</v>
          </cell>
          <cell r="R55">
            <v>38066</v>
          </cell>
        </row>
        <row r="56">
          <cell r="D56">
            <v>540</v>
          </cell>
          <cell r="E56">
            <v>403</v>
          </cell>
          <cell r="F56">
            <v>187</v>
          </cell>
          <cell r="G56">
            <v>234</v>
          </cell>
          <cell r="H56">
            <v>92</v>
          </cell>
          <cell r="I56">
            <v>58</v>
          </cell>
          <cell r="J56">
            <v>128</v>
          </cell>
          <cell r="K56">
            <v>110</v>
          </cell>
          <cell r="L56">
            <v>133</v>
          </cell>
          <cell r="M56">
            <v>37</v>
          </cell>
          <cell r="N56">
            <v>41</v>
          </cell>
          <cell r="O56">
            <v>51</v>
          </cell>
          <cell r="P56">
            <v>82</v>
          </cell>
          <cell r="Q56">
            <v>145</v>
          </cell>
          <cell r="R56">
            <v>199</v>
          </cell>
        </row>
        <row r="57">
          <cell r="D57">
            <v>24619</v>
          </cell>
          <cell r="E57">
            <v>27135</v>
          </cell>
          <cell r="F57">
            <v>23759</v>
          </cell>
          <cell r="G57">
            <v>26138</v>
          </cell>
          <cell r="H57">
            <v>25831</v>
          </cell>
          <cell r="I57">
            <v>40050</v>
          </cell>
          <cell r="J57">
            <v>37448</v>
          </cell>
          <cell r="K57">
            <v>36325</v>
          </cell>
          <cell r="L57">
            <v>36639</v>
          </cell>
          <cell r="M57">
            <v>35900</v>
          </cell>
          <cell r="N57">
            <v>13566</v>
          </cell>
          <cell r="O57">
            <v>19799</v>
          </cell>
          <cell r="P57">
            <v>34497</v>
          </cell>
          <cell r="Q57">
            <v>58816</v>
          </cell>
          <cell r="R57">
            <v>52230</v>
          </cell>
        </row>
        <row r="58">
          <cell r="D58">
            <v>11237</v>
          </cell>
          <cell r="E58">
            <v>14238</v>
          </cell>
          <cell r="F58">
            <v>11496</v>
          </cell>
          <cell r="G58">
            <v>12556</v>
          </cell>
          <cell r="H58">
            <v>8872</v>
          </cell>
          <cell r="I58">
            <v>14968</v>
          </cell>
          <cell r="J58">
            <v>12471</v>
          </cell>
          <cell r="K58">
            <v>10914</v>
          </cell>
          <cell r="L58">
            <v>11347</v>
          </cell>
          <cell r="M58">
            <v>10170</v>
          </cell>
          <cell r="N58">
            <v>3606</v>
          </cell>
          <cell r="O58">
            <v>5371</v>
          </cell>
          <cell r="P58">
            <v>9576</v>
          </cell>
          <cell r="Q58">
            <v>15874</v>
          </cell>
          <cell r="R58">
            <v>13076</v>
          </cell>
        </row>
        <row r="60">
          <cell r="D60">
            <v>51736</v>
          </cell>
          <cell r="E60">
            <v>50914</v>
          </cell>
          <cell r="F60">
            <v>51348</v>
          </cell>
          <cell r="G60">
            <v>51276</v>
          </cell>
          <cell r="H60">
            <v>49517</v>
          </cell>
          <cell r="I60">
            <v>56584</v>
          </cell>
          <cell r="J60">
            <v>59392</v>
          </cell>
          <cell r="K60">
            <v>61068</v>
          </cell>
          <cell r="L60">
            <v>57358</v>
          </cell>
          <cell r="M60">
            <v>57251</v>
          </cell>
          <cell r="N60">
            <v>31726</v>
          </cell>
          <cell r="O60">
            <v>43386</v>
          </cell>
          <cell r="P60">
            <v>52833</v>
          </cell>
          <cell r="Q60">
            <v>68836</v>
          </cell>
          <cell r="R60">
            <v>61912</v>
          </cell>
        </row>
        <row r="61">
          <cell r="D61">
            <v>34</v>
          </cell>
          <cell r="E61">
            <v>31</v>
          </cell>
          <cell r="F61">
            <v>39</v>
          </cell>
          <cell r="G61">
            <v>44</v>
          </cell>
          <cell r="H61">
            <v>49</v>
          </cell>
          <cell r="I61">
            <v>64</v>
          </cell>
          <cell r="J61">
            <v>65</v>
          </cell>
          <cell r="K61">
            <v>62</v>
          </cell>
          <cell r="L61">
            <v>54</v>
          </cell>
          <cell r="M61">
            <v>55</v>
          </cell>
          <cell r="N61">
            <v>7</v>
          </cell>
          <cell r="O61">
            <v>8</v>
          </cell>
          <cell r="P61">
            <v>9</v>
          </cell>
          <cell r="Q61">
            <v>11</v>
          </cell>
          <cell r="R61">
            <v>10</v>
          </cell>
        </row>
        <row r="62">
          <cell r="D62">
            <v>22912</v>
          </cell>
          <cell r="E62">
            <v>22771</v>
          </cell>
          <cell r="F62">
            <v>22817</v>
          </cell>
          <cell r="G62">
            <v>22617</v>
          </cell>
          <cell r="H62">
            <v>21228</v>
          </cell>
          <cell r="I62">
            <v>24445</v>
          </cell>
          <cell r="J62">
            <v>25617</v>
          </cell>
          <cell r="K62">
            <v>26155</v>
          </cell>
          <cell r="L62">
            <v>23069</v>
          </cell>
          <cell r="M62">
            <v>22521</v>
          </cell>
          <cell r="N62">
            <v>11156</v>
          </cell>
          <cell r="O62">
            <v>15843</v>
          </cell>
          <cell r="P62">
            <v>18979</v>
          </cell>
          <cell r="Q62">
            <v>25506</v>
          </cell>
          <cell r="R62">
            <v>22506</v>
          </cell>
        </row>
        <row r="63">
          <cell r="D63">
            <v>3647</v>
          </cell>
          <cell r="E63">
            <v>3630</v>
          </cell>
          <cell r="F63">
            <v>4360</v>
          </cell>
          <cell r="G63">
            <v>4048</v>
          </cell>
          <cell r="H63">
            <v>4854</v>
          </cell>
          <cell r="I63">
            <v>5627</v>
          </cell>
          <cell r="J63">
            <v>6048</v>
          </cell>
          <cell r="K63">
            <v>6650</v>
          </cell>
          <cell r="L63">
            <v>7168</v>
          </cell>
          <cell r="M63">
            <v>6995</v>
          </cell>
          <cell r="N63">
            <v>5838</v>
          </cell>
          <cell r="O63">
            <v>8124</v>
          </cell>
          <cell r="P63">
            <v>8979</v>
          </cell>
          <cell r="Q63">
            <v>10089</v>
          </cell>
          <cell r="R63">
            <v>10593</v>
          </cell>
        </row>
        <row r="64">
          <cell r="D64">
            <v>124</v>
          </cell>
          <cell r="E64">
            <v>73</v>
          </cell>
          <cell r="F64">
            <v>43</v>
          </cell>
          <cell r="G64">
            <v>54</v>
          </cell>
          <cell r="H64">
            <v>59</v>
          </cell>
          <cell r="I64">
            <v>18</v>
          </cell>
          <cell r="J64">
            <v>54</v>
          </cell>
          <cell r="K64">
            <v>57</v>
          </cell>
          <cell r="L64">
            <v>52</v>
          </cell>
          <cell r="M64">
            <v>22</v>
          </cell>
          <cell r="N64">
            <v>30</v>
          </cell>
          <cell r="O64">
            <v>30</v>
          </cell>
          <cell r="P64">
            <v>31</v>
          </cell>
          <cell r="Q64">
            <v>41</v>
          </cell>
          <cell r="R64">
            <v>55</v>
          </cell>
        </row>
        <row r="65">
          <cell r="D65">
            <v>18460</v>
          </cell>
          <cell r="E65">
            <v>17708</v>
          </cell>
          <cell r="F65">
            <v>17658</v>
          </cell>
          <cell r="G65">
            <v>17866</v>
          </cell>
          <cell r="H65">
            <v>17402</v>
          </cell>
          <cell r="I65">
            <v>19679</v>
          </cell>
          <cell r="J65">
            <v>20939</v>
          </cell>
          <cell r="K65">
            <v>21758</v>
          </cell>
          <cell r="L65">
            <v>20950</v>
          </cell>
          <cell r="M65">
            <v>21568</v>
          </cell>
          <cell r="N65">
            <v>11689</v>
          </cell>
          <cell r="O65">
            <v>15415</v>
          </cell>
          <cell r="P65">
            <v>19805</v>
          </cell>
          <cell r="Q65">
            <v>26590</v>
          </cell>
          <cell r="R65">
            <v>23428</v>
          </cell>
        </row>
        <row r="66">
          <cell r="D66">
            <v>6559</v>
          </cell>
          <cell r="E66">
            <v>6701</v>
          </cell>
          <cell r="F66">
            <v>6431</v>
          </cell>
          <cell r="G66">
            <v>6647</v>
          </cell>
          <cell r="H66">
            <v>5925</v>
          </cell>
          <cell r="I66">
            <v>6751</v>
          </cell>
          <cell r="J66">
            <v>6669</v>
          </cell>
          <cell r="K66">
            <v>6386</v>
          </cell>
          <cell r="L66">
            <v>6065</v>
          </cell>
          <cell r="M66">
            <v>6090</v>
          </cell>
          <cell r="N66">
            <v>3006</v>
          </cell>
          <cell r="O66">
            <v>3966</v>
          </cell>
          <cell r="P66">
            <v>5030</v>
          </cell>
          <cell r="Q66">
            <v>6599</v>
          </cell>
          <cell r="R66">
            <v>5320</v>
          </cell>
        </row>
        <row r="68">
          <cell r="D68">
            <v>82739</v>
          </cell>
          <cell r="E68">
            <v>85965</v>
          </cell>
          <cell r="F68">
            <v>96809</v>
          </cell>
          <cell r="G68">
            <v>101447</v>
          </cell>
          <cell r="H68">
            <v>100603</v>
          </cell>
          <cell r="I68">
            <v>108629</v>
          </cell>
          <cell r="J68">
            <v>116392</v>
          </cell>
          <cell r="K68">
            <v>119008</v>
          </cell>
          <cell r="L68">
            <v>115579</v>
          </cell>
          <cell r="M68">
            <v>110237</v>
          </cell>
          <cell r="N68">
            <v>59273</v>
          </cell>
          <cell r="O68">
            <v>72422</v>
          </cell>
          <cell r="P68">
            <v>99762</v>
          </cell>
          <cell r="Q68">
            <v>127769</v>
          </cell>
          <cell r="R68">
            <v>122300</v>
          </cell>
        </row>
        <row r="69">
          <cell r="D69">
            <v>59</v>
          </cell>
          <cell r="E69">
            <v>61</v>
          </cell>
          <cell r="F69">
            <v>81</v>
          </cell>
          <cell r="G69">
            <v>100</v>
          </cell>
          <cell r="H69">
            <v>111</v>
          </cell>
          <cell r="I69">
            <v>133</v>
          </cell>
          <cell r="J69">
            <v>139</v>
          </cell>
          <cell r="K69">
            <v>132</v>
          </cell>
          <cell r="L69">
            <v>117</v>
          </cell>
          <cell r="M69">
            <v>118</v>
          </cell>
          <cell r="N69">
            <v>15</v>
          </cell>
          <cell r="O69">
            <v>14</v>
          </cell>
          <cell r="P69">
            <v>17</v>
          </cell>
          <cell r="Q69">
            <v>22</v>
          </cell>
          <cell r="R69">
            <v>20</v>
          </cell>
        </row>
        <row r="70">
          <cell r="D70">
            <v>32387</v>
          </cell>
          <cell r="E70">
            <v>33278</v>
          </cell>
          <cell r="F70">
            <v>38313</v>
          </cell>
          <cell r="G70">
            <v>39660</v>
          </cell>
          <cell r="H70">
            <v>38444</v>
          </cell>
          <cell r="I70">
            <v>41992</v>
          </cell>
          <cell r="J70">
            <v>44711</v>
          </cell>
          <cell r="K70">
            <v>45080</v>
          </cell>
          <cell r="L70">
            <v>41643</v>
          </cell>
          <cell r="M70">
            <v>38665</v>
          </cell>
          <cell r="N70">
            <v>19085</v>
          </cell>
          <cell r="O70">
            <v>24201</v>
          </cell>
          <cell r="P70">
            <v>33247</v>
          </cell>
          <cell r="Q70">
            <v>43541</v>
          </cell>
          <cell r="R70">
            <v>40650</v>
          </cell>
        </row>
        <row r="71">
          <cell r="D71">
            <v>11183</v>
          </cell>
          <cell r="E71">
            <v>13202</v>
          </cell>
          <cell r="F71">
            <v>14926</v>
          </cell>
          <cell r="G71">
            <v>15518</v>
          </cell>
          <cell r="H71">
            <v>17201</v>
          </cell>
          <cell r="I71">
            <v>17856</v>
          </cell>
          <cell r="J71">
            <v>20227</v>
          </cell>
          <cell r="K71">
            <v>22190</v>
          </cell>
          <cell r="L71">
            <v>23431</v>
          </cell>
          <cell r="M71">
            <v>22701</v>
          </cell>
          <cell r="N71">
            <v>14587</v>
          </cell>
          <cell r="O71">
            <v>18109</v>
          </cell>
          <cell r="P71">
            <v>22515</v>
          </cell>
          <cell r="Q71">
            <v>26922</v>
          </cell>
          <cell r="R71">
            <v>29461</v>
          </cell>
        </row>
        <row r="72">
          <cell r="D72">
            <v>380</v>
          </cell>
          <cell r="E72">
            <v>264</v>
          </cell>
          <cell r="F72">
            <v>146</v>
          </cell>
          <cell r="G72">
            <v>207</v>
          </cell>
          <cell r="H72">
            <v>211</v>
          </cell>
          <cell r="I72">
            <v>56</v>
          </cell>
          <cell r="J72">
            <v>181</v>
          </cell>
          <cell r="K72">
            <v>191</v>
          </cell>
          <cell r="L72">
            <v>170</v>
          </cell>
          <cell r="M72">
            <v>71</v>
          </cell>
          <cell r="N72">
            <v>76</v>
          </cell>
          <cell r="O72">
            <v>68</v>
          </cell>
          <cell r="P72">
            <v>77</v>
          </cell>
          <cell r="Q72">
            <v>109</v>
          </cell>
          <cell r="R72">
            <v>154</v>
          </cell>
        </row>
        <row r="73">
          <cell r="D73">
            <v>27849</v>
          </cell>
          <cell r="E73">
            <v>27047</v>
          </cell>
          <cell r="F73">
            <v>30766</v>
          </cell>
          <cell r="G73">
            <v>32152</v>
          </cell>
          <cell r="H73">
            <v>32128</v>
          </cell>
          <cell r="I73">
            <v>35239</v>
          </cell>
          <cell r="J73">
            <v>37720</v>
          </cell>
          <cell r="K73">
            <v>38662</v>
          </cell>
          <cell r="L73">
            <v>37890</v>
          </cell>
          <cell r="M73">
            <v>36676</v>
          </cell>
          <cell r="N73">
            <v>19870</v>
          </cell>
          <cell r="O73">
            <v>23483</v>
          </cell>
          <cell r="P73">
            <v>34458</v>
          </cell>
          <cell r="Q73">
            <v>45058</v>
          </cell>
          <cell r="R73">
            <v>41631</v>
          </cell>
        </row>
        <row r="74">
          <cell r="D74">
            <v>10881</v>
          </cell>
          <cell r="E74">
            <v>12113</v>
          </cell>
          <cell r="F74">
            <v>12577</v>
          </cell>
          <cell r="G74">
            <v>13810</v>
          </cell>
          <cell r="H74">
            <v>12508</v>
          </cell>
          <cell r="I74">
            <v>13353</v>
          </cell>
          <cell r="J74">
            <v>13414</v>
          </cell>
          <cell r="K74">
            <v>12753</v>
          </cell>
          <cell r="L74">
            <v>12328</v>
          </cell>
          <cell r="M74">
            <v>12006</v>
          </cell>
          <cell r="N74">
            <v>5640</v>
          </cell>
          <cell r="O74">
            <v>6547</v>
          </cell>
          <cell r="P74">
            <v>9448</v>
          </cell>
          <cell r="Q74">
            <v>12117</v>
          </cell>
          <cell r="R74">
            <v>10384</v>
          </cell>
        </row>
        <row r="76">
          <cell r="D76">
            <v>32069</v>
          </cell>
          <cell r="E76">
            <v>32119</v>
          </cell>
          <cell r="F76">
            <v>32113</v>
          </cell>
          <cell r="G76">
            <v>30710</v>
          </cell>
          <cell r="H76">
            <v>28374</v>
          </cell>
          <cell r="I76">
            <v>32357</v>
          </cell>
          <cell r="J76">
            <v>35621</v>
          </cell>
          <cell r="K76">
            <v>37682</v>
          </cell>
          <cell r="L76">
            <v>36914</v>
          </cell>
          <cell r="M76">
            <v>40403</v>
          </cell>
          <cell r="N76">
            <v>23732</v>
          </cell>
          <cell r="O76">
            <v>32732</v>
          </cell>
          <cell r="P76">
            <v>38408</v>
          </cell>
          <cell r="Q76">
            <v>54045</v>
          </cell>
          <cell r="R76">
            <v>49342</v>
          </cell>
        </row>
        <row r="77">
          <cell r="D77">
            <v>20</v>
          </cell>
          <cell r="E77">
            <v>18</v>
          </cell>
          <cell r="F77">
            <v>23</v>
          </cell>
          <cell r="G77">
            <v>25</v>
          </cell>
          <cell r="H77">
            <v>26</v>
          </cell>
          <cell r="I77">
            <v>34</v>
          </cell>
          <cell r="J77">
            <v>36</v>
          </cell>
          <cell r="K77">
            <v>36</v>
          </cell>
          <cell r="L77">
            <v>32</v>
          </cell>
          <cell r="M77">
            <v>35</v>
          </cell>
          <cell r="N77">
            <v>5</v>
          </cell>
          <cell r="O77">
            <v>6</v>
          </cell>
          <cell r="P77">
            <v>6</v>
          </cell>
          <cell r="Q77">
            <v>8</v>
          </cell>
          <cell r="R77">
            <v>7</v>
          </cell>
        </row>
        <row r="78">
          <cell r="D78">
            <v>14963</v>
          </cell>
          <cell r="E78">
            <v>15151</v>
          </cell>
          <cell r="F78">
            <v>15152</v>
          </cell>
          <cell r="G78">
            <v>14361</v>
          </cell>
          <cell r="H78">
            <v>13038</v>
          </cell>
          <cell r="I78">
            <v>15149</v>
          </cell>
          <cell r="J78">
            <v>16556</v>
          </cell>
          <cell r="K78">
            <v>17409</v>
          </cell>
          <cell r="L78">
            <v>16082</v>
          </cell>
          <cell r="M78">
            <v>17127</v>
          </cell>
          <cell r="N78">
            <v>9761</v>
          </cell>
          <cell r="O78">
            <v>13932</v>
          </cell>
          <cell r="P78">
            <v>15832</v>
          </cell>
          <cell r="Q78">
            <v>22588</v>
          </cell>
          <cell r="R78">
            <v>20572</v>
          </cell>
        </row>
        <row r="79">
          <cell r="D79">
            <v>1277</v>
          </cell>
          <cell r="E79">
            <v>1234</v>
          </cell>
          <cell r="F79">
            <v>1474</v>
          </cell>
          <cell r="G79">
            <v>1237</v>
          </cell>
          <cell r="H79">
            <v>1410</v>
          </cell>
          <cell r="I79">
            <v>1507</v>
          </cell>
          <cell r="J79">
            <v>1788</v>
          </cell>
          <cell r="K79">
            <v>2094</v>
          </cell>
          <cell r="L79">
            <v>2319</v>
          </cell>
          <cell r="M79">
            <v>2501</v>
          </cell>
          <cell r="N79">
            <v>1411</v>
          </cell>
          <cell r="O79">
            <v>2136</v>
          </cell>
          <cell r="P79">
            <v>2161</v>
          </cell>
          <cell r="Q79">
            <v>2402</v>
          </cell>
          <cell r="R79">
            <v>2544</v>
          </cell>
        </row>
        <row r="80">
          <cell r="D80">
            <v>43</v>
          </cell>
          <cell r="E80">
            <v>25</v>
          </cell>
          <cell r="F80">
            <v>14</v>
          </cell>
          <cell r="G80">
            <v>16</v>
          </cell>
          <cell r="H80">
            <v>17</v>
          </cell>
          <cell r="I80">
            <v>5</v>
          </cell>
          <cell r="J80">
            <v>16</v>
          </cell>
          <cell r="K80">
            <v>18</v>
          </cell>
          <cell r="L80">
            <v>17</v>
          </cell>
          <cell r="M80">
            <v>8</v>
          </cell>
          <cell r="N80">
            <v>7</v>
          </cell>
          <cell r="O80">
            <v>8</v>
          </cell>
          <cell r="P80">
            <v>7</v>
          </cell>
          <cell r="Q80">
            <v>10</v>
          </cell>
          <cell r="R80">
            <v>13</v>
          </cell>
        </row>
        <row r="81">
          <cell r="D81">
            <v>11772</v>
          </cell>
          <cell r="E81">
            <v>11583</v>
          </cell>
          <cell r="F81">
            <v>11513</v>
          </cell>
          <cell r="G81">
            <v>11195</v>
          </cell>
          <cell r="H81">
            <v>10576</v>
          </cell>
          <cell r="I81">
            <v>11897</v>
          </cell>
          <cell r="J81">
            <v>13301</v>
          </cell>
          <cell r="K81">
            <v>14251</v>
          </cell>
          <cell r="L81">
            <v>14588</v>
          </cell>
          <cell r="M81">
            <v>16508</v>
          </cell>
          <cell r="N81">
            <v>10319</v>
          </cell>
          <cell r="O81">
            <v>13594</v>
          </cell>
          <cell r="P81">
            <v>16707</v>
          </cell>
          <cell r="Q81">
            <v>23768</v>
          </cell>
          <cell r="R81">
            <v>21879</v>
          </cell>
        </row>
        <row r="82">
          <cell r="D82">
            <v>3994</v>
          </cell>
          <cell r="E82">
            <v>4108</v>
          </cell>
          <cell r="F82">
            <v>3937</v>
          </cell>
          <cell r="G82">
            <v>3876</v>
          </cell>
          <cell r="H82">
            <v>3307</v>
          </cell>
          <cell r="I82">
            <v>3765</v>
          </cell>
          <cell r="J82">
            <v>3924</v>
          </cell>
          <cell r="K82">
            <v>3874</v>
          </cell>
          <cell r="L82">
            <v>3876</v>
          </cell>
          <cell r="M82">
            <v>4224</v>
          </cell>
          <cell r="N82">
            <v>2229</v>
          </cell>
          <cell r="O82">
            <v>3056</v>
          </cell>
          <cell r="P82">
            <v>3695</v>
          </cell>
          <cell r="Q82">
            <v>5269</v>
          </cell>
          <cell r="R82">
            <v>4327</v>
          </cell>
        </row>
        <row r="84">
          <cell r="D84">
            <v>94972</v>
          </cell>
          <cell r="E84">
            <v>91718</v>
          </cell>
          <cell r="F84">
            <v>95488</v>
          </cell>
          <cell r="G84">
            <v>93225</v>
          </cell>
          <cell r="H84">
            <v>96343</v>
          </cell>
          <cell r="I84">
            <v>115876</v>
          </cell>
          <cell r="J84">
            <v>117576</v>
          </cell>
          <cell r="K84">
            <v>121482</v>
          </cell>
          <cell r="L84">
            <v>115298</v>
          </cell>
          <cell r="M84">
            <v>115850</v>
          </cell>
          <cell r="N84">
            <v>63712</v>
          </cell>
          <cell r="O84">
            <v>93487</v>
          </cell>
          <cell r="P84">
            <v>126168</v>
          </cell>
          <cell r="Q84">
            <v>167891</v>
          </cell>
          <cell r="R84">
            <v>149950</v>
          </cell>
        </row>
        <row r="85">
          <cell r="D85">
            <v>63</v>
          </cell>
          <cell r="E85">
            <v>58</v>
          </cell>
          <cell r="F85">
            <v>74</v>
          </cell>
          <cell r="G85">
            <v>84</v>
          </cell>
          <cell r="H85">
            <v>96</v>
          </cell>
          <cell r="I85">
            <v>131</v>
          </cell>
          <cell r="J85">
            <v>129</v>
          </cell>
          <cell r="K85">
            <v>124</v>
          </cell>
          <cell r="L85">
            <v>108</v>
          </cell>
          <cell r="M85">
            <v>110</v>
          </cell>
          <cell r="N85">
            <v>14</v>
          </cell>
          <cell r="O85">
            <v>17</v>
          </cell>
          <cell r="P85">
            <v>20</v>
          </cell>
          <cell r="Q85">
            <v>27</v>
          </cell>
          <cell r="R85">
            <v>23</v>
          </cell>
        </row>
        <row r="86">
          <cell r="D86">
            <v>41231</v>
          </cell>
          <cell r="E86">
            <v>39680</v>
          </cell>
          <cell r="F86">
            <v>41107</v>
          </cell>
          <cell r="G86">
            <v>39797</v>
          </cell>
          <cell r="H86">
            <v>40944</v>
          </cell>
          <cell r="I86">
            <v>49784</v>
          </cell>
          <cell r="J86">
            <v>50363</v>
          </cell>
          <cell r="K86">
            <v>51831</v>
          </cell>
          <cell r="L86">
            <v>46455</v>
          </cell>
          <cell r="M86">
            <v>45767</v>
          </cell>
          <cell r="N86">
            <v>23409</v>
          </cell>
          <cell r="O86">
            <v>35026</v>
          </cell>
          <cell r="P86">
            <v>47088</v>
          </cell>
          <cell r="Q86">
            <v>64135</v>
          </cell>
          <cell r="R86">
            <v>55902</v>
          </cell>
        </row>
        <row r="87">
          <cell r="D87">
            <v>7710</v>
          </cell>
          <cell r="E87">
            <v>8302</v>
          </cell>
          <cell r="F87">
            <v>9938</v>
          </cell>
          <cell r="G87">
            <v>9254</v>
          </cell>
          <cell r="H87">
            <v>10011</v>
          </cell>
          <cell r="I87">
            <v>11950</v>
          </cell>
          <cell r="J87">
            <v>12511</v>
          </cell>
          <cell r="K87">
            <v>13509</v>
          </cell>
          <cell r="L87">
            <v>14253</v>
          </cell>
          <cell r="M87">
            <v>13780</v>
          </cell>
          <cell r="N87">
            <v>9627</v>
          </cell>
          <cell r="O87">
            <v>15716</v>
          </cell>
          <cell r="P87">
            <v>17585</v>
          </cell>
          <cell r="Q87">
            <v>20391</v>
          </cell>
          <cell r="R87">
            <v>22397</v>
          </cell>
        </row>
        <row r="88">
          <cell r="D88">
            <v>262</v>
          </cell>
          <cell r="E88">
            <v>166</v>
          </cell>
          <cell r="F88">
            <v>97</v>
          </cell>
          <cell r="G88">
            <v>123</v>
          </cell>
          <cell r="H88">
            <v>123</v>
          </cell>
          <cell r="I88">
            <v>37</v>
          </cell>
          <cell r="J88">
            <v>112</v>
          </cell>
          <cell r="K88">
            <v>116</v>
          </cell>
          <cell r="L88">
            <v>104</v>
          </cell>
          <cell r="M88">
            <v>43</v>
          </cell>
          <cell r="N88">
            <v>50</v>
          </cell>
          <cell r="O88">
            <v>59</v>
          </cell>
          <cell r="P88">
            <v>60</v>
          </cell>
          <cell r="Q88">
            <v>82</v>
          </cell>
          <cell r="R88">
            <v>117</v>
          </cell>
        </row>
        <row r="89">
          <cell r="D89">
            <v>33591</v>
          </cell>
          <cell r="E89">
            <v>31242</v>
          </cell>
          <cell r="F89">
            <v>32190</v>
          </cell>
          <cell r="G89">
            <v>31716</v>
          </cell>
          <cell r="H89">
            <v>33605</v>
          </cell>
          <cell r="I89">
            <v>40125</v>
          </cell>
          <cell r="J89">
            <v>41237</v>
          </cell>
          <cell r="K89">
            <v>43188</v>
          </cell>
          <cell r="L89">
            <v>42188</v>
          </cell>
          <cell r="M89">
            <v>43838</v>
          </cell>
          <cell r="N89">
            <v>24590</v>
          </cell>
          <cell r="O89">
            <v>34095</v>
          </cell>
          <cell r="P89">
            <v>49370</v>
          </cell>
          <cell r="Q89">
            <v>67094</v>
          </cell>
          <cell r="R89">
            <v>58577</v>
          </cell>
        </row>
        <row r="90">
          <cell r="D90">
            <v>12115</v>
          </cell>
          <cell r="E90">
            <v>12270</v>
          </cell>
          <cell r="F90">
            <v>12082</v>
          </cell>
          <cell r="G90">
            <v>12251</v>
          </cell>
          <cell r="H90">
            <v>11564</v>
          </cell>
          <cell r="I90">
            <v>13849</v>
          </cell>
          <cell r="J90">
            <v>13224</v>
          </cell>
          <cell r="K90">
            <v>12714</v>
          </cell>
          <cell r="L90">
            <v>12190</v>
          </cell>
          <cell r="M90">
            <v>12312</v>
          </cell>
          <cell r="N90">
            <v>6022</v>
          </cell>
          <cell r="O90">
            <v>8574</v>
          </cell>
          <cell r="P90">
            <v>12045</v>
          </cell>
          <cell r="Q90">
            <v>16162</v>
          </cell>
          <cell r="R90">
            <v>12934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EC79A-0A5D-4011-88CC-7AEB3E45E402}">
  <dimension ref="A1:I1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9" sqref="H9"/>
    </sheetView>
  </sheetViews>
  <sheetFormatPr defaultColWidth="9" defaultRowHeight="13" x14ac:dyDescent="0.2"/>
  <cols>
    <col min="1" max="1" width="4.453125" customWidth="1"/>
    <col min="2" max="2" width="33" customWidth="1"/>
    <col min="3" max="3" width="23.26953125" customWidth="1"/>
    <col min="4" max="4" width="17.6328125" customWidth="1"/>
    <col min="5" max="6" width="9.453125" customWidth="1"/>
  </cols>
  <sheetData>
    <row r="1" spans="1:9" x14ac:dyDescent="0.2">
      <c r="A1" s="457" t="s">
        <v>522</v>
      </c>
      <c r="B1" s="31"/>
      <c r="C1" s="31"/>
      <c r="D1" s="31"/>
      <c r="E1" s="762" t="s">
        <v>644</v>
      </c>
      <c r="F1" s="763"/>
      <c r="G1" s="31"/>
    </row>
    <row r="2" spans="1:9" x14ac:dyDescent="0.2">
      <c r="A2" s="464"/>
      <c r="B2" s="463" t="s">
        <v>283</v>
      </c>
      <c r="C2" s="515" t="s">
        <v>490</v>
      </c>
      <c r="D2" s="516"/>
      <c r="E2" s="760" t="s">
        <v>475</v>
      </c>
      <c r="F2" s="761"/>
      <c r="G2" s="31"/>
    </row>
    <row r="3" spans="1:9" ht="19.5" customHeight="1" x14ac:dyDescent="0.2">
      <c r="A3" s="215">
        <v>1</v>
      </c>
      <c r="B3" s="157" t="s">
        <v>479</v>
      </c>
      <c r="C3" s="215" t="s">
        <v>476</v>
      </c>
      <c r="D3" s="213" t="s">
        <v>477</v>
      </c>
      <c r="E3" s="669" t="s">
        <v>604</v>
      </c>
      <c r="F3" s="466" t="s">
        <v>641</v>
      </c>
      <c r="G3" s="31"/>
    </row>
    <row r="4" spans="1:9" ht="19.5" customHeight="1" x14ac:dyDescent="0.2">
      <c r="A4" s="459">
        <v>2</v>
      </c>
      <c r="B4" s="211" t="s">
        <v>481</v>
      </c>
      <c r="C4" s="459" t="s">
        <v>476</v>
      </c>
      <c r="D4" s="458" t="s">
        <v>477</v>
      </c>
      <c r="E4" s="670" t="s">
        <v>604</v>
      </c>
      <c r="F4" s="467" t="s">
        <v>641</v>
      </c>
      <c r="G4" s="31"/>
    </row>
    <row r="5" spans="1:9" ht="19.5" customHeight="1" x14ac:dyDescent="0.2">
      <c r="A5" s="460">
        <v>3</v>
      </c>
      <c r="B5" s="211" t="s">
        <v>483</v>
      </c>
      <c r="C5" s="459" t="s">
        <v>476</v>
      </c>
      <c r="D5" s="458" t="s">
        <v>477</v>
      </c>
      <c r="E5" s="670" t="s">
        <v>604</v>
      </c>
      <c r="F5" s="467" t="s">
        <v>641</v>
      </c>
      <c r="G5" s="31"/>
    </row>
    <row r="6" spans="1:9" ht="19.5" customHeight="1" x14ac:dyDescent="0.2">
      <c r="A6" s="460">
        <v>4</v>
      </c>
      <c r="B6" s="211" t="s">
        <v>485</v>
      </c>
      <c r="C6" s="459" t="s">
        <v>476</v>
      </c>
      <c r="D6" s="458" t="s">
        <v>477</v>
      </c>
      <c r="E6" s="670" t="s">
        <v>604</v>
      </c>
      <c r="F6" s="467" t="s">
        <v>641</v>
      </c>
      <c r="G6" s="31"/>
    </row>
    <row r="7" spans="1:9" ht="19.5" customHeight="1" x14ac:dyDescent="0.2">
      <c r="A7" s="459">
        <v>5</v>
      </c>
      <c r="B7" s="211" t="s">
        <v>486</v>
      </c>
      <c r="C7" s="459" t="s">
        <v>476</v>
      </c>
      <c r="D7" s="458" t="s">
        <v>477</v>
      </c>
      <c r="E7" s="670" t="s">
        <v>604</v>
      </c>
      <c r="F7" s="467" t="s">
        <v>641</v>
      </c>
      <c r="G7" s="31"/>
      <c r="H7" s="31" t="s">
        <v>298</v>
      </c>
    </row>
    <row r="8" spans="1:9" ht="19.5" customHeight="1" x14ac:dyDescent="0.2">
      <c r="A8" s="460">
        <v>6</v>
      </c>
      <c r="B8" s="211" t="s">
        <v>488</v>
      </c>
      <c r="C8" s="459" t="s">
        <v>476</v>
      </c>
      <c r="D8" s="458" t="s">
        <v>477</v>
      </c>
      <c r="E8" s="670" t="s">
        <v>604</v>
      </c>
      <c r="F8" s="467" t="s">
        <v>641</v>
      </c>
      <c r="G8" s="31"/>
      <c r="I8" t="s">
        <v>153</v>
      </c>
    </row>
    <row r="9" spans="1:9" ht="19.5" customHeight="1" x14ac:dyDescent="0.2">
      <c r="A9" s="461">
        <v>7</v>
      </c>
      <c r="B9" s="462" t="s">
        <v>489</v>
      </c>
      <c r="C9" s="524" t="s">
        <v>476</v>
      </c>
      <c r="D9" s="465" t="s">
        <v>477</v>
      </c>
      <c r="E9" s="196" t="s">
        <v>604</v>
      </c>
      <c r="F9" s="468" t="s">
        <v>641</v>
      </c>
      <c r="G9" s="31"/>
    </row>
    <row r="10" spans="1:9" x14ac:dyDescent="0.2">
      <c r="A10" s="211" t="s">
        <v>643</v>
      </c>
      <c r="B10" s="31"/>
      <c r="C10" s="31"/>
      <c r="D10" s="31" t="s">
        <v>521</v>
      </c>
      <c r="E10" s="31"/>
      <c r="F10" s="31" t="s">
        <v>524</v>
      </c>
      <c r="G10" s="31"/>
    </row>
    <row r="11" spans="1:9" x14ac:dyDescent="0.2">
      <c r="A11" s="211"/>
      <c r="B11" s="31"/>
      <c r="C11" s="31"/>
      <c r="D11" s="31"/>
      <c r="E11" s="31" t="s">
        <v>153</v>
      </c>
      <c r="F11" s="31"/>
      <c r="G11" s="31"/>
    </row>
    <row r="12" spans="1:9" x14ac:dyDescent="0.2">
      <c r="C12" t="s">
        <v>298</v>
      </c>
    </row>
    <row r="13" spans="1:9" x14ac:dyDescent="0.2">
      <c r="C13" t="s">
        <v>523</v>
      </c>
      <c r="D13" t="s">
        <v>552</v>
      </c>
    </row>
    <row r="15" spans="1:9" x14ac:dyDescent="0.2">
      <c r="D15" t="s">
        <v>491</v>
      </c>
    </row>
    <row r="17" spans="5:5" x14ac:dyDescent="0.2">
      <c r="E17" t="s">
        <v>491</v>
      </c>
    </row>
  </sheetData>
  <mergeCells count="2">
    <mergeCell ref="E2:F2"/>
    <mergeCell ref="E1:F1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4"/>
  <sheetViews>
    <sheetView workbookViewId="0">
      <pane xSplit="2" ySplit="4" topLeftCell="H103" activePane="bottomRight" state="frozen"/>
      <selection pane="topRight" activeCell="C1" sqref="C1"/>
      <selection pane="bottomLeft" activeCell="A5" sqref="A5"/>
      <selection pane="bottomRight" activeCell="U110" sqref="U110"/>
    </sheetView>
  </sheetViews>
  <sheetFormatPr defaultRowHeight="13" x14ac:dyDescent="0.2"/>
  <cols>
    <col min="1" max="1" width="6" customWidth="1"/>
    <col min="2" max="2" width="13.6328125" customWidth="1"/>
    <col min="3" max="3" width="11.08984375" customWidth="1"/>
    <col min="4" max="4" width="10.7265625" customWidth="1"/>
    <col min="5" max="5" width="11.6328125" customWidth="1"/>
    <col min="6" max="7" width="11" customWidth="1"/>
    <col min="8" max="8" width="11.08984375" customWidth="1"/>
    <col min="9" max="9" width="11.26953125" customWidth="1"/>
    <col min="10" max="16" width="11" customWidth="1"/>
    <col min="17" max="17" width="10.26953125" customWidth="1"/>
    <col min="239" max="239" width="6" customWidth="1"/>
    <col min="240" max="240" width="13.6328125" customWidth="1"/>
    <col min="241" max="251" width="0" hidden="1" customWidth="1"/>
    <col min="252" max="261" width="10.453125" customWidth="1"/>
    <col min="262" max="262" width="11.08984375" customWidth="1"/>
    <col min="263" max="263" width="10.7265625" customWidth="1"/>
    <col min="264" max="264" width="11.6328125" customWidth="1"/>
    <col min="265" max="266" width="11" customWidth="1"/>
    <col min="267" max="267" width="11.08984375" customWidth="1"/>
    <col min="268" max="268" width="11" customWidth="1"/>
    <col min="495" max="495" width="6" customWidth="1"/>
    <col min="496" max="496" width="13.6328125" customWidth="1"/>
    <col min="497" max="507" width="0" hidden="1" customWidth="1"/>
    <col min="508" max="517" width="10.453125" customWidth="1"/>
    <col min="518" max="518" width="11.08984375" customWidth="1"/>
    <col min="519" max="519" width="10.7265625" customWidth="1"/>
    <col min="520" max="520" width="11.6328125" customWidth="1"/>
    <col min="521" max="522" width="11" customWidth="1"/>
    <col min="523" max="523" width="11.08984375" customWidth="1"/>
    <col min="524" max="524" width="11" customWidth="1"/>
    <col min="751" max="751" width="6" customWidth="1"/>
    <col min="752" max="752" width="13.6328125" customWidth="1"/>
    <col min="753" max="763" width="0" hidden="1" customWidth="1"/>
    <col min="764" max="773" width="10.453125" customWidth="1"/>
    <col min="774" max="774" width="11.08984375" customWidth="1"/>
    <col min="775" max="775" width="10.7265625" customWidth="1"/>
    <col min="776" max="776" width="11.6328125" customWidth="1"/>
    <col min="777" max="778" width="11" customWidth="1"/>
    <col min="779" max="779" width="11.08984375" customWidth="1"/>
    <col min="780" max="780" width="11" customWidth="1"/>
    <col min="1007" max="1007" width="6" customWidth="1"/>
    <col min="1008" max="1008" width="13.6328125" customWidth="1"/>
    <col min="1009" max="1019" width="0" hidden="1" customWidth="1"/>
    <col min="1020" max="1029" width="10.453125" customWidth="1"/>
    <col min="1030" max="1030" width="11.08984375" customWidth="1"/>
    <col min="1031" max="1031" width="10.7265625" customWidth="1"/>
    <col min="1032" max="1032" width="11.6328125" customWidth="1"/>
    <col min="1033" max="1034" width="11" customWidth="1"/>
    <col min="1035" max="1035" width="11.08984375" customWidth="1"/>
    <col min="1036" max="1036" width="11" customWidth="1"/>
    <col min="1263" max="1263" width="6" customWidth="1"/>
    <col min="1264" max="1264" width="13.6328125" customWidth="1"/>
    <col min="1265" max="1275" width="0" hidden="1" customWidth="1"/>
    <col min="1276" max="1285" width="10.453125" customWidth="1"/>
    <col min="1286" max="1286" width="11.08984375" customWidth="1"/>
    <col min="1287" max="1287" width="10.7265625" customWidth="1"/>
    <col min="1288" max="1288" width="11.6328125" customWidth="1"/>
    <col min="1289" max="1290" width="11" customWidth="1"/>
    <col min="1291" max="1291" width="11.08984375" customWidth="1"/>
    <col min="1292" max="1292" width="11" customWidth="1"/>
    <col min="1519" max="1519" width="6" customWidth="1"/>
    <col min="1520" max="1520" width="13.6328125" customWidth="1"/>
    <col min="1521" max="1531" width="0" hidden="1" customWidth="1"/>
    <col min="1532" max="1541" width="10.453125" customWidth="1"/>
    <col min="1542" max="1542" width="11.08984375" customWidth="1"/>
    <col min="1543" max="1543" width="10.7265625" customWidth="1"/>
    <col min="1544" max="1544" width="11.6328125" customWidth="1"/>
    <col min="1545" max="1546" width="11" customWidth="1"/>
    <col min="1547" max="1547" width="11.08984375" customWidth="1"/>
    <col min="1548" max="1548" width="11" customWidth="1"/>
    <col min="1775" max="1775" width="6" customWidth="1"/>
    <col min="1776" max="1776" width="13.6328125" customWidth="1"/>
    <col min="1777" max="1787" width="0" hidden="1" customWidth="1"/>
    <col min="1788" max="1797" width="10.453125" customWidth="1"/>
    <col min="1798" max="1798" width="11.08984375" customWidth="1"/>
    <col min="1799" max="1799" width="10.7265625" customWidth="1"/>
    <col min="1800" max="1800" width="11.6328125" customWidth="1"/>
    <col min="1801" max="1802" width="11" customWidth="1"/>
    <col min="1803" max="1803" width="11.08984375" customWidth="1"/>
    <col min="1804" max="1804" width="11" customWidth="1"/>
    <col min="2031" max="2031" width="6" customWidth="1"/>
    <col min="2032" max="2032" width="13.6328125" customWidth="1"/>
    <col min="2033" max="2043" width="0" hidden="1" customWidth="1"/>
    <col min="2044" max="2053" width="10.453125" customWidth="1"/>
    <col min="2054" max="2054" width="11.08984375" customWidth="1"/>
    <col min="2055" max="2055" width="10.7265625" customWidth="1"/>
    <col min="2056" max="2056" width="11.6328125" customWidth="1"/>
    <col min="2057" max="2058" width="11" customWidth="1"/>
    <col min="2059" max="2059" width="11.08984375" customWidth="1"/>
    <col min="2060" max="2060" width="11" customWidth="1"/>
    <col min="2287" max="2287" width="6" customWidth="1"/>
    <col min="2288" max="2288" width="13.6328125" customWidth="1"/>
    <col min="2289" max="2299" width="0" hidden="1" customWidth="1"/>
    <col min="2300" max="2309" width="10.453125" customWidth="1"/>
    <col min="2310" max="2310" width="11.08984375" customWidth="1"/>
    <col min="2311" max="2311" width="10.7265625" customWidth="1"/>
    <col min="2312" max="2312" width="11.6328125" customWidth="1"/>
    <col min="2313" max="2314" width="11" customWidth="1"/>
    <col min="2315" max="2315" width="11.08984375" customWidth="1"/>
    <col min="2316" max="2316" width="11" customWidth="1"/>
    <col min="2543" max="2543" width="6" customWidth="1"/>
    <col min="2544" max="2544" width="13.6328125" customWidth="1"/>
    <col min="2545" max="2555" width="0" hidden="1" customWidth="1"/>
    <col min="2556" max="2565" width="10.453125" customWidth="1"/>
    <col min="2566" max="2566" width="11.08984375" customWidth="1"/>
    <col min="2567" max="2567" width="10.7265625" customWidth="1"/>
    <col min="2568" max="2568" width="11.6328125" customWidth="1"/>
    <col min="2569" max="2570" width="11" customWidth="1"/>
    <col min="2571" max="2571" width="11.08984375" customWidth="1"/>
    <col min="2572" max="2572" width="11" customWidth="1"/>
    <col min="2799" max="2799" width="6" customWidth="1"/>
    <col min="2800" max="2800" width="13.6328125" customWidth="1"/>
    <col min="2801" max="2811" width="0" hidden="1" customWidth="1"/>
    <col min="2812" max="2821" width="10.453125" customWidth="1"/>
    <col min="2822" max="2822" width="11.08984375" customWidth="1"/>
    <col min="2823" max="2823" width="10.7265625" customWidth="1"/>
    <col min="2824" max="2824" width="11.6328125" customWidth="1"/>
    <col min="2825" max="2826" width="11" customWidth="1"/>
    <col min="2827" max="2827" width="11.08984375" customWidth="1"/>
    <col min="2828" max="2828" width="11" customWidth="1"/>
    <col min="3055" max="3055" width="6" customWidth="1"/>
    <col min="3056" max="3056" width="13.6328125" customWidth="1"/>
    <col min="3057" max="3067" width="0" hidden="1" customWidth="1"/>
    <col min="3068" max="3077" width="10.453125" customWidth="1"/>
    <col min="3078" max="3078" width="11.08984375" customWidth="1"/>
    <col min="3079" max="3079" width="10.7265625" customWidth="1"/>
    <col min="3080" max="3080" width="11.6328125" customWidth="1"/>
    <col min="3081" max="3082" width="11" customWidth="1"/>
    <col min="3083" max="3083" width="11.08984375" customWidth="1"/>
    <col min="3084" max="3084" width="11" customWidth="1"/>
    <col min="3311" max="3311" width="6" customWidth="1"/>
    <col min="3312" max="3312" width="13.6328125" customWidth="1"/>
    <col min="3313" max="3323" width="0" hidden="1" customWidth="1"/>
    <col min="3324" max="3333" width="10.453125" customWidth="1"/>
    <col min="3334" max="3334" width="11.08984375" customWidth="1"/>
    <col min="3335" max="3335" width="10.7265625" customWidth="1"/>
    <col min="3336" max="3336" width="11.6328125" customWidth="1"/>
    <col min="3337" max="3338" width="11" customWidth="1"/>
    <col min="3339" max="3339" width="11.08984375" customWidth="1"/>
    <col min="3340" max="3340" width="11" customWidth="1"/>
    <col min="3567" max="3567" width="6" customWidth="1"/>
    <col min="3568" max="3568" width="13.6328125" customWidth="1"/>
    <col min="3569" max="3579" width="0" hidden="1" customWidth="1"/>
    <col min="3580" max="3589" width="10.453125" customWidth="1"/>
    <col min="3590" max="3590" width="11.08984375" customWidth="1"/>
    <col min="3591" max="3591" width="10.7265625" customWidth="1"/>
    <col min="3592" max="3592" width="11.6328125" customWidth="1"/>
    <col min="3593" max="3594" width="11" customWidth="1"/>
    <col min="3595" max="3595" width="11.08984375" customWidth="1"/>
    <col min="3596" max="3596" width="11" customWidth="1"/>
    <col min="3823" max="3823" width="6" customWidth="1"/>
    <col min="3824" max="3824" width="13.6328125" customWidth="1"/>
    <col min="3825" max="3835" width="0" hidden="1" customWidth="1"/>
    <col min="3836" max="3845" width="10.453125" customWidth="1"/>
    <col min="3846" max="3846" width="11.08984375" customWidth="1"/>
    <col min="3847" max="3847" width="10.7265625" customWidth="1"/>
    <col min="3848" max="3848" width="11.6328125" customWidth="1"/>
    <col min="3849" max="3850" width="11" customWidth="1"/>
    <col min="3851" max="3851" width="11.08984375" customWidth="1"/>
    <col min="3852" max="3852" width="11" customWidth="1"/>
    <col min="4079" max="4079" width="6" customWidth="1"/>
    <col min="4080" max="4080" width="13.6328125" customWidth="1"/>
    <col min="4081" max="4091" width="0" hidden="1" customWidth="1"/>
    <col min="4092" max="4101" width="10.453125" customWidth="1"/>
    <col min="4102" max="4102" width="11.08984375" customWidth="1"/>
    <col min="4103" max="4103" width="10.7265625" customWidth="1"/>
    <col min="4104" max="4104" width="11.6328125" customWidth="1"/>
    <col min="4105" max="4106" width="11" customWidth="1"/>
    <col min="4107" max="4107" width="11.08984375" customWidth="1"/>
    <col min="4108" max="4108" width="11" customWidth="1"/>
    <col min="4335" max="4335" width="6" customWidth="1"/>
    <col min="4336" max="4336" width="13.6328125" customWidth="1"/>
    <col min="4337" max="4347" width="0" hidden="1" customWidth="1"/>
    <col min="4348" max="4357" width="10.453125" customWidth="1"/>
    <col min="4358" max="4358" width="11.08984375" customWidth="1"/>
    <col min="4359" max="4359" width="10.7265625" customWidth="1"/>
    <col min="4360" max="4360" width="11.6328125" customWidth="1"/>
    <col min="4361" max="4362" width="11" customWidth="1"/>
    <col min="4363" max="4363" width="11.08984375" customWidth="1"/>
    <col min="4364" max="4364" width="11" customWidth="1"/>
    <col min="4591" max="4591" width="6" customWidth="1"/>
    <col min="4592" max="4592" width="13.6328125" customWidth="1"/>
    <col min="4593" max="4603" width="0" hidden="1" customWidth="1"/>
    <col min="4604" max="4613" width="10.453125" customWidth="1"/>
    <col min="4614" max="4614" width="11.08984375" customWidth="1"/>
    <col min="4615" max="4615" width="10.7265625" customWidth="1"/>
    <col min="4616" max="4616" width="11.6328125" customWidth="1"/>
    <col min="4617" max="4618" width="11" customWidth="1"/>
    <col min="4619" max="4619" width="11.08984375" customWidth="1"/>
    <col min="4620" max="4620" width="11" customWidth="1"/>
    <col min="4847" max="4847" width="6" customWidth="1"/>
    <col min="4848" max="4848" width="13.6328125" customWidth="1"/>
    <col min="4849" max="4859" width="0" hidden="1" customWidth="1"/>
    <col min="4860" max="4869" width="10.453125" customWidth="1"/>
    <col min="4870" max="4870" width="11.08984375" customWidth="1"/>
    <col min="4871" max="4871" width="10.7265625" customWidth="1"/>
    <col min="4872" max="4872" width="11.6328125" customWidth="1"/>
    <col min="4873" max="4874" width="11" customWidth="1"/>
    <col min="4875" max="4875" width="11.08984375" customWidth="1"/>
    <col min="4876" max="4876" width="11" customWidth="1"/>
    <col min="5103" max="5103" width="6" customWidth="1"/>
    <col min="5104" max="5104" width="13.6328125" customWidth="1"/>
    <col min="5105" max="5115" width="0" hidden="1" customWidth="1"/>
    <col min="5116" max="5125" width="10.453125" customWidth="1"/>
    <col min="5126" max="5126" width="11.08984375" customWidth="1"/>
    <col min="5127" max="5127" width="10.7265625" customWidth="1"/>
    <col min="5128" max="5128" width="11.6328125" customWidth="1"/>
    <col min="5129" max="5130" width="11" customWidth="1"/>
    <col min="5131" max="5131" width="11.08984375" customWidth="1"/>
    <col min="5132" max="5132" width="11" customWidth="1"/>
    <col min="5359" max="5359" width="6" customWidth="1"/>
    <col min="5360" max="5360" width="13.6328125" customWidth="1"/>
    <col min="5361" max="5371" width="0" hidden="1" customWidth="1"/>
    <col min="5372" max="5381" width="10.453125" customWidth="1"/>
    <col min="5382" max="5382" width="11.08984375" customWidth="1"/>
    <col min="5383" max="5383" width="10.7265625" customWidth="1"/>
    <col min="5384" max="5384" width="11.6328125" customWidth="1"/>
    <col min="5385" max="5386" width="11" customWidth="1"/>
    <col min="5387" max="5387" width="11.08984375" customWidth="1"/>
    <col min="5388" max="5388" width="11" customWidth="1"/>
    <col min="5615" max="5615" width="6" customWidth="1"/>
    <col min="5616" max="5616" width="13.6328125" customWidth="1"/>
    <col min="5617" max="5627" width="0" hidden="1" customWidth="1"/>
    <col min="5628" max="5637" width="10.453125" customWidth="1"/>
    <col min="5638" max="5638" width="11.08984375" customWidth="1"/>
    <col min="5639" max="5639" width="10.7265625" customWidth="1"/>
    <col min="5640" max="5640" width="11.6328125" customWidth="1"/>
    <col min="5641" max="5642" width="11" customWidth="1"/>
    <col min="5643" max="5643" width="11.08984375" customWidth="1"/>
    <col min="5644" max="5644" width="11" customWidth="1"/>
    <col min="5871" max="5871" width="6" customWidth="1"/>
    <col min="5872" max="5872" width="13.6328125" customWidth="1"/>
    <col min="5873" max="5883" width="0" hidden="1" customWidth="1"/>
    <col min="5884" max="5893" width="10.453125" customWidth="1"/>
    <col min="5894" max="5894" width="11.08984375" customWidth="1"/>
    <col min="5895" max="5895" width="10.7265625" customWidth="1"/>
    <col min="5896" max="5896" width="11.6328125" customWidth="1"/>
    <col min="5897" max="5898" width="11" customWidth="1"/>
    <col min="5899" max="5899" width="11.08984375" customWidth="1"/>
    <col min="5900" max="5900" width="11" customWidth="1"/>
    <col min="6127" max="6127" width="6" customWidth="1"/>
    <col min="6128" max="6128" width="13.6328125" customWidth="1"/>
    <col min="6129" max="6139" width="0" hidden="1" customWidth="1"/>
    <col min="6140" max="6149" width="10.453125" customWidth="1"/>
    <col min="6150" max="6150" width="11.08984375" customWidth="1"/>
    <col min="6151" max="6151" width="10.7265625" customWidth="1"/>
    <col min="6152" max="6152" width="11.6328125" customWidth="1"/>
    <col min="6153" max="6154" width="11" customWidth="1"/>
    <col min="6155" max="6155" width="11.08984375" customWidth="1"/>
    <col min="6156" max="6156" width="11" customWidth="1"/>
    <col min="6383" max="6383" width="6" customWidth="1"/>
    <col min="6384" max="6384" width="13.6328125" customWidth="1"/>
    <col min="6385" max="6395" width="0" hidden="1" customWidth="1"/>
    <col min="6396" max="6405" width="10.453125" customWidth="1"/>
    <col min="6406" max="6406" width="11.08984375" customWidth="1"/>
    <col min="6407" max="6407" width="10.7265625" customWidth="1"/>
    <col min="6408" max="6408" width="11.6328125" customWidth="1"/>
    <col min="6409" max="6410" width="11" customWidth="1"/>
    <col min="6411" max="6411" width="11.08984375" customWidth="1"/>
    <col min="6412" max="6412" width="11" customWidth="1"/>
    <col min="6639" max="6639" width="6" customWidth="1"/>
    <col min="6640" max="6640" width="13.6328125" customWidth="1"/>
    <col min="6641" max="6651" width="0" hidden="1" customWidth="1"/>
    <col min="6652" max="6661" width="10.453125" customWidth="1"/>
    <col min="6662" max="6662" width="11.08984375" customWidth="1"/>
    <col min="6663" max="6663" width="10.7265625" customWidth="1"/>
    <col min="6664" max="6664" width="11.6328125" customWidth="1"/>
    <col min="6665" max="6666" width="11" customWidth="1"/>
    <col min="6667" max="6667" width="11.08984375" customWidth="1"/>
    <col min="6668" max="6668" width="11" customWidth="1"/>
    <col min="6895" max="6895" width="6" customWidth="1"/>
    <col min="6896" max="6896" width="13.6328125" customWidth="1"/>
    <col min="6897" max="6907" width="0" hidden="1" customWidth="1"/>
    <col min="6908" max="6917" width="10.453125" customWidth="1"/>
    <col min="6918" max="6918" width="11.08984375" customWidth="1"/>
    <col min="6919" max="6919" width="10.7265625" customWidth="1"/>
    <col min="6920" max="6920" width="11.6328125" customWidth="1"/>
    <col min="6921" max="6922" width="11" customWidth="1"/>
    <col min="6923" max="6923" width="11.08984375" customWidth="1"/>
    <col min="6924" max="6924" width="11" customWidth="1"/>
    <col min="7151" max="7151" width="6" customWidth="1"/>
    <col min="7152" max="7152" width="13.6328125" customWidth="1"/>
    <col min="7153" max="7163" width="0" hidden="1" customWidth="1"/>
    <col min="7164" max="7173" width="10.453125" customWidth="1"/>
    <col min="7174" max="7174" width="11.08984375" customWidth="1"/>
    <col min="7175" max="7175" width="10.7265625" customWidth="1"/>
    <col min="7176" max="7176" width="11.6328125" customWidth="1"/>
    <col min="7177" max="7178" width="11" customWidth="1"/>
    <col min="7179" max="7179" width="11.08984375" customWidth="1"/>
    <col min="7180" max="7180" width="11" customWidth="1"/>
    <col min="7407" max="7407" width="6" customWidth="1"/>
    <col min="7408" max="7408" width="13.6328125" customWidth="1"/>
    <col min="7409" max="7419" width="0" hidden="1" customWidth="1"/>
    <col min="7420" max="7429" width="10.453125" customWidth="1"/>
    <col min="7430" max="7430" width="11.08984375" customWidth="1"/>
    <col min="7431" max="7431" width="10.7265625" customWidth="1"/>
    <col min="7432" max="7432" width="11.6328125" customWidth="1"/>
    <col min="7433" max="7434" width="11" customWidth="1"/>
    <col min="7435" max="7435" width="11.08984375" customWidth="1"/>
    <col min="7436" max="7436" width="11" customWidth="1"/>
    <col min="7663" max="7663" width="6" customWidth="1"/>
    <col min="7664" max="7664" width="13.6328125" customWidth="1"/>
    <col min="7665" max="7675" width="0" hidden="1" customWidth="1"/>
    <col min="7676" max="7685" width="10.453125" customWidth="1"/>
    <col min="7686" max="7686" width="11.08984375" customWidth="1"/>
    <col min="7687" max="7687" width="10.7265625" customWidth="1"/>
    <col min="7688" max="7688" width="11.6328125" customWidth="1"/>
    <col min="7689" max="7690" width="11" customWidth="1"/>
    <col min="7691" max="7691" width="11.08984375" customWidth="1"/>
    <col min="7692" max="7692" width="11" customWidth="1"/>
    <col min="7919" max="7919" width="6" customWidth="1"/>
    <col min="7920" max="7920" width="13.6328125" customWidth="1"/>
    <col min="7921" max="7931" width="0" hidden="1" customWidth="1"/>
    <col min="7932" max="7941" width="10.453125" customWidth="1"/>
    <col min="7942" max="7942" width="11.08984375" customWidth="1"/>
    <col min="7943" max="7943" width="10.7265625" customWidth="1"/>
    <col min="7944" max="7944" width="11.6328125" customWidth="1"/>
    <col min="7945" max="7946" width="11" customWidth="1"/>
    <col min="7947" max="7947" width="11.08984375" customWidth="1"/>
    <col min="7948" max="7948" width="11" customWidth="1"/>
    <col min="8175" max="8175" width="6" customWidth="1"/>
    <col min="8176" max="8176" width="13.6328125" customWidth="1"/>
    <col min="8177" max="8187" width="0" hidden="1" customWidth="1"/>
    <col min="8188" max="8197" width="10.453125" customWidth="1"/>
    <col min="8198" max="8198" width="11.08984375" customWidth="1"/>
    <col min="8199" max="8199" width="10.7265625" customWidth="1"/>
    <col min="8200" max="8200" width="11.6328125" customWidth="1"/>
    <col min="8201" max="8202" width="11" customWidth="1"/>
    <col min="8203" max="8203" width="11.08984375" customWidth="1"/>
    <col min="8204" max="8204" width="11" customWidth="1"/>
    <col min="8431" max="8431" width="6" customWidth="1"/>
    <col min="8432" max="8432" width="13.6328125" customWidth="1"/>
    <col min="8433" max="8443" width="0" hidden="1" customWidth="1"/>
    <col min="8444" max="8453" width="10.453125" customWidth="1"/>
    <col min="8454" max="8454" width="11.08984375" customWidth="1"/>
    <col min="8455" max="8455" width="10.7265625" customWidth="1"/>
    <col min="8456" max="8456" width="11.6328125" customWidth="1"/>
    <col min="8457" max="8458" width="11" customWidth="1"/>
    <col min="8459" max="8459" width="11.08984375" customWidth="1"/>
    <col min="8460" max="8460" width="11" customWidth="1"/>
    <col min="8687" max="8687" width="6" customWidth="1"/>
    <col min="8688" max="8688" width="13.6328125" customWidth="1"/>
    <col min="8689" max="8699" width="0" hidden="1" customWidth="1"/>
    <col min="8700" max="8709" width="10.453125" customWidth="1"/>
    <col min="8710" max="8710" width="11.08984375" customWidth="1"/>
    <col min="8711" max="8711" width="10.7265625" customWidth="1"/>
    <col min="8712" max="8712" width="11.6328125" customWidth="1"/>
    <col min="8713" max="8714" width="11" customWidth="1"/>
    <col min="8715" max="8715" width="11.08984375" customWidth="1"/>
    <col min="8716" max="8716" width="11" customWidth="1"/>
    <col min="8943" max="8943" width="6" customWidth="1"/>
    <col min="8944" max="8944" width="13.6328125" customWidth="1"/>
    <col min="8945" max="8955" width="0" hidden="1" customWidth="1"/>
    <col min="8956" max="8965" width="10.453125" customWidth="1"/>
    <col min="8966" max="8966" width="11.08984375" customWidth="1"/>
    <col min="8967" max="8967" width="10.7265625" customWidth="1"/>
    <col min="8968" max="8968" width="11.6328125" customWidth="1"/>
    <col min="8969" max="8970" width="11" customWidth="1"/>
    <col min="8971" max="8971" width="11.08984375" customWidth="1"/>
    <col min="8972" max="8972" width="11" customWidth="1"/>
    <col min="9199" max="9199" width="6" customWidth="1"/>
    <col min="9200" max="9200" width="13.6328125" customWidth="1"/>
    <col min="9201" max="9211" width="0" hidden="1" customWidth="1"/>
    <col min="9212" max="9221" width="10.453125" customWidth="1"/>
    <col min="9222" max="9222" width="11.08984375" customWidth="1"/>
    <col min="9223" max="9223" width="10.7265625" customWidth="1"/>
    <col min="9224" max="9224" width="11.6328125" customWidth="1"/>
    <col min="9225" max="9226" width="11" customWidth="1"/>
    <col min="9227" max="9227" width="11.08984375" customWidth="1"/>
    <col min="9228" max="9228" width="11" customWidth="1"/>
    <col min="9455" max="9455" width="6" customWidth="1"/>
    <col min="9456" max="9456" width="13.6328125" customWidth="1"/>
    <col min="9457" max="9467" width="0" hidden="1" customWidth="1"/>
    <col min="9468" max="9477" width="10.453125" customWidth="1"/>
    <col min="9478" max="9478" width="11.08984375" customWidth="1"/>
    <col min="9479" max="9479" width="10.7265625" customWidth="1"/>
    <col min="9480" max="9480" width="11.6328125" customWidth="1"/>
    <col min="9481" max="9482" width="11" customWidth="1"/>
    <col min="9483" max="9483" width="11.08984375" customWidth="1"/>
    <col min="9484" max="9484" width="11" customWidth="1"/>
    <col min="9711" max="9711" width="6" customWidth="1"/>
    <col min="9712" max="9712" width="13.6328125" customWidth="1"/>
    <col min="9713" max="9723" width="0" hidden="1" customWidth="1"/>
    <col min="9724" max="9733" width="10.453125" customWidth="1"/>
    <col min="9734" max="9734" width="11.08984375" customWidth="1"/>
    <col min="9735" max="9735" width="10.7265625" customWidth="1"/>
    <col min="9736" max="9736" width="11.6328125" customWidth="1"/>
    <col min="9737" max="9738" width="11" customWidth="1"/>
    <col min="9739" max="9739" width="11.08984375" customWidth="1"/>
    <col min="9740" max="9740" width="11" customWidth="1"/>
    <col min="9967" max="9967" width="6" customWidth="1"/>
    <col min="9968" max="9968" width="13.6328125" customWidth="1"/>
    <col min="9969" max="9979" width="0" hidden="1" customWidth="1"/>
    <col min="9980" max="9989" width="10.453125" customWidth="1"/>
    <col min="9990" max="9990" width="11.08984375" customWidth="1"/>
    <col min="9991" max="9991" width="10.7265625" customWidth="1"/>
    <col min="9992" max="9992" width="11.6328125" customWidth="1"/>
    <col min="9993" max="9994" width="11" customWidth="1"/>
    <col min="9995" max="9995" width="11.08984375" customWidth="1"/>
    <col min="9996" max="9996" width="11" customWidth="1"/>
    <col min="10223" max="10223" width="6" customWidth="1"/>
    <col min="10224" max="10224" width="13.6328125" customWidth="1"/>
    <col min="10225" max="10235" width="0" hidden="1" customWidth="1"/>
    <col min="10236" max="10245" width="10.453125" customWidth="1"/>
    <col min="10246" max="10246" width="11.08984375" customWidth="1"/>
    <col min="10247" max="10247" width="10.7265625" customWidth="1"/>
    <col min="10248" max="10248" width="11.6328125" customWidth="1"/>
    <col min="10249" max="10250" width="11" customWidth="1"/>
    <col min="10251" max="10251" width="11.08984375" customWidth="1"/>
    <col min="10252" max="10252" width="11" customWidth="1"/>
    <col min="10479" max="10479" width="6" customWidth="1"/>
    <col min="10480" max="10480" width="13.6328125" customWidth="1"/>
    <col min="10481" max="10491" width="0" hidden="1" customWidth="1"/>
    <col min="10492" max="10501" width="10.453125" customWidth="1"/>
    <col min="10502" max="10502" width="11.08984375" customWidth="1"/>
    <col min="10503" max="10503" width="10.7265625" customWidth="1"/>
    <col min="10504" max="10504" width="11.6328125" customWidth="1"/>
    <col min="10505" max="10506" width="11" customWidth="1"/>
    <col min="10507" max="10507" width="11.08984375" customWidth="1"/>
    <col min="10508" max="10508" width="11" customWidth="1"/>
    <col min="10735" max="10735" width="6" customWidth="1"/>
    <col min="10736" max="10736" width="13.6328125" customWidth="1"/>
    <col min="10737" max="10747" width="0" hidden="1" customWidth="1"/>
    <col min="10748" max="10757" width="10.453125" customWidth="1"/>
    <col min="10758" max="10758" width="11.08984375" customWidth="1"/>
    <col min="10759" max="10759" width="10.7265625" customWidth="1"/>
    <col min="10760" max="10760" width="11.6328125" customWidth="1"/>
    <col min="10761" max="10762" width="11" customWidth="1"/>
    <col min="10763" max="10763" width="11.08984375" customWidth="1"/>
    <col min="10764" max="10764" width="11" customWidth="1"/>
    <col min="10991" max="10991" width="6" customWidth="1"/>
    <col min="10992" max="10992" width="13.6328125" customWidth="1"/>
    <col min="10993" max="11003" width="0" hidden="1" customWidth="1"/>
    <col min="11004" max="11013" width="10.453125" customWidth="1"/>
    <col min="11014" max="11014" width="11.08984375" customWidth="1"/>
    <col min="11015" max="11015" width="10.7265625" customWidth="1"/>
    <col min="11016" max="11016" width="11.6328125" customWidth="1"/>
    <col min="11017" max="11018" width="11" customWidth="1"/>
    <col min="11019" max="11019" width="11.08984375" customWidth="1"/>
    <col min="11020" max="11020" width="11" customWidth="1"/>
    <col min="11247" max="11247" width="6" customWidth="1"/>
    <col min="11248" max="11248" width="13.6328125" customWidth="1"/>
    <col min="11249" max="11259" width="0" hidden="1" customWidth="1"/>
    <col min="11260" max="11269" width="10.453125" customWidth="1"/>
    <col min="11270" max="11270" width="11.08984375" customWidth="1"/>
    <col min="11271" max="11271" width="10.7265625" customWidth="1"/>
    <col min="11272" max="11272" width="11.6328125" customWidth="1"/>
    <col min="11273" max="11274" width="11" customWidth="1"/>
    <col min="11275" max="11275" width="11.08984375" customWidth="1"/>
    <col min="11276" max="11276" width="11" customWidth="1"/>
    <col min="11503" max="11503" width="6" customWidth="1"/>
    <col min="11504" max="11504" width="13.6328125" customWidth="1"/>
    <col min="11505" max="11515" width="0" hidden="1" customWidth="1"/>
    <col min="11516" max="11525" width="10.453125" customWidth="1"/>
    <col min="11526" max="11526" width="11.08984375" customWidth="1"/>
    <col min="11527" max="11527" width="10.7265625" customWidth="1"/>
    <col min="11528" max="11528" width="11.6328125" customWidth="1"/>
    <col min="11529" max="11530" width="11" customWidth="1"/>
    <col min="11531" max="11531" width="11.08984375" customWidth="1"/>
    <col min="11532" max="11532" width="11" customWidth="1"/>
    <col min="11759" max="11759" width="6" customWidth="1"/>
    <col min="11760" max="11760" width="13.6328125" customWidth="1"/>
    <col min="11761" max="11771" width="0" hidden="1" customWidth="1"/>
    <col min="11772" max="11781" width="10.453125" customWidth="1"/>
    <col min="11782" max="11782" width="11.08984375" customWidth="1"/>
    <col min="11783" max="11783" width="10.7265625" customWidth="1"/>
    <col min="11784" max="11784" width="11.6328125" customWidth="1"/>
    <col min="11785" max="11786" width="11" customWidth="1"/>
    <col min="11787" max="11787" width="11.08984375" customWidth="1"/>
    <col min="11788" max="11788" width="11" customWidth="1"/>
    <col min="12015" max="12015" width="6" customWidth="1"/>
    <col min="12016" max="12016" width="13.6328125" customWidth="1"/>
    <col min="12017" max="12027" width="0" hidden="1" customWidth="1"/>
    <col min="12028" max="12037" width="10.453125" customWidth="1"/>
    <col min="12038" max="12038" width="11.08984375" customWidth="1"/>
    <col min="12039" max="12039" width="10.7265625" customWidth="1"/>
    <col min="12040" max="12040" width="11.6328125" customWidth="1"/>
    <col min="12041" max="12042" width="11" customWidth="1"/>
    <col min="12043" max="12043" width="11.08984375" customWidth="1"/>
    <col min="12044" max="12044" width="11" customWidth="1"/>
    <col min="12271" max="12271" width="6" customWidth="1"/>
    <col min="12272" max="12272" width="13.6328125" customWidth="1"/>
    <col min="12273" max="12283" width="0" hidden="1" customWidth="1"/>
    <col min="12284" max="12293" width="10.453125" customWidth="1"/>
    <col min="12294" max="12294" width="11.08984375" customWidth="1"/>
    <col min="12295" max="12295" width="10.7265625" customWidth="1"/>
    <col min="12296" max="12296" width="11.6328125" customWidth="1"/>
    <col min="12297" max="12298" width="11" customWidth="1"/>
    <col min="12299" max="12299" width="11.08984375" customWidth="1"/>
    <col min="12300" max="12300" width="11" customWidth="1"/>
    <col min="12527" max="12527" width="6" customWidth="1"/>
    <col min="12528" max="12528" width="13.6328125" customWidth="1"/>
    <col min="12529" max="12539" width="0" hidden="1" customWidth="1"/>
    <col min="12540" max="12549" width="10.453125" customWidth="1"/>
    <col min="12550" max="12550" width="11.08984375" customWidth="1"/>
    <col min="12551" max="12551" width="10.7265625" customWidth="1"/>
    <col min="12552" max="12552" width="11.6328125" customWidth="1"/>
    <col min="12553" max="12554" width="11" customWidth="1"/>
    <col min="12555" max="12555" width="11.08984375" customWidth="1"/>
    <col min="12556" max="12556" width="11" customWidth="1"/>
    <col min="12783" max="12783" width="6" customWidth="1"/>
    <col min="12784" max="12784" width="13.6328125" customWidth="1"/>
    <col min="12785" max="12795" width="0" hidden="1" customWidth="1"/>
    <col min="12796" max="12805" width="10.453125" customWidth="1"/>
    <col min="12806" max="12806" width="11.08984375" customWidth="1"/>
    <col min="12807" max="12807" width="10.7265625" customWidth="1"/>
    <col min="12808" max="12808" width="11.6328125" customWidth="1"/>
    <col min="12809" max="12810" width="11" customWidth="1"/>
    <col min="12811" max="12811" width="11.08984375" customWidth="1"/>
    <col min="12812" max="12812" width="11" customWidth="1"/>
    <col min="13039" max="13039" width="6" customWidth="1"/>
    <col min="13040" max="13040" width="13.6328125" customWidth="1"/>
    <col min="13041" max="13051" width="0" hidden="1" customWidth="1"/>
    <col min="13052" max="13061" width="10.453125" customWidth="1"/>
    <col min="13062" max="13062" width="11.08984375" customWidth="1"/>
    <col min="13063" max="13063" width="10.7265625" customWidth="1"/>
    <col min="13064" max="13064" width="11.6328125" customWidth="1"/>
    <col min="13065" max="13066" width="11" customWidth="1"/>
    <col min="13067" max="13067" width="11.08984375" customWidth="1"/>
    <col min="13068" max="13068" width="11" customWidth="1"/>
    <col min="13295" max="13295" width="6" customWidth="1"/>
    <col min="13296" max="13296" width="13.6328125" customWidth="1"/>
    <col min="13297" max="13307" width="0" hidden="1" customWidth="1"/>
    <col min="13308" max="13317" width="10.453125" customWidth="1"/>
    <col min="13318" max="13318" width="11.08984375" customWidth="1"/>
    <col min="13319" max="13319" width="10.7265625" customWidth="1"/>
    <col min="13320" max="13320" width="11.6328125" customWidth="1"/>
    <col min="13321" max="13322" width="11" customWidth="1"/>
    <col min="13323" max="13323" width="11.08984375" customWidth="1"/>
    <col min="13324" max="13324" width="11" customWidth="1"/>
    <col min="13551" max="13551" width="6" customWidth="1"/>
    <col min="13552" max="13552" width="13.6328125" customWidth="1"/>
    <col min="13553" max="13563" width="0" hidden="1" customWidth="1"/>
    <col min="13564" max="13573" width="10.453125" customWidth="1"/>
    <col min="13574" max="13574" width="11.08984375" customWidth="1"/>
    <col min="13575" max="13575" width="10.7265625" customWidth="1"/>
    <col min="13576" max="13576" width="11.6328125" customWidth="1"/>
    <col min="13577" max="13578" width="11" customWidth="1"/>
    <col min="13579" max="13579" width="11.08984375" customWidth="1"/>
    <col min="13580" max="13580" width="11" customWidth="1"/>
    <col min="13807" max="13807" width="6" customWidth="1"/>
    <col min="13808" max="13808" width="13.6328125" customWidth="1"/>
    <col min="13809" max="13819" width="0" hidden="1" customWidth="1"/>
    <col min="13820" max="13829" width="10.453125" customWidth="1"/>
    <col min="13830" max="13830" width="11.08984375" customWidth="1"/>
    <col min="13831" max="13831" width="10.7265625" customWidth="1"/>
    <col min="13832" max="13832" width="11.6328125" customWidth="1"/>
    <col min="13833" max="13834" width="11" customWidth="1"/>
    <col min="13835" max="13835" width="11.08984375" customWidth="1"/>
    <col min="13836" max="13836" width="11" customWidth="1"/>
    <col min="14063" max="14063" width="6" customWidth="1"/>
    <col min="14064" max="14064" width="13.6328125" customWidth="1"/>
    <col min="14065" max="14075" width="0" hidden="1" customWidth="1"/>
    <col min="14076" max="14085" width="10.453125" customWidth="1"/>
    <col min="14086" max="14086" width="11.08984375" customWidth="1"/>
    <col min="14087" max="14087" width="10.7265625" customWidth="1"/>
    <col min="14088" max="14088" width="11.6328125" customWidth="1"/>
    <col min="14089" max="14090" width="11" customWidth="1"/>
    <col min="14091" max="14091" width="11.08984375" customWidth="1"/>
    <col min="14092" max="14092" width="11" customWidth="1"/>
    <col min="14319" max="14319" width="6" customWidth="1"/>
    <col min="14320" max="14320" width="13.6328125" customWidth="1"/>
    <col min="14321" max="14331" width="0" hidden="1" customWidth="1"/>
    <col min="14332" max="14341" width="10.453125" customWidth="1"/>
    <col min="14342" max="14342" width="11.08984375" customWidth="1"/>
    <col min="14343" max="14343" width="10.7265625" customWidth="1"/>
    <col min="14344" max="14344" width="11.6328125" customWidth="1"/>
    <col min="14345" max="14346" width="11" customWidth="1"/>
    <col min="14347" max="14347" width="11.08984375" customWidth="1"/>
    <col min="14348" max="14348" width="11" customWidth="1"/>
    <col min="14575" max="14575" width="6" customWidth="1"/>
    <col min="14576" max="14576" width="13.6328125" customWidth="1"/>
    <col min="14577" max="14587" width="0" hidden="1" customWidth="1"/>
    <col min="14588" max="14597" width="10.453125" customWidth="1"/>
    <col min="14598" max="14598" width="11.08984375" customWidth="1"/>
    <col min="14599" max="14599" width="10.7265625" customWidth="1"/>
    <col min="14600" max="14600" width="11.6328125" customWidth="1"/>
    <col min="14601" max="14602" width="11" customWidth="1"/>
    <col min="14603" max="14603" width="11.08984375" customWidth="1"/>
    <col min="14604" max="14604" width="11" customWidth="1"/>
    <col min="14831" max="14831" width="6" customWidth="1"/>
    <col min="14832" max="14832" width="13.6328125" customWidth="1"/>
    <col min="14833" max="14843" width="0" hidden="1" customWidth="1"/>
    <col min="14844" max="14853" width="10.453125" customWidth="1"/>
    <col min="14854" max="14854" width="11.08984375" customWidth="1"/>
    <col min="14855" max="14855" width="10.7265625" customWidth="1"/>
    <col min="14856" max="14856" width="11.6328125" customWidth="1"/>
    <col min="14857" max="14858" width="11" customWidth="1"/>
    <col min="14859" max="14859" width="11.08984375" customWidth="1"/>
    <col min="14860" max="14860" width="11" customWidth="1"/>
    <col min="15087" max="15087" width="6" customWidth="1"/>
    <col min="15088" max="15088" width="13.6328125" customWidth="1"/>
    <col min="15089" max="15099" width="0" hidden="1" customWidth="1"/>
    <col min="15100" max="15109" width="10.453125" customWidth="1"/>
    <col min="15110" max="15110" width="11.08984375" customWidth="1"/>
    <col min="15111" max="15111" width="10.7265625" customWidth="1"/>
    <col min="15112" max="15112" width="11.6328125" customWidth="1"/>
    <col min="15113" max="15114" width="11" customWidth="1"/>
    <col min="15115" max="15115" width="11.08984375" customWidth="1"/>
    <col min="15116" max="15116" width="11" customWidth="1"/>
    <col min="15343" max="15343" width="6" customWidth="1"/>
    <col min="15344" max="15344" width="13.6328125" customWidth="1"/>
    <col min="15345" max="15355" width="0" hidden="1" customWidth="1"/>
    <col min="15356" max="15365" width="10.453125" customWidth="1"/>
    <col min="15366" max="15366" width="11.08984375" customWidth="1"/>
    <col min="15367" max="15367" width="10.7265625" customWidth="1"/>
    <col min="15368" max="15368" width="11.6328125" customWidth="1"/>
    <col min="15369" max="15370" width="11" customWidth="1"/>
    <col min="15371" max="15371" width="11.08984375" customWidth="1"/>
    <col min="15372" max="15372" width="11" customWidth="1"/>
    <col min="15599" max="15599" width="6" customWidth="1"/>
    <col min="15600" max="15600" width="13.6328125" customWidth="1"/>
    <col min="15601" max="15611" width="0" hidden="1" customWidth="1"/>
    <col min="15612" max="15621" width="10.453125" customWidth="1"/>
    <col min="15622" max="15622" width="11.08984375" customWidth="1"/>
    <col min="15623" max="15623" width="10.7265625" customWidth="1"/>
    <col min="15624" max="15624" width="11.6328125" customWidth="1"/>
    <col min="15625" max="15626" width="11" customWidth="1"/>
    <col min="15627" max="15627" width="11.08984375" customWidth="1"/>
    <col min="15628" max="15628" width="11" customWidth="1"/>
    <col min="15855" max="15855" width="6" customWidth="1"/>
    <col min="15856" max="15856" width="13.6328125" customWidth="1"/>
    <col min="15857" max="15867" width="0" hidden="1" customWidth="1"/>
    <col min="15868" max="15877" width="10.453125" customWidth="1"/>
    <col min="15878" max="15878" width="11.08984375" customWidth="1"/>
    <col min="15879" max="15879" width="10.7265625" customWidth="1"/>
    <col min="15880" max="15880" width="11.6328125" customWidth="1"/>
    <col min="15881" max="15882" width="11" customWidth="1"/>
    <col min="15883" max="15883" width="11.08984375" customWidth="1"/>
    <col min="15884" max="15884" width="11" customWidth="1"/>
    <col min="16111" max="16111" width="6" customWidth="1"/>
    <col min="16112" max="16112" width="13.6328125" customWidth="1"/>
    <col min="16113" max="16123" width="0" hidden="1" customWidth="1"/>
    <col min="16124" max="16133" width="10.453125" customWidth="1"/>
    <col min="16134" max="16134" width="11.08984375" customWidth="1"/>
    <col min="16135" max="16135" width="10.7265625" customWidth="1"/>
    <col min="16136" max="16136" width="11.6328125" customWidth="1"/>
    <col min="16137" max="16138" width="11" customWidth="1"/>
    <col min="16139" max="16139" width="11.08984375" customWidth="1"/>
    <col min="16140" max="16140" width="11" customWidth="1"/>
  </cols>
  <sheetData>
    <row r="1" spans="1:17" x14ac:dyDescent="0.2">
      <c r="A1" s="39" t="s">
        <v>585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17" t="s">
        <v>296</v>
      </c>
      <c r="J3" s="617" t="s">
        <v>383</v>
      </c>
      <c r="K3" s="617" t="s">
        <v>424</v>
      </c>
      <c r="L3" s="617" t="s">
        <v>431</v>
      </c>
      <c r="M3" s="617" t="s">
        <v>495</v>
      </c>
      <c r="N3" s="617" t="s">
        <v>554</v>
      </c>
      <c r="O3" s="617" t="s">
        <v>579</v>
      </c>
      <c r="P3" s="639" t="s">
        <v>619</v>
      </c>
      <c r="Q3" s="639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0" t="s">
        <v>618</v>
      </c>
      <c r="Q4" s="640" t="s">
        <v>630</v>
      </c>
    </row>
    <row r="5" spans="1:17" x14ac:dyDescent="0.2">
      <c r="A5" s="46" t="s">
        <v>586</v>
      </c>
      <c r="B5" s="46"/>
      <c r="C5" s="544">
        <v>31790</v>
      </c>
      <c r="D5" s="183">
        <v>30956</v>
      </c>
      <c r="E5" s="183">
        <v>32820</v>
      </c>
      <c r="F5" s="183">
        <v>35730</v>
      </c>
      <c r="G5" s="183">
        <v>35430</v>
      </c>
      <c r="H5" s="183">
        <v>35980</v>
      </c>
      <c r="I5" s="183">
        <v>35000</v>
      </c>
      <c r="J5" s="183">
        <v>39330</v>
      </c>
      <c r="K5" s="183">
        <v>35380</v>
      </c>
      <c r="L5" s="183">
        <v>35420</v>
      </c>
      <c r="M5" s="183">
        <v>15630</v>
      </c>
      <c r="N5" s="183">
        <v>13614.994999999999</v>
      </c>
      <c r="O5" s="183">
        <v>24257.222841378505</v>
      </c>
      <c r="P5" s="183">
        <v>26450</v>
      </c>
      <c r="Q5" s="101">
        <v>29239.999848165764</v>
      </c>
    </row>
    <row r="6" spans="1:17" x14ac:dyDescent="0.2">
      <c r="A6" s="48" t="s">
        <v>82</v>
      </c>
      <c r="B6" s="46"/>
      <c r="C6" s="544"/>
      <c r="D6" s="184"/>
      <c r="E6" s="184"/>
      <c r="Q6" s="101"/>
    </row>
    <row r="7" spans="1:17" x14ac:dyDescent="0.2">
      <c r="A7" s="46" t="s">
        <v>561</v>
      </c>
      <c r="B7" s="48" t="s">
        <v>587</v>
      </c>
      <c r="C7" s="544">
        <v>27500</v>
      </c>
      <c r="D7" s="184">
        <v>26546</v>
      </c>
      <c r="E7" s="184">
        <v>28370</v>
      </c>
      <c r="F7" s="50">
        <v>30920</v>
      </c>
      <c r="G7" s="50">
        <v>30350</v>
      </c>
      <c r="H7" s="50">
        <v>30690</v>
      </c>
      <c r="I7" s="544">
        <v>29940</v>
      </c>
      <c r="J7" s="68">
        <v>33970</v>
      </c>
      <c r="K7" s="68">
        <v>30870</v>
      </c>
      <c r="L7" s="68">
        <v>30650</v>
      </c>
      <c r="M7" s="68">
        <v>13030</v>
      </c>
      <c r="N7" s="68">
        <v>10890</v>
      </c>
      <c r="O7" s="68">
        <v>20326.162726907165</v>
      </c>
      <c r="P7" s="68">
        <v>22628.7</v>
      </c>
      <c r="Q7" s="101">
        <v>24579.999848165764</v>
      </c>
    </row>
    <row r="8" spans="1:17" x14ac:dyDescent="0.2">
      <c r="A8" s="51"/>
      <c r="B8" s="52" t="s">
        <v>588</v>
      </c>
      <c r="C8" s="545">
        <v>4290</v>
      </c>
      <c r="D8" s="185">
        <v>4410</v>
      </c>
      <c r="E8" s="185">
        <v>4450</v>
      </c>
      <c r="F8" s="50">
        <v>4810</v>
      </c>
      <c r="G8" s="50">
        <v>5080</v>
      </c>
      <c r="H8" s="50">
        <v>5290</v>
      </c>
      <c r="I8" s="544">
        <v>5060</v>
      </c>
      <c r="J8" s="68">
        <v>5360</v>
      </c>
      <c r="K8" s="68">
        <v>4510</v>
      </c>
      <c r="L8" s="68">
        <v>4770</v>
      </c>
      <c r="M8" s="68">
        <v>2600</v>
      </c>
      <c r="N8" s="68">
        <v>2724.9949999999999</v>
      </c>
      <c r="O8" s="68">
        <v>3931.0601144713405</v>
      </c>
      <c r="P8" s="68">
        <v>3821.3</v>
      </c>
      <c r="Q8" s="100">
        <v>4660</v>
      </c>
    </row>
    <row r="9" spans="1:17" x14ac:dyDescent="0.2">
      <c r="A9" s="48" t="s">
        <v>589</v>
      </c>
      <c r="B9" s="46"/>
      <c r="C9" s="186">
        <v>4290</v>
      </c>
      <c r="D9" s="186">
        <v>4410</v>
      </c>
      <c r="E9" s="186">
        <v>4450</v>
      </c>
      <c r="F9" s="183">
        <v>4810</v>
      </c>
      <c r="G9" s="183">
        <v>5080</v>
      </c>
      <c r="H9" s="183">
        <v>5290</v>
      </c>
      <c r="I9" s="183">
        <v>5060</v>
      </c>
      <c r="J9" s="183">
        <v>5360</v>
      </c>
      <c r="K9" s="59">
        <v>4510</v>
      </c>
      <c r="L9" s="59">
        <v>4770</v>
      </c>
      <c r="M9" s="59">
        <v>2600</v>
      </c>
      <c r="N9" s="59">
        <v>2724.9949999999999</v>
      </c>
      <c r="O9" s="59">
        <v>3931.0601144713401</v>
      </c>
      <c r="P9" s="59">
        <v>3821.3</v>
      </c>
      <c r="Q9" s="239">
        <v>4660</v>
      </c>
    </row>
    <row r="10" spans="1:17" x14ac:dyDescent="0.2">
      <c r="A10" s="57" t="s">
        <v>561</v>
      </c>
      <c r="B10" s="58" t="s">
        <v>140</v>
      </c>
      <c r="C10" s="539">
        <v>2300</v>
      </c>
      <c r="D10" s="183">
        <v>2580</v>
      </c>
      <c r="E10" s="183">
        <v>2893</v>
      </c>
      <c r="F10" s="152">
        <v>2902</v>
      </c>
      <c r="G10" s="152">
        <v>3134</v>
      </c>
      <c r="H10" s="152">
        <v>3343</v>
      </c>
      <c r="I10" s="539">
        <v>3167</v>
      </c>
      <c r="J10" s="539">
        <v>3354</v>
      </c>
      <c r="K10" s="59">
        <v>2800</v>
      </c>
      <c r="L10" s="59">
        <v>2780</v>
      </c>
      <c r="M10" s="59">
        <v>1505</v>
      </c>
      <c r="N10" s="59">
        <v>1652.5070000000001</v>
      </c>
      <c r="O10" s="59">
        <v>2317.312256158712</v>
      </c>
      <c r="P10" s="59">
        <v>2252.61</v>
      </c>
      <c r="Q10" s="50">
        <v>3357</v>
      </c>
    </row>
    <row r="11" spans="1:17" x14ac:dyDescent="0.2">
      <c r="A11" s="46"/>
      <c r="B11" s="48" t="s">
        <v>141</v>
      </c>
      <c r="C11" s="544">
        <v>1446</v>
      </c>
      <c r="D11" s="184">
        <v>1274</v>
      </c>
      <c r="E11" s="184">
        <v>934</v>
      </c>
      <c r="F11" s="50">
        <v>1242</v>
      </c>
      <c r="G11" s="50">
        <v>1295</v>
      </c>
      <c r="H11" s="50">
        <v>1301</v>
      </c>
      <c r="I11" s="544">
        <v>1412</v>
      </c>
      <c r="J11" s="544">
        <v>1333</v>
      </c>
      <c r="K11" s="68">
        <v>1360</v>
      </c>
      <c r="L11" s="68">
        <v>1470</v>
      </c>
      <c r="M11" s="68">
        <v>967</v>
      </c>
      <c r="N11" s="68">
        <v>848.14099999999996</v>
      </c>
      <c r="O11" s="68">
        <v>1128.4579573886729</v>
      </c>
      <c r="P11" s="68">
        <v>1096.95</v>
      </c>
      <c r="Q11" s="50">
        <v>1112</v>
      </c>
    </row>
    <row r="12" spans="1:17" x14ac:dyDescent="0.2">
      <c r="A12" s="46"/>
      <c r="B12" s="48" t="s">
        <v>142</v>
      </c>
      <c r="C12" s="544">
        <v>0</v>
      </c>
      <c r="D12" s="184">
        <v>0</v>
      </c>
      <c r="E12" s="184">
        <v>0</v>
      </c>
      <c r="F12" s="50">
        <v>0</v>
      </c>
      <c r="G12" s="50">
        <v>0</v>
      </c>
      <c r="H12" s="50">
        <v>0</v>
      </c>
      <c r="I12" s="544">
        <v>0</v>
      </c>
      <c r="J12" s="544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50">
        <v>0</v>
      </c>
    </row>
    <row r="13" spans="1:17" x14ac:dyDescent="0.2">
      <c r="A13" s="46"/>
      <c r="B13" s="48" t="s">
        <v>143</v>
      </c>
      <c r="C13" s="544">
        <v>107</v>
      </c>
      <c r="D13" s="184">
        <v>146</v>
      </c>
      <c r="E13" s="184">
        <v>196</v>
      </c>
      <c r="F13" s="50">
        <v>118</v>
      </c>
      <c r="G13" s="50">
        <v>71</v>
      </c>
      <c r="H13" s="50">
        <v>0</v>
      </c>
      <c r="I13" s="544">
        <v>56</v>
      </c>
      <c r="J13" s="544">
        <v>83</v>
      </c>
      <c r="K13" s="68">
        <v>70</v>
      </c>
      <c r="L13" s="68">
        <v>120</v>
      </c>
      <c r="M13" s="68">
        <v>36</v>
      </c>
      <c r="N13" s="68">
        <v>18.603999999999999</v>
      </c>
      <c r="O13" s="68">
        <v>23.310868603334089</v>
      </c>
      <c r="P13" s="68">
        <v>22.66</v>
      </c>
      <c r="Q13" s="50">
        <v>53</v>
      </c>
    </row>
    <row r="14" spans="1:17" x14ac:dyDescent="0.2">
      <c r="A14" s="46"/>
      <c r="B14" s="48" t="s">
        <v>144</v>
      </c>
      <c r="C14" s="544">
        <v>0</v>
      </c>
      <c r="D14" s="184">
        <v>0</v>
      </c>
      <c r="E14" s="184">
        <v>0</v>
      </c>
      <c r="F14" s="50">
        <v>0</v>
      </c>
      <c r="G14" s="50">
        <v>0</v>
      </c>
      <c r="H14" s="50">
        <v>0</v>
      </c>
      <c r="I14" s="544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</row>
    <row r="15" spans="1:17" x14ac:dyDescent="0.2">
      <c r="A15" s="46"/>
      <c r="B15" s="48" t="s">
        <v>145</v>
      </c>
      <c r="C15" s="544">
        <v>133</v>
      </c>
      <c r="D15" s="184">
        <v>123</v>
      </c>
      <c r="E15" s="184">
        <v>80</v>
      </c>
      <c r="F15" s="50">
        <v>122</v>
      </c>
      <c r="G15" s="50">
        <v>71</v>
      </c>
      <c r="H15" s="50">
        <v>0</v>
      </c>
      <c r="I15" s="544">
        <v>81</v>
      </c>
      <c r="J15" s="544">
        <v>114</v>
      </c>
      <c r="K15" s="68">
        <v>50</v>
      </c>
      <c r="L15" s="68">
        <v>10</v>
      </c>
      <c r="M15" s="68">
        <v>8</v>
      </c>
      <c r="N15" s="68">
        <v>28.454000000000001</v>
      </c>
      <c r="O15" s="68">
        <v>23.310868603334089</v>
      </c>
      <c r="P15" s="68">
        <v>22.66</v>
      </c>
      <c r="Q15" s="50">
        <v>106</v>
      </c>
    </row>
    <row r="16" spans="1:17" x14ac:dyDescent="0.2">
      <c r="A16" s="51"/>
      <c r="B16" s="52" t="s">
        <v>146</v>
      </c>
      <c r="C16" s="545">
        <v>304</v>
      </c>
      <c r="D16" s="185">
        <v>287</v>
      </c>
      <c r="E16" s="185">
        <v>347</v>
      </c>
      <c r="F16" s="55">
        <v>426</v>
      </c>
      <c r="G16" s="55">
        <v>509</v>
      </c>
      <c r="H16" s="55">
        <v>646</v>
      </c>
      <c r="I16" s="545">
        <v>344</v>
      </c>
      <c r="J16" s="545">
        <v>476</v>
      </c>
      <c r="K16" s="60">
        <v>230</v>
      </c>
      <c r="L16" s="60">
        <v>390</v>
      </c>
      <c r="M16" s="60">
        <v>84</v>
      </c>
      <c r="N16" s="60">
        <v>177.28899999999999</v>
      </c>
      <c r="O16" s="60">
        <v>438.66816371728697</v>
      </c>
      <c r="P16" s="60">
        <v>426.42</v>
      </c>
      <c r="Q16" s="55">
        <v>32</v>
      </c>
    </row>
    <row r="17" spans="1:17" x14ac:dyDescent="0.2">
      <c r="A17" s="48" t="s">
        <v>590</v>
      </c>
      <c r="B17" s="46"/>
      <c r="C17" s="539"/>
      <c r="D17" s="183"/>
      <c r="E17" s="186"/>
      <c r="F17" s="43"/>
    </row>
    <row r="18" spans="1:17" x14ac:dyDescent="0.2">
      <c r="A18" s="57" t="s">
        <v>561</v>
      </c>
      <c r="B18" s="58" t="s">
        <v>562</v>
      </c>
      <c r="C18" s="539">
        <v>9134</v>
      </c>
      <c r="D18" s="183">
        <v>7202</v>
      </c>
      <c r="E18" s="302">
        <v>7350</v>
      </c>
      <c r="F18" s="302">
        <v>9147</v>
      </c>
      <c r="G18" s="302">
        <v>8412</v>
      </c>
      <c r="H18" s="302">
        <v>8300</v>
      </c>
      <c r="I18" s="59">
        <v>8300</v>
      </c>
      <c r="J18" s="152">
        <v>8944.0609999999997</v>
      </c>
      <c r="K18" s="152">
        <v>8815.6810000000005</v>
      </c>
      <c r="L18" s="152">
        <v>8568.6630170763328</v>
      </c>
      <c r="M18" s="152">
        <v>1641.9974472693839</v>
      </c>
      <c r="N18" s="546">
        <v>1641.9974472693839</v>
      </c>
      <c r="O18" s="546"/>
      <c r="P18" s="546"/>
      <c r="Q18" s="109"/>
    </row>
    <row r="19" spans="1:17" x14ac:dyDescent="0.2">
      <c r="A19" s="46"/>
      <c r="B19" s="48" t="s">
        <v>564</v>
      </c>
      <c r="C19" s="544">
        <v>9889</v>
      </c>
      <c r="D19" s="184">
        <v>6415</v>
      </c>
      <c r="E19" s="187">
        <v>6720</v>
      </c>
      <c r="F19" s="187">
        <v>9969</v>
      </c>
      <c r="G19" s="187">
        <v>7448</v>
      </c>
      <c r="H19" s="187">
        <v>7672</v>
      </c>
      <c r="I19" s="68">
        <v>7672</v>
      </c>
      <c r="J19" s="50">
        <v>8977.2139999999999</v>
      </c>
      <c r="K19" s="50">
        <v>7103.3119999999999</v>
      </c>
      <c r="L19" s="50">
        <v>6827.7935881215553</v>
      </c>
      <c r="M19" s="50">
        <v>3481.4237559520734</v>
      </c>
      <c r="N19" s="506">
        <v>3481.4237559520734</v>
      </c>
      <c r="O19" s="506"/>
      <c r="P19" s="506"/>
      <c r="Q19" s="56"/>
    </row>
    <row r="20" spans="1:17" x14ac:dyDescent="0.2">
      <c r="A20" s="46"/>
      <c r="B20" s="48" t="s">
        <v>566</v>
      </c>
      <c r="C20" s="544">
        <v>8579</v>
      </c>
      <c r="D20" s="184">
        <v>9959</v>
      </c>
      <c r="E20" s="187">
        <v>10900</v>
      </c>
      <c r="F20" s="187">
        <v>8718</v>
      </c>
      <c r="G20" s="187">
        <v>10936</v>
      </c>
      <c r="H20" s="187">
        <v>11039</v>
      </c>
      <c r="I20" s="68">
        <v>11039</v>
      </c>
      <c r="J20" s="50">
        <v>12717.731</v>
      </c>
      <c r="K20" s="50">
        <v>10868.813</v>
      </c>
      <c r="L20" s="50">
        <v>10966.225615626299</v>
      </c>
      <c r="M20" s="50">
        <v>3747.7094132146985</v>
      </c>
      <c r="N20" s="506">
        <v>3747.7094132146985</v>
      </c>
      <c r="O20" s="506"/>
      <c r="P20" s="506"/>
      <c r="Q20" s="56"/>
    </row>
    <row r="21" spans="1:17" x14ac:dyDescent="0.2">
      <c r="A21" s="51"/>
      <c r="B21" s="52" t="s">
        <v>568</v>
      </c>
      <c r="C21" s="545">
        <v>7905</v>
      </c>
      <c r="D21" s="185">
        <v>7380</v>
      </c>
      <c r="E21" s="188">
        <v>7850</v>
      </c>
      <c r="F21" s="188">
        <v>7896</v>
      </c>
      <c r="G21" s="188">
        <v>8634</v>
      </c>
      <c r="H21" s="188">
        <v>8969</v>
      </c>
      <c r="I21" s="60">
        <v>8969</v>
      </c>
      <c r="J21" s="55">
        <v>8690.9940000000006</v>
      </c>
      <c r="K21" s="55">
        <v>8592.1939999999995</v>
      </c>
      <c r="L21" s="55">
        <v>9057.3177791758098</v>
      </c>
      <c r="M21" s="55">
        <v>6758.8694608462747</v>
      </c>
      <c r="N21" s="547">
        <v>6758.8694608462747</v>
      </c>
      <c r="O21" s="547"/>
      <c r="P21" s="547"/>
      <c r="Q21" s="110"/>
    </row>
    <row r="22" spans="1:17" x14ac:dyDescent="0.2">
      <c r="C22" s="186">
        <v>35507</v>
      </c>
      <c r="D22" s="186">
        <v>30956</v>
      </c>
      <c r="E22" s="186">
        <v>32820</v>
      </c>
      <c r="F22" s="186">
        <v>35730</v>
      </c>
      <c r="G22" s="186">
        <v>35430</v>
      </c>
      <c r="H22" s="186">
        <v>35980</v>
      </c>
      <c r="I22" s="186">
        <v>35980</v>
      </c>
      <c r="J22" s="186">
        <v>39330</v>
      </c>
      <c r="K22" s="186">
        <v>35380</v>
      </c>
      <c r="L22" s="186">
        <v>35420</v>
      </c>
      <c r="M22" s="186">
        <v>15630.000077282431</v>
      </c>
      <c r="N22" s="186">
        <v>15630.000077282431</v>
      </c>
      <c r="O22" s="186"/>
      <c r="P22" s="186"/>
    </row>
    <row r="23" spans="1:17" x14ac:dyDescent="0.2">
      <c r="D23" s="186"/>
      <c r="E23" s="184"/>
    </row>
    <row r="24" spans="1:17" x14ac:dyDescent="0.2">
      <c r="A24" s="48" t="s">
        <v>591</v>
      </c>
      <c r="B24" s="46"/>
      <c r="C24" s="40"/>
      <c r="D24" s="548"/>
      <c r="E24" s="185"/>
    </row>
    <row r="25" spans="1:17" x14ac:dyDescent="0.2">
      <c r="A25" s="57" t="s">
        <v>592</v>
      </c>
      <c r="B25" s="58" t="s">
        <v>140</v>
      </c>
      <c r="C25" s="304">
        <v>18800</v>
      </c>
      <c r="D25" s="302">
        <v>23200</v>
      </c>
      <c r="E25" s="302">
        <v>22400</v>
      </c>
      <c r="F25" s="302">
        <v>23200</v>
      </c>
      <c r="G25" s="302">
        <v>23700</v>
      </c>
      <c r="H25" s="302">
        <v>24900</v>
      </c>
      <c r="I25" s="302">
        <v>25300</v>
      </c>
      <c r="J25" s="152">
        <v>26100</v>
      </c>
      <c r="K25" s="152">
        <v>24500</v>
      </c>
      <c r="L25" s="152">
        <v>27000</v>
      </c>
      <c r="M25" s="152">
        <v>28800</v>
      </c>
      <c r="N25" s="152">
        <v>27600</v>
      </c>
      <c r="O25" s="152">
        <v>26237</v>
      </c>
      <c r="P25" s="152">
        <v>27621</v>
      </c>
      <c r="Q25" s="723">
        <v>34127</v>
      </c>
    </row>
    <row r="26" spans="1:17" x14ac:dyDescent="0.2">
      <c r="A26" s="46"/>
      <c r="B26" s="48" t="s">
        <v>141</v>
      </c>
      <c r="C26" s="325">
        <v>14350</v>
      </c>
      <c r="D26" s="187">
        <v>18500</v>
      </c>
      <c r="E26" s="187">
        <v>16000</v>
      </c>
      <c r="F26" s="187">
        <v>18500</v>
      </c>
      <c r="G26" s="187">
        <v>19500</v>
      </c>
      <c r="H26" s="187">
        <v>18550</v>
      </c>
      <c r="I26" s="187">
        <v>17450</v>
      </c>
      <c r="J26" s="50">
        <v>18300</v>
      </c>
      <c r="K26" s="50">
        <v>19050</v>
      </c>
      <c r="L26" s="50">
        <v>21750</v>
      </c>
      <c r="M26" s="50">
        <v>21800</v>
      </c>
      <c r="N26" s="50">
        <v>19000</v>
      </c>
      <c r="O26" s="50">
        <v>18062</v>
      </c>
      <c r="P26" s="50">
        <v>19015</v>
      </c>
      <c r="Q26" s="117">
        <v>23494</v>
      </c>
    </row>
    <row r="27" spans="1:17" x14ac:dyDescent="0.2">
      <c r="A27" s="46"/>
      <c r="B27" s="48" t="s">
        <v>142</v>
      </c>
      <c r="C27" s="325">
        <v>13500</v>
      </c>
      <c r="D27" s="187">
        <v>23800</v>
      </c>
      <c r="E27" s="187">
        <v>20100</v>
      </c>
      <c r="F27" s="187">
        <v>23800</v>
      </c>
      <c r="G27" s="187">
        <v>19300</v>
      </c>
      <c r="H27" s="187">
        <v>19900</v>
      </c>
      <c r="I27" s="187">
        <v>22400</v>
      </c>
      <c r="J27" s="50">
        <v>24300</v>
      </c>
      <c r="K27" s="50">
        <v>21100</v>
      </c>
      <c r="L27" s="50">
        <v>25700</v>
      </c>
      <c r="M27" s="50">
        <v>24500</v>
      </c>
      <c r="N27" s="50">
        <v>19100</v>
      </c>
      <c r="O27" s="50">
        <v>18157</v>
      </c>
      <c r="P27" s="50">
        <v>19115</v>
      </c>
      <c r="Q27" s="117">
        <v>23617</v>
      </c>
    </row>
    <row r="28" spans="1:17" x14ac:dyDescent="0.2">
      <c r="A28" s="46"/>
      <c r="B28" s="48" t="s">
        <v>143</v>
      </c>
      <c r="C28" s="325">
        <v>12600</v>
      </c>
      <c r="D28" s="187">
        <v>12000</v>
      </c>
      <c r="E28" s="187">
        <v>11800</v>
      </c>
      <c r="F28" s="187">
        <v>12000</v>
      </c>
      <c r="G28" s="187">
        <v>13200</v>
      </c>
      <c r="H28" s="187">
        <v>14800</v>
      </c>
      <c r="I28" s="187">
        <v>15100</v>
      </c>
      <c r="J28" s="50">
        <v>16700</v>
      </c>
      <c r="K28" s="50">
        <v>15500</v>
      </c>
      <c r="L28" s="50">
        <v>18400</v>
      </c>
      <c r="M28" s="50">
        <v>13300</v>
      </c>
      <c r="N28" s="50">
        <v>14400</v>
      </c>
      <c r="O28" s="50">
        <v>13689</v>
      </c>
      <c r="P28" s="50">
        <v>14411</v>
      </c>
      <c r="Q28" s="117">
        <v>17805</v>
      </c>
    </row>
    <row r="29" spans="1:17" x14ac:dyDescent="0.2">
      <c r="A29" s="46"/>
      <c r="B29" s="48" t="s">
        <v>144</v>
      </c>
      <c r="C29" s="325">
        <v>8900</v>
      </c>
      <c r="D29" s="187">
        <v>13500</v>
      </c>
      <c r="E29" s="187">
        <v>14600</v>
      </c>
      <c r="F29" s="187">
        <v>13500</v>
      </c>
      <c r="G29" s="187">
        <v>13000</v>
      </c>
      <c r="H29" s="187">
        <v>17200</v>
      </c>
      <c r="I29" s="187">
        <v>14900</v>
      </c>
      <c r="J29" s="50">
        <v>15200</v>
      </c>
      <c r="K29" s="50">
        <v>12700</v>
      </c>
      <c r="L29" s="50">
        <v>15600</v>
      </c>
      <c r="M29" s="50">
        <v>12400</v>
      </c>
      <c r="N29" s="50">
        <v>14500</v>
      </c>
      <c r="O29" s="50">
        <v>13784</v>
      </c>
      <c r="P29" s="50">
        <v>14511</v>
      </c>
      <c r="Q29" s="117">
        <v>17929</v>
      </c>
    </row>
    <row r="30" spans="1:17" x14ac:dyDescent="0.2">
      <c r="A30" s="46"/>
      <c r="B30" s="48" t="s">
        <v>145</v>
      </c>
      <c r="C30" s="325">
        <v>5940</v>
      </c>
      <c r="D30" s="187">
        <v>7240</v>
      </c>
      <c r="E30" s="187">
        <v>7800</v>
      </c>
      <c r="F30" s="187">
        <v>7240</v>
      </c>
      <c r="G30" s="187">
        <v>8460</v>
      </c>
      <c r="H30" s="187">
        <v>8560</v>
      </c>
      <c r="I30" s="187">
        <v>8720</v>
      </c>
      <c r="J30" s="50">
        <v>8883.3333333333339</v>
      </c>
      <c r="K30" s="50">
        <v>9716.6666666666661</v>
      </c>
      <c r="L30" s="50">
        <v>13566.666666666666</v>
      </c>
      <c r="M30" s="50">
        <v>16083.333333333334</v>
      </c>
      <c r="N30" s="50">
        <v>15383.333333333334</v>
      </c>
      <c r="O30" s="50">
        <v>14624</v>
      </c>
      <c r="P30" s="50">
        <v>15395</v>
      </c>
      <c r="Q30" s="117">
        <v>19021</v>
      </c>
    </row>
    <row r="31" spans="1:17" x14ac:dyDescent="0.2">
      <c r="A31" s="51"/>
      <c r="B31" s="52" t="s">
        <v>146</v>
      </c>
      <c r="C31" s="321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116">
        <v>0</v>
      </c>
    </row>
    <row r="32" spans="1:17" x14ac:dyDescent="0.2">
      <c r="A32" s="40"/>
      <c r="B32" s="40"/>
      <c r="C32" s="40"/>
      <c r="D32" s="548"/>
      <c r="E32" s="183"/>
      <c r="Q32" s="54"/>
    </row>
    <row r="33" spans="1:17" x14ac:dyDescent="0.2">
      <c r="A33" s="48" t="s">
        <v>593</v>
      </c>
      <c r="B33" s="46"/>
      <c r="C33" s="40"/>
      <c r="D33" s="548"/>
      <c r="E33" s="184"/>
      <c r="Q33" s="54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723">
        <v>6371</v>
      </c>
    </row>
    <row r="35" spans="1:17" x14ac:dyDescent="0.2">
      <c r="A35" s="51"/>
      <c r="B35" s="61" t="s">
        <v>595</v>
      </c>
      <c r="C35" s="188">
        <v>9018</v>
      </c>
      <c r="D35" s="188">
        <v>9658</v>
      </c>
      <c r="E35" s="188">
        <v>10108</v>
      </c>
      <c r="F35" s="188">
        <v>9784</v>
      </c>
      <c r="G35" s="188">
        <v>9784</v>
      </c>
      <c r="H35" s="188">
        <v>11059</v>
      </c>
      <c r="I35" s="188">
        <v>11467</v>
      </c>
      <c r="J35" s="188">
        <v>11654</v>
      </c>
      <c r="K35" s="188">
        <v>12238</v>
      </c>
      <c r="L35" s="188">
        <v>11406</v>
      </c>
      <c r="M35" s="188">
        <v>10143</v>
      </c>
      <c r="N35" s="188">
        <v>10356</v>
      </c>
      <c r="O35" s="188">
        <v>11106</v>
      </c>
      <c r="P35" s="188">
        <v>13693</v>
      </c>
      <c r="Q35" s="116">
        <v>14985</v>
      </c>
    </row>
    <row r="36" spans="1:17" x14ac:dyDescent="0.2">
      <c r="E36" s="184"/>
      <c r="Q36" s="54"/>
    </row>
    <row r="37" spans="1:17" x14ac:dyDescent="0.2">
      <c r="A37" s="39" t="s">
        <v>596</v>
      </c>
      <c r="B37" s="40"/>
      <c r="E37" s="185"/>
      <c r="Q37" s="54"/>
    </row>
    <row r="38" spans="1:17" x14ac:dyDescent="0.2">
      <c r="A38" s="42"/>
      <c r="B38" s="43" t="s">
        <v>594</v>
      </c>
      <c r="C38" s="302">
        <v>3618</v>
      </c>
      <c r="D38" s="302">
        <v>3427</v>
      </c>
      <c r="E38" s="302">
        <v>3206</v>
      </c>
      <c r="F38" s="302">
        <v>3512</v>
      </c>
      <c r="G38" s="302">
        <v>3393</v>
      </c>
      <c r="H38" s="302">
        <v>3541</v>
      </c>
      <c r="I38" s="302">
        <v>3832</v>
      </c>
      <c r="J38" s="302">
        <v>3984</v>
      </c>
      <c r="K38" s="302">
        <v>4307</v>
      </c>
      <c r="L38" s="302">
        <v>4585</v>
      </c>
      <c r="M38" s="302">
        <v>4036</v>
      </c>
      <c r="N38" s="302">
        <v>4614</v>
      </c>
      <c r="O38" s="302">
        <v>4967</v>
      </c>
      <c r="P38" s="302">
        <v>6553</v>
      </c>
      <c r="Q38" s="723">
        <v>6955</v>
      </c>
    </row>
    <row r="39" spans="1:17" x14ac:dyDescent="0.2">
      <c r="A39" s="44"/>
      <c r="B39" s="61" t="s">
        <v>595</v>
      </c>
      <c r="C39" s="55">
        <v>9330</v>
      </c>
      <c r="D39" s="55">
        <v>8864</v>
      </c>
      <c r="E39" s="55">
        <v>9161</v>
      </c>
      <c r="F39" s="55">
        <v>8718</v>
      </c>
      <c r="G39" s="55">
        <v>8718</v>
      </c>
      <c r="H39" s="55">
        <v>10557</v>
      </c>
      <c r="I39" s="55">
        <v>10650</v>
      </c>
      <c r="J39" s="55">
        <v>10961</v>
      </c>
      <c r="K39" s="55">
        <v>11200</v>
      </c>
      <c r="L39" s="55">
        <v>10487</v>
      </c>
      <c r="M39" s="55">
        <v>10248</v>
      </c>
      <c r="N39" s="55">
        <v>9920</v>
      </c>
      <c r="O39" s="55">
        <v>10936</v>
      </c>
      <c r="P39" s="55">
        <v>13716</v>
      </c>
      <c r="Q39" s="116">
        <v>14389</v>
      </c>
    </row>
    <row r="40" spans="1:17" x14ac:dyDescent="0.2">
      <c r="D40" s="186"/>
      <c r="E40" s="183"/>
      <c r="Q40" s="54"/>
    </row>
    <row r="41" spans="1:17" x14ac:dyDescent="0.2">
      <c r="D41" s="186"/>
      <c r="E41" s="184"/>
      <c r="Q41" s="54"/>
    </row>
    <row r="42" spans="1:17" x14ac:dyDescent="0.2">
      <c r="A42" s="62" t="s">
        <v>597</v>
      </c>
      <c r="B42" s="46"/>
      <c r="D42" s="186"/>
      <c r="E42" s="185"/>
      <c r="Q42" s="54"/>
    </row>
    <row r="43" spans="1:17" x14ac:dyDescent="0.2">
      <c r="A43" s="57" t="s">
        <v>598</v>
      </c>
      <c r="B43" s="58" t="s">
        <v>140</v>
      </c>
      <c r="C43" s="183">
        <v>43240</v>
      </c>
      <c r="D43" s="183">
        <v>59856</v>
      </c>
      <c r="E43" s="183">
        <v>64803</v>
      </c>
      <c r="F43" s="183">
        <v>67326</v>
      </c>
      <c r="G43" s="183">
        <v>74276</v>
      </c>
      <c r="H43" s="183">
        <v>83241</v>
      </c>
      <c r="I43" s="183">
        <v>80125</v>
      </c>
      <c r="J43" s="183">
        <v>87539</v>
      </c>
      <c r="K43" s="183">
        <v>68600</v>
      </c>
      <c r="L43" s="183">
        <v>75060</v>
      </c>
      <c r="M43" s="183">
        <v>43344</v>
      </c>
      <c r="N43" s="183">
        <v>45609</v>
      </c>
      <c r="O43" s="183">
        <v>60799</v>
      </c>
      <c r="P43" s="183">
        <v>62219</v>
      </c>
      <c r="Q43" s="723">
        <v>114564</v>
      </c>
    </row>
    <row r="44" spans="1:17" x14ac:dyDescent="0.2">
      <c r="A44" s="46"/>
      <c r="B44" s="48" t="s">
        <v>141</v>
      </c>
      <c r="C44" s="184">
        <v>20750</v>
      </c>
      <c r="D44" s="184">
        <v>23569</v>
      </c>
      <c r="E44" s="184">
        <v>14944</v>
      </c>
      <c r="F44" s="184">
        <v>22977</v>
      </c>
      <c r="G44" s="184">
        <v>25253</v>
      </c>
      <c r="H44" s="184">
        <v>24134</v>
      </c>
      <c r="I44" s="184">
        <v>24639</v>
      </c>
      <c r="J44" s="184">
        <v>24394</v>
      </c>
      <c r="K44" s="184">
        <v>25908</v>
      </c>
      <c r="L44" s="184">
        <v>31973</v>
      </c>
      <c r="M44" s="184">
        <v>21081</v>
      </c>
      <c r="N44" s="184">
        <v>16115</v>
      </c>
      <c r="O44" s="184">
        <v>20382</v>
      </c>
      <c r="P44" s="184">
        <v>20859</v>
      </c>
      <c r="Q44" s="117">
        <v>26125</v>
      </c>
    </row>
    <row r="45" spans="1:17" x14ac:dyDescent="0.2">
      <c r="A45" s="46"/>
      <c r="B45" s="48" t="s">
        <v>142</v>
      </c>
      <c r="C45" s="184">
        <v>0</v>
      </c>
      <c r="D45" s="184">
        <v>0</v>
      </c>
      <c r="E45" s="184"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4">
        <v>0</v>
      </c>
      <c r="Q45" s="117">
        <v>0</v>
      </c>
    </row>
    <row r="46" spans="1:17" x14ac:dyDescent="0.2">
      <c r="A46" s="46"/>
      <c r="B46" s="48" t="s">
        <v>143</v>
      </c>
      <c r="C46" s="184">
        <v>1348</v>
      </c>
      <c r="D46" s="184">
        <v>1752</v>
      </c>
      <c r="E46" s="184">
        <v>2313</v>
      </c>
      <c r="F46" s="184">
        <v>1416</v>
      </c>
      <c r="G46" s="184">
        <v>937</v>
      </c>
      <c r="H46" s="184">
        <v>0</v>
      </c>
      <c r="I46" s="184">
        <v>846</v>
      </c>
      <c r="J46" s="184">
        <v>1386</v>
      </c>
      <c r="K46" s="184">
        <v>1085</v>
      </c>
      <c r="L46" s="184">
        <v>2208</v>
      </c>
      <c r="M46" s="184">
        <v>479</v>
      </c>
      <c r="N46" s="184">
        <v>268</v>
      </c>
      <c r="O46" s="184">
        <v>319</v>
      </c>
      <c r="P46" s="184">
        <v>327</v>
      </c>
      <c r="Q46" s="117">
        <v>944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117">
        <v>0</v>
      </c>
    </row>
    <row r="48" spans="1:17" x14ac:dyDescent="0.2">
      <c r="A48" s="46"/>
      <c r="B48" s="48" t="s">
        <v>145</v>
      </c>
      <c r="C48" s="184">
        <v>790</v>
      </c>
      <c r="D48" s="184">
        <v>891</v>
      </c>
      <c r="E48" s="184">
        <v>624</v>
      </c>
      <c r="F48" s="184">
        <v>883</v>
      </c>
      <c r="G48" s="184">
        <v>601</v>
      </c>
      <c r="H48" s="184">
        <v>0</v>
      </c>
      <c r="I48" s="184">
        <v>706</v>
      </c>
      <c r="J48" s="184">
        <v>1013</v>
      </c>
      <c r="K48" s="184">
        <v>486</v>
      </c>
      <c r="L48" s="184">
        <v>136</v>
      </c>
      <c r="M48" s="184">
        <v>129</v>
      </c>
      <c r="N48" s="184">
        <v>438</v>
      </c>
      <c r="O48" s="184">
        <v>341</v>
      </c>
      <c r="P48" s="184">
        <v>349</v>
      </c>
      <c r="Q48" s="117">
        <v>2016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117">
        <v>0</v>
      </c>
    </row>
    <row r="50" spans="1:17" x14ac:dyDescent="0.2">
      <c r="A50" s="63"/>
      <c r="B50" s="64" t="s">
        <v>599</v>
      </c>
      <c r="C50" s="65">
        <v>66128</v>
      </c>
      <c r="D50" s="65">
        <v>86068</v>
      </c>
      <c r="E50" s="189">
        <v>82684</v>
      </c>
      <c r="F50" s="189">
        <v>92602</v>
      </c>
      <c r="G50" s="189">
        <v>101067</v>
      </c>
      <c r="H50" s="189">
        <v>107375</v>
      </c>
      <c r="I50" s="189">
        <v>106316</v>
      </c>
      <c r="J50" s="189">
        <v>114332</v>
      </c>
      <c r="K50" s="189">
        <v>96079</v>
      </c>
      <c r="L50" s="189">
        <v>109377</v>
      </c>
      <c r="M50" s="189">
        <v>65033</v>
      </c>
      <c r="N50" s="189">
        <v>62430</v>
      </c>
      <c r="O50" s="189">
        <v>81841</v>
      </c>
      <c r="P50" s="189">
        <v>83754</v>
      </c>
      <c r="Q50" s="357">
        <v>143649</v>
      </c>
    </row>
    <row r="51" spans="1:17" x14ac:dyDescent="0.2">
      <c r="A51" s="40"/>
      <c r="B51" s="40"/>
      <c r="C51" t="s">
        <v>103</v>
      </c>
      <c r="D51" s="184"/>
      <c r="E51" s="186"/>
      <c r="Q51" s="54"/>
    </row>
    <row r="52" spans="1:17" x14ac:dyDescent="0.2">
      <c r="A52" s="62" t="s">
        <v>600</v>
      </c>
      <c r="B52" s="46"/>
      <c r="D52" s="184"/>
      <c r="E52" s="186"/>
      <c r="Q52" s="54"/>
    </row>
    <row r="53" spans="1:17" x14ac:dyDescent="0.2">
      <c r="A53" s="57" t="s">
        <v>598</v>
      </c>
      <c r="B53" s="43" t="s">
        <v>594</v>
      </c>
      <c r="C53" s="183">
        <v>131835</v>
      </c>
      <c r="D53" s="183">
        <v>122988</v>
      </c>
      <c r="E53" s="183">
        <v>124317</v>
      </c>
      <c r="F53" s="183">
        <v>143098</v>
      </c>
      <c r="G53" s="183">
        <v>129564</v>
      </c>
      <c r="H53" s="183">
        <v>143905</v>
      </c>
      <c r="I53" s="183">
        <v>146946</v>
      </c>
      <c r="J53" s="183">
        <v>170088</v>
      </c>
      <c r="K53" s="183">
        <v>146879</v>
      </c>
      <c r="L53" s="183">
        <v>144423</v>
      </c>
      <c r="M53" s="183">
        <v>49227</v>
      </c>
      <c r="N53" s="183">
        <v>51292</v>
      </c>
      <c r="O53" s="183">
        <v>95980</v>
      </c>
      <c r="P53" s="183">
        <v>139687</v>
      </c>
      <c r="Q53" s="723">
        <v>156599</v>
      </c>
    </row>
    <row r="54" spans="1:17" x14ac:dyDescent="0.2">
      <c r="A54" s="46"/>
      <c r="B54" s="61" t="s">
        <v>595</v>
      </c>
      <c r="C54" s="185">
        <v>38687</v>
      </c>
      <c r="D54" s="185">
        <v>42592</v>
      </c>
      <c r="E54" s="185">
        <v>44981</v>
      </c>
      <c r="F54" s="185">
        <v>47061</v>
      </c>
      <c r="G54" s="185">
        <v>49703</v>
      </c>
      <c r="H54" s="185">
        <v>58502</v>
      </c>
      <c r="I54" s="185">
        <v>58023</v>
      </c>
      <c r="J54" s="185">
        <v>62465</v>
      </c>
      <c r="K54" s="185">
        <v>55193</v>
      </c>
      <c r="L54" s="185">
        <v>54407</v>
      </c>
      <c r="M54" s="185">
        <v>26372</v>
      </c>
      <c r="N54" s="185">
        <v>28220</v>
      </c>
      <c r="O54" s="185">
        <v>43658</v>
      </c>
      <c r="P54" s="185">
        <v>52325</v>
      </c>
      <c r="Q54" s="117">
        <v>69830</v>
      </c>
    </row>
    <row r="55" spans="1:17" x14ac:dyDescent="0.2">
      <c r="A55" s="67"/>
      <c r="B55" s="52" t="s">
        <v>599</v>
      </c>
      <c r="C55" s="65">
        <v>170522</v>
      </c>
      <c r="D55" s="65">
        <v>165580</v>
      </c>
      <c r="E55" s="65">
        <v>169298</v>
      </c>
      <c r="F55" s="65">
        <v>190159</v>
      </c>
      <c r="G55" s="65">
        <v>179267</v>
      </c>
      <c r="H55" s="65">
        <v>202407</v>
      </c>
      <c r="I55" s="65">
        <v>204969</v>
      </c>
      <c r="J55" s="65">
        <v>232553</v>
      </c>
      <c r="K55" s="65">
        <v>202072</v>
      </c>
      <c r="L55" s="65">
        <v>198830</v>
      </c>
      <c r="M55" s="65">
        <v>75599</v>
      </c>
      <c r="N55" s="65">
        <v>79512</v>
      </c>
      <c r="O55" s="65">
        <v>139638</v>
      </c>
      <c r="P55" s="65">
        <v>192012</v>
      </c>
      <c r="Q55" s="357">
        <v>226429</v>
      </c>
    </row>
    <row r="56" spans="1:17" x14ac:dyDescent="0.2">
      <c r="E56" s="184"/>
      <c r="Q56" s="54"/>
    </row>
    <row r="57" spans="1:17" x14ac:dyDescent="0.2">
      <c r="A57" s="39" t="s">
        <v>601</v>
      </c>
      <c r="B57" s="40"/>
      <c r="C57" s="61"/>
      <c r="D57" s="61"/>
      <c r="E57" s="185"/>
      <c r="F57" s="61"/>
      <c r="G57" s="61"/>
      <c r="H57" s="61"/>
      <c r="I57" s="61"/>
      <c r="J57" s="61"/>
      <c r="K57" s="61"/>
      <c r="L57" s="61"/>
      <c r="M57" s="61"/>
      <c r="Q57" s="54"/>
    </row>
    <row r="58" spans="1:17" x14ac:dyDescent="0.2">
      <c r="A58" s="42" t="s">
        <v>598</v>
      </c>
      <c r="B58" s="43" t="s">
        <v>594</v>
      </c>
      <c r="C58" s="184">
        <v>99495</v>
      </c>
      <c r="D58" s="184">
        <v>90973</v>
      </c>
      <c r="E58" s="184">
        <v>90954</v>
      </c>
      <c r="F58" s="184">
        <v>108591</v>
      </c>
      <c r="G58" s="184">
        <v>102978</v>
      </c>
      <c r="H58" s="184">
        <v>108673</v>
      </c>
      <c r="I58" s="184">
        <v>114730</v>
      </c>
      <c r="J58" s="184">
        <v>135336</v>
      </c>
      <c r="K58" s="184">
        <v>132957</v>
      </c>
      <c r="L58" s="184">
        <v>140530</v>
      </c>
      <c r="M58" s="184">
        <v>52589</v>
      </c>
      <c r="N58" s="183">
        <v>50246</v>
      </c>
      <c r="O58" s="183">
        <v>100960</v>
      </c>
      <c r="P58" s="183">
        <v>148286</v>
      </c>
      <c r="Q58" s="723">
        <v>170954</v>
      </c>
    </row>
    <row r="59" spans="1:17" x14ac:dyDescent="0.2">
      <c r="A59" s="44"/>
      <c r="B59" s="61" t="s">
        <v>595</v>
      </c>
      <c r="C59" s="184">
        <v>40026</v>
      </c>
      <c r="D59" s="184">
        <v>39090</v>
      </c>
      <c r="E59" s="184">
        <v>40766</v>
      </c>
      <c r="F59" s="184">
        <v>41934</v>
      </c>
      <c r="G59" s="184">
        <v>44287</v>
      </c>
      <c r="H59" s="184">
        <v>55847</v>
      </c>
      <c r="I59" s="184">
        <v>53889</v>
      </c>
      <c r="J59" s="184">
        <v>58751</v>
      </c>
      <c r="K59" s="184">
        <v>50512</v>
      </c>
      <c r="L59" s="184">
        <v>50023</v>
      </c>
      <c r="M59" s="184">
        <v>26645</v>
      </c>
      <c r="N59" s="184">
        <v>27032</v>
      </c>
      <c r="O59" s="184">
        <v>42990</v>
      </c>
      <c r="P59" s="184">
        <v>52413</v>
      </c>
      <c r="Q59" s="117">
        <v>67053</v>
      </c>
    </row>
    <row r="60" spans="1:17" x14ac:dyDescent="0.2">
      <c r="A60" s="67"/>
      <c r="B60" s="67" t="s">
        <v>599</v>
      </c>
      <c r="C60" s="65">
        <v>139521</v>
      </c>
      <c r="D60" s="65">
        <v>130063</v>
      </c>
      <c r="E60" s="189">
        <v>131720</v>
      </c>
      <c r="F60" s="189">
        <v>150525</v>
      </c>
      <c r="G60" s="189">
        <v>147265</v>
      </c>
      <c r="H60" s="189">
        <v>164520</v>
      </c>
      <c r="I60" s="189">
        <v>168619</v>
      </c>
      <c r="J60" s="189">
        <v>194087</v>
      </c>
      <c r="K60" s="189">
        <v>183469</v>
      </c>
      <c r="L60" s="189">
        <v>190553</v>
      </c>
      <c r="M60" s="189">
        <v>79234</v>
      </c>
      <c r="N60" s="189">
        <v>77278</v>
      </c>
      <c r="O60" s="189">
        <v>143950</v>
      </c>
      <c r="P60" s="189">
        <v>200699</v>
      </c>
      <c r="Q60" s="357">
        <v>238007</v>
      </c>
    </row>
    <row r="61" spans="1:17" x14ac:dyDescent="0.2">
      <c r="C61" s="68"/>
      <c r="D61" s="68"/>
      <c r="E61" s="186"/>
      <c r="Q61" s="54"/>
    </row>
    <row r="62" spans="1:17" x14ac:dyDescent="0.2">
      <c r="C62" s="68"/>
      <c r="D62" s="68"/>
      <c r="E62" s="186"/>
      <c r="Q62" s="54"/>
    </row>
    <row r="63" spans="1:17" x14ac:dyDescent="0.2">
      <c r="A63" s="39" t="s">
        <v>602</v>
      </c>
      <c r="E63" s="186"/>
      <c r="Q63" s="54"/>
    </row>
    <row r="64" spans="1:17" x14ac:dyDescent="0.2">
      <c r="A64" s="43" t="s">
        <v>598</v>
      </c>
      <c r="B64" s="43" t="s">
        <v>451</v>
      </c>
      <c r="C64" s="59">
        <v>66128</v>
      </c>
      <c r="D64" s="59">
        <v>86068</v>
      </c>
      <c r="E64" s="183">
        <v>82684</v>
      </c>
      <c r="F64" s="183">
        <v>92602</v>
      </c>
      <c r="G64" s="183">
        <v>101067</v>
      </c>
      <c r="H64" s="183">
        <v>107375</v>
      </c>
      <c r="I64" s="183">
        <v>106316</v>
      </c>
      <c r="J64" s="183">
        <v>114332</v>
      </c>
      <c r="K64" s="183">
        <v>96079</v>
      </c>
      <c r="L64" s="183">
        <v>109377</v>
      </c>
      <c r="M64" s="183">
        <v>65033</v>
      </c>
      <c r="N64" s="183">
        <v>62430</v>
      </c>
      <c r="O64" s="631">
        <v>81841</v>
      </c>
      <c r="P64" s="631">
        <v>83754</v>
      </c>
      <c r="Q64" s="723">
        <v>143649</v>
      </c>
    </row>
    <row r="65" spans="1:17" x14ac:dyDescent="0.2">
      <c r="B65" t="s">
        <v>450</v>
      </c>
      <c r="C65" s="68">
        <v>170522</v>
      </c>
      <c r="D65" s="68">
        <v>165580</v>
      </c>
      <c r="E65" s="184">
        <v>169298</v>
      </c>
      <c r="F65" s="184">
        <v>190159</v>
      </c>
      <c r="G65" s="184">
        <v>179267</v>
      </c>
      <c r="H65" s="184">
        <v>202407</v>
      </c>
      <c r="I65" s="184">
        <v>204969</v>
      </c>
      <c r="J65" s="184">
        <v>232553</v>
      </c>
      <c r="K65" s="184">
        <v>202072</v>
      </c>
      <c r="L65" s="184">
        <v>198830</v>
      </c>
      <c r="M65" s="184">
        <v>75599</v>
      </c>
      <c r="N65" s="184">
        <v>79512</v>
      </c>
      <c r="O65" s="627">
        <v>139638</v>
      </c>
      <c r="P65" s="627">
        <v>192012</v>
      </c>
      <c r="Q65" s="117">
        <v>226429</v>
      </c>
    </row>
    <row r="66" spans="1:17" x14ac:dyDescent="0.2">
      <c r="A66" s="61"/>
      <c r="B66" s="61" t="s">
        <v>453</v>
      </c>
      <c r="C66" s="60">
        <v>139521</v>
      </c>
      <c r="D66" s="60">
        <v>130063</v>
      </c>
      <c r="E66" s="185">
        <v>131720</v>
      </c>
      <c r="F66" s="185">
        <v>150525</v>
      </c>
      <c r="G66" s="185">
        <v>147265</v>
      </c>
      <c r="H66" s="185">
        <v>164520</v>
      </c>
      <c r="I66" s="185">
        <v>168619</v>
      </c>
      <c r="J66" s="185">
        <v>194087</v>
      </c>
      <c r="K66" s="185">
        <v>183469</v>
      </c>
      <c r="L66" s="185">
        <v>190553</v>
      </c>
      <c r="M66" s="185">
        <v>79234</v>
      </c>
      <c r="N66" s="185">
        <v>77278</v>
      </c>
      <c r="O66" s="632">
        <v>143950</v>
      </c>
      <c r="P66" s="632">
        <v>200699</v>
      </c>
      <c r="Q66" s="117">
        <v>238007</v>
      </c>
    </row>
    <row r="67" spans="1:17" x14ac:dyDescent="0.2">
      <c r="A67" s="67"/>
      <c r="B67" s="67" t="s">
        <v>599</v>
      </c>
      <c r="C67" s="65">
        <v>376171</v>
      </c>
      <c r="D67" s="65">
        <v>381711</v>
      </c>
      <c r="E67" s="189">
        <v>383702</v>
      </c>
      <c r="F67" s="189">
        <v>433286</v>
      </c>
      <c r="G67" s="189">
        <v>427599</v>
      </c>
      <c r="H67" s="189">
        <v>474302</v>
      </c>
      <c r="I67" s="189">
        <v>479904</v>
      </c>
      <c r="J67" s="189">
        <v>540972</v>
      </c>
      <c r="K67" s="189">
        <v>481620</v>
      </c>
      <c r="L67" s="189">
        <v>498760</v>
      </c>
      <c r="M67" s="189">
        <v>219866</v>
      </c>
      <c r="N67" s="189">
        <v>219220</v>
      </c>
      <c r="O67" s="238">
        <v>365429</v>
      </c>
      <c r="P67" s="238">
        <v>476465</v>
      </c>
      <c r="Q67" s="357">
        <v>608085</v>
      </c>
    </row>
    <row r="68" spans="1:17" x14ac:dyDescent="0.2">
      <c r="C68" s="68"/>
      <c r="D68" s="68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633"/>
      <c r="P68" s="633"/>
      <c r="Q68" s="54"/>
    </row>
    <row r="69" spans="1:17" x14ac:dyDescent="0.2">
      <c r="C69" s="68"/>
      <c r="D69" s="68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633"/>
      <c r="P69" s="633"/>
      <c r="Q69" s="54"/>
    </row>
    <row r="70" spans="1:17" x14ac:dyDescent="0.2">
      <c r="A70" s="444" t="s">
        <v>614</v>
      </c>
      <c r="B70" s="444"/>
      <c r="C70" s="68"/>
      <c r="D70" s="68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633"/>
      <c r="P70" s="633"/>
      <c r="Q70" s="54"/>
    </row>
    <row r="71" spans="1:17" x14ac:dyDescent="0.2">
      <c r="A71" s="43" t="s">
        <v>598</v>
      </c>
      <c r="B71" s="43" t="s">
        <v>451</v>
      </c>
      <c r="C71" s="59">
        <v>28163</v>
      </c>
      <c r="D71" s="59">
        <v>31518</v>
      </c>
      <c r="E71" s="183">
        <v>37158</v>
      </c>
      <c r="F71" s="183">
        <v>36190</v>
      </c>
      <c r="G71" s="183">
        <v>43336</v>
      </c>
      <c r="H71" s="183">
        <v>49406</v>
      </c>
      <c r="I71" s="183">
        <v>54712</v>
      </c>
      <c r="J71" s="183">
        <v>60584</v>
      </c>
      <c r="K71" s="183">
        <v>57924</v>
      </c>
      <c r="L71" s="183">
        <v>56957</v>
      </c>
      <c r="M71" s="183">
        <v>40436</v>
      </c>
      <c r="N71" s="183">
        <v>51838.926685999992</v>
      </c>
      <c r="O71" s="631">
        <v>62300.063816999987</v>
      </c>
      <c r="P71" s="631">
        <v>69882</v>
      </c>
      <c r="Q71" s="47">
        <v>102982</v>
      </c>
    </row>
    <row r="72" spans="1:17" x14ac:dyDescent="0.2">
      <c r="B72" t="s">
        <v>450</v>
      </c>
      <c r="C72" s="68">
        <v>114765</v>
      </c>
      <c r="D72" s="68">
        <v>114672</v>
      </c>
      <c r="E72" s="184">
        <v>118191</v>
      </c>
      <c r="F72" s="184">
        <v>126486</v>
      </c>
      <c r="G72" s="184">
        <v>119463</v>
      </c>
      <c r="H72" s="184">
        <v>138029</v>
      </c>
      <c r="I72" s="184">
        <v>144890</v>
      </c>
      <c r="J72" s="184">
        <v>163081</v>
      </c>
      <c r="K72" s="184">
        <v>135674</v>
      </c>
      <c r="L72" s="184">
        <v>134432</v>
      </c>
      <c r="M72" s="184">
        <v>50462</v>
      </c>
      <c r="N72" s="184">
        <v>54925</v>
      </c>
      <c r="O72" s="627">
        <v>96184</v>
      </c>
      <c r="P72" s="627">
        <v>134541</v>
      </c>
      <c r="Q72" s="49">
        <v>136666</v>
      </c>
    </row>
    <row r="73" spans="1:17" x14ac:dyDescent="0.2">
      <c r="A73" s="61"/>
      <c r="B73" s="61" t="s">
        <v>453</v>
      </c>
      <c r="C73" s="60">
        <v>127463</v>
      </c>
      <c r="D73" s="60">
        <v>125992</v>
      </c>
      <c r="E73" s="185">
        <v>127607</v>
      </c>
      <c r="F73" s="185">
        <v>140468</v>
      </c>
      <c r="G73" s="185">
        <v>134568</v>
      </c>
      <c r="H73" s="185">
        <v>154423</v>
      </c>
      <c r="I73" s="185">
        <v>161121</v>
      </c>
      <c r="J73" s="185">
        <v>179504</v>
      </c>
      <c r="K73" s="185">
        <v>158407</v>
      </c>
      <c r="L73" s="185">
        <v>165219</v>
      </c>
      <c r="M73" s="185">
        <v>65917</v>
      </c>
      <c r="N73" s="185">
        <v>66050</v>
      </c>
      <c r="O73" s="632">
        <v>124986</v>
      </c>
      <c r="P73" s="632">
        <v>173979</v>
      </c>
      <c r="Q73" s="49">
        <v>175595</v>
      </c>
    </row>
    <row r="74" spans="1:17" x14ac:dyDescent="0.2">
      <c r="A74" s="67" t="s">
        <v>603</v>
      </c>
      <c r="B74" s="67" t="s">
        <v>599</v>
      </c>
      <c r="C74" s="65">
        <v>270391</v>
      </c>
      <c r="D74" s="65">
        <v>272182</v>
      </c>
      <c r="E74" s="189">
        <v>282956</v>
      </c>
      <c r="F74" s="189">
        <v>303144</v>
      </c>
      <c r="G74" s="189">
        <v>297367</v>
      </c>
      <c r="H74" s="189">
        <v>341858</v>
      </c>
      <c r="I74" s="189">
        <v>360723</v>
      </c>
      <c r="J74" s="189">
        <v>403169</v>
      </c>
      <c r="K74" s="189">
        <v>352005</v>
      </c>
      <c r="L74" s="189">
        <v>356608</v>
      </c>
      <c r="M74" s="189">
        <v>156815</v>
      </c>
      <c r="N74" s="189">
        <v>172813.92668599999</v>
      </c>
      <c r="O74" s="238">
        <v>283470.06381700002</v>
      </c>
      <c r="P74" s="238">
        <v>378402</v>
      </c>
      <c r="Q74" s="66">
        <v>415243</v>
      </c>
    </row>
    <row r="75" spans="1:17" x14ac:dyDescent="0.2">
      <c r="C75" s="68"/>
      <c r="D75" s="68"/>
      <c r="E75" s="184"/>
      <c r="F75" s="184"/>
      <c r="G75" s="184"/>
      <c r="H75" s="184"/>
      <c r="I75" s="184"/>
      <c r="Q75" s="54"/>
    </row>
    <row r="76" spans="1:17" x14ac:dyDescent="0.2">
      <c r="C76" s="68"/>
      <c r="D76" s="68"/>
      <c r="E76" s="184"/>
      <c r="F76" s="184"/>
      <c r="G76" s="184"/>
      <c r="H76" s="184"/>
      <c r="I76" s="184"/>
      <c r="Q76" s="54"/>
    </row>
    <row r="77" spans="1:17" x14ac:dyDescent="0.2">
      <c r="A77" s="62" t="s">
        <v>597</v>
      </c>
      <c r="B77" s="46"/>
      <c r="C77" s="68"/>
      <c r="D77" s="68"/>
      <c r="E77" s="184"/>
      <c r="F77" s="184"/>
      <c r="G77" s="184"/>
      <c r="H77" s="184"/>
      <c r="I77" s="184"/>
      <c r="Q77" s="54"/>
    </row>
    <row r="78" spans="1:17" x14ac:dyDescent="0.2">
      <c r="A78" s="57" t="s">
        <v>598</v>
      </c>
      <c r="B78" s="58" t="s">
        <v>140</v>
      </c>
      <c r="C78" s="152">
        <v>8040</v>
      </c>
      <c r="D78" s="152">
        <v>9902</v>
      </c>
      <c r="E78" s="152">
        <v>11746</v>
      </c>
      <c r="F78" s="152">
        <v>11500</v>
      </c>
      <c r="G78" s="152">
        <v>12943</v>
      </c>
      <c r="H78" s="152">
        <v>17009</v>
      </c>
      <c r="I78" s="152">
        <v>20183</v>
      </c>
      <c r="J78" s="152">
        <v>22886</v>
      </c>
      <c r="K78" s="152">
        <v>19586</v>
      </c>
      <c r="L78" s="152">
        <v>17026</v>
      </c>
      <c r="M78" s="152">
        <v>8435</v>
      </c>
      <c r="N78" s="152">
        <v>8359.9266859999916</v>
      </c>
      <c r="O78" s="152">
        <v>10110.063816999987</v>
      </c>
      <c r="P78" s="152">
        <v>10110.063816999987</v>
      </c>
      <c r="Q78" s="54">
        <v>10110.063816999987</v>
      </c>
    </row>
    <row r="79" spans="1:17" x14ac:dyDescent="0.2">
      <c r="A79" s="46"/>
      <c r="B79" s="48" t="s">
        <v>141</v>
      </c>
      <c r="C79" s="50">
        <v>3858</v>
      </c>
      <c r="D79" s="50">
        <v>3899</v>
      </c>
      <c r="E79" s="50">
        <v>2709</v>
      </c>
      <c r="F79" s="50">
        <v>3925</v>
      </c>
      <c r="G79" s="50">
        <v>4401</v>
      </c>
      <c r="H79" s="50">
        <v>4931</v>
      </c>
      <c r="I79" s="50">
        <v>6207</v>
      </c>
      <c r="J79" s="50">
        <v>6378</v>
      </c>
      <c r="K79" s="50">
        <v>7397</v>
      </c>
      <c r="L79" s="50">
        <v>7253</v>
      </c>
      <c r="M79" s="50">
        <v>4103</v>
      </c>
      <c r="N79" s="50">
        <v>2954</v>
      </c>
      <c r="O79" s="50">
        <v>3389</v>
      </c>
      <c r="P79" s="50">
        <v>3389</v>
      </c>
      <c r="Q79" s="54">
        <v>3389</v>
      </c>
    </row>
    <row r="80" spans="1:17" x14ac:dyDescent="0.2">
      <c r="A80" s="46"/>
      <c r="B80" s="48" t="s">
        <v>142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4">
        <v>0</v>
      </c>
    </row>
    <row r="81" spans="1:17" x14ac:dyDescent="0.2">
      <c r="A81" s="46"/>
      <c r="B81" s="48" t="s">
        <v>143</v>
      </c>
      <c r="C81" s="50">
        <v>251</v>
      </c>
      <c r="D81" s="50">
        <v>290</v>
      </c>
      <c r="E81" s="50">
        <v>419</v>
      </c>
      <c r="F81" s="50">
        <v>242</v>
      </c>
      <c r="G81" s="50">
        <v>163</v>
      </c>
      <c r="H81" s="50">
        <v>0</v>
      </c>
      <c r="I81" s="50">
        <v>213</v>
      </c>
      <c r="J81" s="50">
        <v>362</v>
      </c>
      <c r="K81" s="50">
        <v>310</v>
      </c>
      <c r="L81" s="50">
        <v>501</v>
      </c>
      <c r="M81" s="50">
        <v>93</v>
      </c>
      <c r="N81" s="50">
        <v>49</v>
      </c>
      <c r="O81" s="50">
        <v>53</v>
      </c>
      <c r="P81" s="50">
        <v>53</v>
      </c>
      <c r="Q81" s="54">
        <v>53</v>
      </c>
    </row>
    <row r="82" spans="1:17" x14ac:dyDescent="0.2">
      <c r="A82" s="46"/>
      <c r="B82" s="48" t="s">
        <v>144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4">
        <v>0</v>
      </c>
    </row>
    <row r="83" spans="1:17" x14ac:dyDescent="0.2">
      <c r="A83" s="46"/>
      <c r="B83" s="48" t="s">
        <v>145</v>
      </c>
      <c r="C83" s="50">
        <v>147</v>
      </c>
      <c r="D83" s="50">
        <v>147</v>
      </c>
      <c r="E83" s="50">
        <v>113</v>
      </c>
      <c r="F83" s="50">
        <v>151</v>
      </c>
      <c r="G83" s="50">
        <v>105</v>
      </c>
      <c r="H83" s="50">
        <v>0</v>
      </c>
      <c r="I83" s="50">
        <v>178</v>
      </c>
      <c r="J83" s="50">
        <v>265</v>
      </c>
      <c r="K83" s="50">
        <v>139</v>
      </c>
      <c r="L83" s="50">
        <v>31</v>
      </c>
      <c r="M83" s="50">
        <v>25</v>
      </c>
      <c r="N83" s="50">
        <v>80</v>
      </c>
      <c r="O83" s="50">
        <v>57</v>
      </c>
      <c r="P83" s="50">
        <v>57</v>
      </c>
      <c r="Q83" s="54">
        <v>57</v>
      </c>
    </row>
    <row r="84" spans="1:17" x14ac:dyDescent="0.2">
      <c r="A84" s="51"/>
      <c r="B84" s="52" t="s">
        <v>146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4">
        <v>0</v>
      </c>
    </row>
    <row r="85" spans="1:17" x14ac:dyDescent="0.2">
      <c r="A85" s="63" t="s">
        <v>603</v>
      </c>
      <c r="B85" s="64" t="s">
        <v>599</v>
      </c>
      <c r="C85" s="55">
        <v>12296</v>
      </c>
      <c r="D85" s="239">
        <v>14238</v>
      </c>
      <c r="E85" s="239">
        <v>14987</v>
      </c>
      <c r="F85" s="239">
        <v>15818</v>
      </c>
      <c r="G85" s="239">
        <v>17612</v>
      </c>
      <c r="H85" s="239">
        <v>21940</v>
      </c>
      <c r="I85" s="239">
        <v>26781</v>
      </c>
      <c r="J85" s="239">
        <v>29891</v>
      </c>
      <c r="K85" s="239">
        <v>27432</v>
      </c>
      <c r="L85" s="239">
        <v>24811</v>
      </c>
      <c r="M85" s="239">
        <v>12656</v>
      </c>
      <c r="N85" s="239">
        <v>11442.926685999992</v>
      </c>
      <c r="O85" s="239">
        <v>13609.063816999987</v>
      </c>
      <c r="P85" s="239">
        <v>13609.063816999987</v>
      </c>
      <c r="Q85" s="54">
        <v>13609.063816999987</v>
      </c>
    </row>
    <row r="86" spans="1:17" x14ac:dyDescent="0.2">
      <c r="A86" s="40"/>
      <c r="B86" s="40"/>
      <c r="C86" s="68" t="s">
        <v>103</v>
      </c>
      <c r="D86" s="68"/>
      <c r="E86" s="184"/>
      <c r="F86" s="184"/>
      <c r="G86" s="184"/>
      <c r="H86" s="184"/>
      <c r="I86" s="184"/>
      <c r="Q86" s="54"/>
    </row>
    <row r="87" spans="1:17" x14ac:dyDescent="0.2">
      <c r="A87" s="62" t="s">
        <v>600</v>
      </c>
      <c r="B87" s="46"/>
      <c r="C87" s="68"/>
      <c r="D87" s="68"/>
      <c r="E87" s="184"/>
      <c r="F87" s="184"/>
      <c r="G87" s="184"/>
      <c r="H87" s="184"/>
      <c r="I87" s="184"/>
      <c r="Q87" s="54"/>
    </row>
    <row r="88" spans="1:17" x14ac:dyDescent="0.2">
      <c r="A88" s="57" t="s">
        <v>598</v>
      </c>
      <c r="B88" s="43" t="s">
        <v>594</v>
      </c>
      <c r="C88" s="152">
        <v>51582</v>
      </c>
      <c r="D88" s="152">
        <v>48584</v>
      </c>
      <c r="E88" s="152">
        <v>50393</v>
      </c>
      <c r="F88" s="152">
        <v>53731</v>
      </c>
      <c r="G88" s="152">
        <v>49246</v>
      </c>
      <c r="H88" s="152">
        <v>56578</v>
      </c>
      <c r="I88" s="152">
        <v>61448</v>
      </c>
      <c r="J88" s="152">
        <v>69437</v>
      </c>
      <c r="K88" s="152">
        <v>57356</v>
      </c>
      <c r="L88" s="152">
        <v>57930</v>
      </c>
      <c r="M88" s="152">
        <v>20624</v>
      </c>
      <c r="N88" s="152">
        <v>19580</v>
      </c>
      <c r="O88" s="546">
        <v>36498</v>
      </c>
      <c r="P88" s="546">
        <v>36498</v>
      </c>
      <c r="Q88" s="54">
        <v>36498</v>
      </c>
    </row>
    <row r="89" spans="1:17" x14ac:dyDescent="0.2">
      <c r="A89" s="46"/>
      <c r="B89" s="61" t="s">
        <v>595</v>
      </c>
      <c r="C89" s="50">
        <v>15137</v>
      </c>
      <c r="D89" s="50">
        <v>16825</v>
      </c>
      <c r="E89" s="50">
        <v>18233</v>
      </c>
      <c r="F89" s="50">
        <v>17670</v>
      </c>
      <c r="G89" s="50">
        <v>18891</v>
      </c>
      <c r="H89" s="50">
        <v>23001</v>
      </c>
      <c r="I89" s="50">
        <v>24263</v>
      </c>
      <c r="J89" s="50">
        <v>25501</v>
      </c>
      <c r="K89" s="50">
        <v>21553</v>
      </c>
      <c r="L89" s="50">
        <v>21823</v>
      </c>
      <c r="M89" s="50">
        <v>11048</v>
      </c>
      <c r="N89" s="50">
        <v>10772</v>
      </c>
      <c r="O89" s="506">
        <v>16602</v>
      </c>
      <c r="P89" s="506">
        <v>16602</v>
      </c>
      <c r="Q89" s="54">
        <v>16602</v>
      </c>
    </row>
    <row r="90" spans="1:17" x14ac:dyDescent="0.2">
      <c r="A90" s="67" t="s">
        <v>603</v>
      </c>
      <c r="B90" s="64" t="s">
        <v>599</v>
      </c>
      <c r="C90" s="239">
        <v>66719</v>
      </c>
      <c r="D90" s="239">
        <v>65409</v>
      </c>
      <c r="E90" s="239">
        <v>68626</v>
      </c>
      <c r="F90" s="239">
        <v>71401</v>
      </c>
      <c r="G90" s="239">
        <v>68137</v>
      </c>
      <c r="H90" s="239">
        <v>79579</v>
      </c>
      <c r="I90" s="239">
        <v>85711</v>
      </c>
      <c r="J90" s="239">
        <v>94938</v>
      </c>
      <c r="K90" s="239">
        <v>78909</v>
      </c>
      <c r="L90" s="239">
        <v>79753</v>
      </c>
      <c r="M90" s="239">
        <v>31672</v>
      </c>
      <c r="N90" s="239">
        <v>30352</v>
      </c>
      <c r="O90" s="583">
        <v>53100</v>
      </c>
      <c r="P90" s="583">
        <v>53100</v>
      </c>
      <c r="Q90" s="54">
        <v>53100</v>
      </c>
    </row>
    <row r="91" spans="1:17" x14ac:dyDescent="0.2">
      <c r="B91" s="48"/>
      <c r="C91" s="233"/>
      <c r="D91" s="233"/>
      <c r="E91" s="233"/>
      <c r="F91" s="233"/>
      <c r="G91" s="233"/>
      <c r="H91" s="233"/>
      <c r="I91" s="233"/>
      <c r="Q91" s="54"/>
    </row>
    <row r="92" spans="1:17" x14ac:dyDescent="0.2">
      <c r="A92" t="s">
        <v>601</v>
      </c>
      <c r="B92" s="145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54"/>
    </row>
    <row r="93" spans="1:17" x14ac:dyDescent="0.2">
      <c r="A93" s="43" t="s">
        <v>598</v>
      </c>
      <c r="B93" s="629" t="s">
        <v>594</v>
      </c>
      <c r="C93" s="59">
        <v>42736</v>
      </c>
      <c r="D93" s="59">
        <v>39953</v>
      </c>
      <c r="E93" s="59">
        <v>38901</v>
      </c>
      <c r="F93" s="59">
        <v>45772</v>
      </c>
      <c r="G93" s="59">
        <v>42890</v>
      </c>
      <c r="H93" s="59">
        <v>44376</v>
      </c>
      <c r="I93" s="59">
        <v>50043</v>
      </c>
      <c r="J93" s="59">
        <v>57567</v>
      </c>
      <c r="K93" s="59">
        <v>53338</v>
      </c>
      <c r="L93" s="59">
        <v>70343</v>
      </c>
      <c r="M93" s="59">
        <v>25404</v>
      </c>
      <c r="N93" s="59">
        <v>25183</v>
      </c>
      <c r="O93" s="546">
        <v>51268</v>
      </c>
      <c r="P93" s="546">
        <v>51268</v>
      </c>
      <c r="Q93" s="54">
        <v>51268</v>
      </c>
    </row>
    <row r="94" spans="1:17" x14ac:dyDescent="0.2">
      <c r="A94" s="102"/>
      <c r="B94" s="148" t="s">
        <v>595</v>
      </c>
      <c r="C94" s="53">
        <v>17193</v>
      </c>
      <c r="D94" s="53">
        <v>17168</v>
      </c>
      <c r="E94" s="53">
        <v>17436</v>
      </c>
      <c r="F94" s="53">
        <v>17675</v>
      </c>
      <c r="G94" s="53">
        <v>18446</v>
      </c>
      <c r="H94" s="53">
        <v>22805</v>
      </c>
      <c r="I94" s="53">
        <v>23505</v>
      </c>
      <c r="J94" s="53">
        <v>24990</v>
      </c>
      <c r="K94" s="53">
        <v>20264</v>
      </c>
      <c r="L94" s="53">
        <v>25039</v>
      </c>
      <c r="M94" s="53">
        <v>12872</v>
      </c>
      <c r="N94" s="53">
        <v>13548</v>
      </c>
      <c r="O94" s="616">
        <v>21831</v>
      </c>
      <c r="P94" s="616">
        <v>21831</v>
      </c>
      <c r="Q94" s="54">
        <v>21831</v>
      </c>
    </row>
    <row r="95" spans="1:17" x14ac:dyDescent="0.2">
      <c r="A95" s="67" t="s">
        <v>603</v>
      </c>
      <c r="B95" s="247" t="s">
        <v>599</v>
      </c>
      <c r="C95" s="66">
        <v>59929</v>
      </c>
      <c r="D95" s="66">
        <v>57121</v>
      </c>
      <c r="E95" s="66">
        <v>56337</v>
      </c>
      <c r="F95" s="66">
        <v>63447</v>
      </c>
      <c r="G95" s="66">
        <v>61336</v>
      </c>
      <c r="H95" s="66">
        <v>67181</v>
      </c>
      <c r="I95" s="66">
        <v>73548</v>
      </c>
      <c r="J95" s="66">
        <v>82557</v>
      </c>
      <c r="K95" s="66">
        <v>73602</v>
      </c>
      <c r="L95" s="66">
        <v>95382</v>
      </c>
      <c r="M95" s="66">
        <v>38276</v>
      </c>
      <c r="N95" s="66">
        <v>38731</v>
      </c>
      <c r="O95" s="634">
        <v>73099</v>
      </c>
      <c r="P95" s="634">
        <v>73099</v>
      </c>
      <c r="Q95" s="54">
        <v>73099</v>
      </c>
    </row>
    <row r="96" spans="1:17" x14ac:dyDescent="0.2">
      <c r="B96" s="147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17" x14ac:dyDescent="0.2">
      <c r="A97" s="149"/>
      <c r="B97" s="628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</row>
    <row r="98" spans="1:17" x14ac:dyDescent="0.2">
      <c r="A98" t="s">
        <v>602</v>
      </c>
      <c r="B98" s="628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</row>
    <row r="99" spans="1:17" x14ac:dyDescent="0.2">
      <c r="A99" s="43" t="s">
        <v>598</v>
      </c>
      <c r="B99" s="247" t="s">
        <v>451</v>
      </c>
      <c r="C99" s="66">
        <v>12296</v>
      </c>
      <c r="D99" s="66">
        <v>14238</v>
      </c>
      <c r="E99" s="66">
        <v>14987</v>
      </c>
      <c r="F99" s="66">
        <v>15818</v>
      </c>
      <c r="G99" s="66">
        <v>17612</v>
      </c>
      <c r="H99" s="66">
        <v>21940</v>
      </c>
      <c r="I99" s="66">
        <v>26781</v>
      </c>
      <c r="J99" s="66">
        <v>29891</v>
      </c>
      <c r="K99" s="66">
        <v>27432</v>
      </c>
      <c r="L99" s="66">
        <v>24811</v>
      </c>
      <c r="M99" s="66">
        <v>12656</v>
      </c>
      <c r="N99" s="66">
        <v>11442.926685999992</v>
      </c>
      <c r="O99" s="66">
        <f>O85</f>
        <v>13609.063816999987</v>
      </c>
      <c r="P99" s="66">
        <f>P85</f>
        <v>13609.063816999987</v>
      </c>
      <c r="Q99" s="66">
        <f>Q85</f>
        <v>13609.063816999987</v>
      </c>
    </row>
    <row r="100" spans="1:17" x14ac:dyDescent="0.2">
      <c r="B100" t="s">
        <v>450</v>
      </c>
      <c r="C100" s="49">
        <v>66719</v>
      </c>
      <c r="D100" s="49">
        <v>65409</v>
      </c>
      <c r="E100" s="49">
        <v>68626</v>
      </c>
      <c r="F100" s="49">
        <v>71401</v>
      </c>
      <c r="G100" s="49">
        <v>68137</v>
      </c>
      <c r="H100" s="49">
        <v>79579</v>
      </c>
      <c r="I100" s="49">
        <v>85711</v>
      </c>
      <c r="J100" s="54">
        <v>94938</v>
      </c>
      <c r="K100" s="54">
        <v>78909</v>
      </c>
      <c r="L100" s="54">
        <v>79753</v>
      </c>
      <c r="M100" s="54">
        <v>31672</v>
      </c>
      <c r="N100" s="54">
        <v>30352</v>
      </c>
      <c r="O100" s="54">
        <f>ROUND(O109*O88/O90,0)</f>
        <v>66146</v>
      </c>
      <c r="P100" s="54">
        <f>ROUND(P109*P88/P90,0)</f>
        <v>92521</v>
      </c>
      <c r="Q100" s="54">
        <f>ROUND(Q109*Q88/Q90,0)</f>
        <v>93985</v>
      </c>
    </row>
    <row r="101" spans="1:17" x14ac:dyDescent="0.2">
      <c r="A101" s="630"/>
      <c r="B101" s="44" t="s">
        <v>453</v>
      </c>
      <c r="C101" s="53">
        <v>59929</v>
      </c>
      <c r="D101" s="53">
        <v>57121</v>
      </c>
      <c r="E101" s="53">
        <v>56337</v>
      </c>
      <c r="F101" s="53">
        <v>63447</v>
      </c>
      <c r="G101" s="53">
        <v>61336</v>
      </c>
      <c r="H101" s="53">
        <v>67181</v>
      </c>
      <c r="I101" s="49">
        <v>73548</v>
      </c>
      <c r="J101" s="54">
        <v>82557</v>
      </c>
      <c r="K101" s="54">
        <v>73602</v>
      </c>
      <c r="L101" s="54">
        <v>95382</v>
      </c>
      <c r="M101" s="54">
        <v>38276</v>
      </c>
      <c r="N101" s="54">
        <v>38731</v>
      </c>
      <c r="O101" s="54">
        <f>O95</f>
        <v>73099</v>
      </c>
      <c r="P101" s="54">
        <f>P95</f>
        <v>73099</v>
      </c>
      <c r="Q101" s="54">
        <f>Q95</f>
        <v>73099</v>
      </c>
    </row>
    <row r="102" spans="1:17" x14ac:dyDescent="0.2">
      <c r="A102" s="42"/>
      <c r="B102" s="43" t="s">
        <v>599</v>
      </c>
      <c r="C102" s="98">
        <v>138944</v>
      </c>
      <c r="D102" s="98">
        <v>136768</v>
      </c>
      <c r="E102" s="98">
        <v>139950</v>
      </c>
      <c r="F102" s="98">
        <v>150666</v>
      </c>
      <c r="G102" s="98">
        <v>147085</v>
      </c>
      <c r="H102" s="98">
        <v>168700</v>
      </c>
      <c r="I102" s="98">
        <v>186040</v>
      </c>
      <c r="J102" s="98">
        <v>207386</v>
      </c>
      <c r="K102" s="98">
        <v>179943</v>
      </c>
      <c r="L102" s="98">
        <v>199946</v>
      </c>
      <c r="M102" s="98">
        <v>82604</v>
      </c>
      <c r="N102" s="98">
        <v>80525.926685999992</v>
      </c>
      <c r="O102" s="98">
        <f>SUM(O99:O101)</f>
        <v>152854.06381699999</v>
      </c>
      <c r="P102" s="98">
        <f>SUM(P99:P101)</f>
        <v>179229.06381699999</v>
      </c>
      <c r="Q102" s="98">
        <f>SUM(Q99:Q101)</f>
        <v>180693.06381699999</v>
      </c>
    </row>
    <row r="103" spans="1:17" x14ac:dyDescent="0.2">
      <c r="A103" s="44"/>
      <c r="B103" s="61" t="s">
        <v>595</v>
      </c>
      <c r="C103" s="100">
        <v>77836</v>
      </c>
      <c r="D103" s="100">
        <v>81237</v>
      </c>
      <c r="E103" s="100">
        <v>83225</v>
      </c>
      <c r="F103" s="100">
        <v>80534</v>
      </c>
      <c r="G103" s="100">
        <v>82771</v>
      </c>
      <c r="H103" s="100">
        <v>107900</v>
      </c>
      <c r="I103" s="100">
        <v>105452</v>
      </c>
      <c r="J103" s="100">
        <v>105999</v>
      </c>
      <c r="K103" s="100">
        <v>93442</v>
      </c>
      <c r="L103" s="100">
        <v>91602</v>
      </c>
      <c r="M103" s="100">
        <v>54747</v>
      </c>
      <c r="N103" s="100">
        <v>68324</v>
      </c>
      <c r="O103" s="100">
        <v>90447</v>
      </c>
      <c r="P103" s="100">
        <v>90447</v>
      </c>
      <c r="Q103" s="100">
        <v>90448</v>
      </c>
    </row>
    <row r="104" spans="1:17" x14ac:dyDescent="0.2">
      <c r="A104" s="67" t="s">
        <v>603</v>
      </c>
      <c r="B104" s="67" t="s">
        <v>599</v>
      </c>
      <c r="C104" s="112">
        <v>271318</v>
      </c>
      <c r="D104" s="112">
        <v>270299</v>
      </c>
      <c r="E104" s="112">
        <v>268911</v>
      </c>
      <c r="F104" s="112">
        <v>289082</v>
      </c>
      <c r="G104" s="112">
        <v>275235</v>
      </c>
      <c r="H104" s="112">
        <v>317862</v>
      </c>
      <c r="I104" s="112">
        <v>329959</v>
      </c>
      <c r="J104" s="112">
        <v>350172</v>
      </c>
      <c r="K104" s="112">
        <v>339399</v>
      </c>
      <c r="L104" s="112">
        <v>348941</v>
      </c>
      <c r="M104" s="112">
        <v>162801</v>
      </c>
      <c r="N104" s="112">
        <v>195323</v>
      </c>
      <c r="O104" s="112">
        <f>O102+O103</f>
        <v>243301.06381699999</v>
      </c>
      <c r="P104" s="112">
        <f>P102+P103</f>
        <v>269676.06381700002</v>
      </c>
      <c r="Q104" s="112">
        <f>Q102+Q103</f>
        <v>271141.06381700002</v>
      </c>
    </row>
    <row r="105" spans="1:17" x14ac:dyDescent="0.2">
      <c r="C105" s="68"/>
      <c r="D105" s="68"/>
      <c r="E105" s="184"/>
      <c r="F105" s="184"/>
      <c r="G105" s="184"/>
      <c r="H105" s="184"/>
      <c r="I105" s="184"/>
    </row>
    <row r="106" spans="1:17" x14ac:dyDescent="0.2">
      <c r="C106" s="68"/>
      <c r="D106" s="68"/>
      <c r="E106" s="186"/>
    </row>
    <row r="107" spans="1:17" x14ac:dyDescent="0.2">
      <c r="A107" s="39" t="s">
        <v>345</v>
      </c>
      <c r="E107" s="186"/>
    </row>
    <row r="108" spans="1:17" x14ac:dyDescent="0.2">
      <c r="A108" s="109" t="s">
        <v>94</v>
      </c>
      <c r="B108" s="109" t="s">
        <v>98</v>
      </c>
      <c r="C108" s="546">
        <f>'7地域観光消費'!D15+'7地域観光消費'!D16</f>
        <v>28163</v>
      </c>
      <c r="D108" s="546">
        <f>'7地域観光消費'!E15+'7地域観光消費'!E16</f>
        <v>31518</v>
      </c>
      <c r="E108" s="546">
        <f>'7地域観光消費'!F15+'7地域観光消費'!F16</f>
        <v>37158</v>
      </c>
      <c r="F108" s="546">
        <f>'7地域観光消費'!G15+'7地域観光消費'!G16</f>
        <v>36190</v>
      </c>
      <c r="G108" s="546">
        <f>'7地域観光消費'!H15+'7地域観光消費'!H16</f>
        <v>43336</v>
      </c>
      <c r="H108" s="546">
        <f>'7地域観光消費'!I15+'7地域観光消費'!I16</f>
        <v>49406</v>
      </c>
      <c r="I108" s="546">
        <f>'7地域観光消費'!J15+'7地域観光消費'!J16</f>
        <v>54712</v>
      </c>
      <c r="J108" s="546">
        <f>'7地域観光消費'!K15+'7地域観光消費'!K16</f>
        <v>60584</v>
      </c>
      <c r="K108" s="546">
        <f>'7地域観光消費'!L15+'7地域観光消費'!L16</f>
        <v>57924</v>
      </c>
      <c r="L108" s="546">
        <f>'7地域観光消費'!M15+'7地域観光消費'!M16</f>
        <v>56957</v>
      </c>
      <c r="M108" s="546">
        <f>'7地域観光消費'!N15+'7地域観光消費'!N16</f>
        <v>40436</v>
      </c>
      <c r="N108" s="546">
        <f>'7地域観光消費'!O15+'7地域観光消費'!O16</f>
        <v>51838.926685999992</v>
      </c>
      <c r="O108" s="546">
        <f>'7地域観光消費'!P15+'7地域観光消費'!P16</f>
        <v>62300.063816999987</v>
      </c>
      <c r="P108" s="546">
        <f>'7地域観光消費'!Q15+'7地域観光消費'!Q16</f>
        <v>69882</v>
      </c>
      <c r="Q108" s="546">
        <f>'7地域観光消費'!R15+'7地域観光消費'!R16</f>
        <v>102982</v>
      </c>
    </row>
    <row r="109" spans="1:17" x14ac:dyDescent="0.2">
      <c r="A109" s="56"/>
      <c r="B109" s="56" t="s">
        <v>99</v>
      </c>
      <c r="C109" s="506">
        <f>'7地域観光消費'!D13+'7地域観光消費'!D14</f>
        <v>114952</v>
      </c>
      <c r="D109" s="506">
        <f>'7地域観光消費'!E13+'7地域観光消費'!E14</f>
        <v>114853</v>
      </c>
      <c r="E109" s="506">
        <f>'7地域観光消費'!F13+'7地域観光消費'!F14</f>
        <v>118423</v>
      </c>
      <c r="F109" s="506">
        <f>'7地域観光消費'!G13+'7地域観光消費'!G14</f>
        <v>126769</v>
      </c>
      <c r="G109" s="506">
        <f>'7地域観光消費'!H13+'7地域観光消費'!H14</f>
        <v>119780</v>
      </c>
      <c r="H109" s="506">
        <f>'7地域観光消費'!I13+'7地域観光消費'!I14</f>
        <v>138439</v>
      </c>
      <c r="I109" s="506">
        <f>'7地域観光消費'!J13+'7地域観光消費'!J14</f>
        <v>145310</v>
      </c>
      <c r="J109" s="506">
        <f>'7地域観光消費'!K13+'7地域観光消費'!K14</f>
        <v>163512</v>
      </c>
      <c r="K109" s="506">
        <f>'7地域観光消費'!L13+'7地域観光消費'!L14</f>
        <v>136020</v>
      </c>
      <c r="L109" s="506">
        <f>'7地域観光消費'!M13+'7地域観光消費'!M14</f>
        <v>134794</v>
      </c>
      <c r="M109" s="506">
        <f>'7地域観光消費'!N13+'7地域観光消費'!N14</f>
        <v>50501</v>
      </c>
      <c r="N109" s="506">
        <f>'7地域観光消費'!O13+'7地域観光消費'!O14</f>
        <v>54959</v>
      </c>
      <c r="O109" s="506">
        <f>'7地域観光消費'!P13+'7地域観光消費'!P14</f>
        <v>96234</v>
      </c>
      <c r="P109" s="506">
        <f>'7地域観光消費'!Q13+'7地域観光消費'!Q14</f>
        <v>134607</v>
      </c>
      <c r="Q109" s="506">
        <f>'7地域観光消費'!R13+'7地域観光消費'!R14</f>
        <v>136736</v>
      </c>
    </row>
    <row r="110" spans="1:17" x14ac:dyDescent="0.2">
      <c r="A110" s="110"/>
      <c r="B110" s="110" t="s">
        <v>100</v>
      </c>
      <c r="C110" s="547">
        <f>'7地域観光消費'!D17+'7地域観光消費'!D18</f>
        <v>127276</v>
      </c>
      <c r="D110" s="547">
        <f>'7地域観光消費'!E17+'7地域観光消費'!E18</f>
        <v>125811</v>
      </c>
      <c r="E110" s="547">
        <f>'7地域観光消費'!F17+'7地域観光消費'!F18</f>
        <v>127375</v>
      </c>
      <c r="F110" s="547">
        <f>'7地域観光消費'!G17+'7地域観光消費'!G18</f>
        <v>140185</v>
      </c>
      <c r="G110" s="547">
        <f>'7地域観光消費'!H17+'7地域観光消費'!H18</f>
        <v>134251</v>
      </c>
      <c r="H110" s="547">
        <f>'7地域観光消費'!I17+'7地域観光消費'!I18</f>
        <v>154013</v>
      </c>
      <c r="I110" s="547">
        <f>'7地域観光消費'!J17+'7地域観光消費'!J18</f>
        <v>160701</v>
      </c>
      <c r="J110" s="547">
        <f>'7地域観光消費'!K17+'7地域観光消費'!K18</f>
        <v>179073</v>
      </c>
      <c r="K110" s="547">
        <f>'7地域観光消費'!L17+'7地域観光消費'!L18</f>
        <v>158061</v>
      </c>
      <c r="L110" s="547">
        <f>'7地域観光消費'!M17+'7地域観光消費'!M18</f>
        <v>164857</v>
      </c>
      <c r="M110" s="547">
        <f>'7地域観光消費'!N17+'7地域観光消費'!N18</f>
        <v>65878</v>
      </c>
      <c r="N110" s="547">
        <f>'7地域観光消費'!O17+'7地域観光消費'!O18</f>
        <v>66016</v>
      </c>
      <c r="O110" s="547">
        <f>'7地域観光消費'!P17+'7地域観光消費'!P18</f>
        <v>124936</v>
      </c>
      <c r="P110" s="547">
        <f>'7地域観光消費'!Q17+'7地域観光消費'!Q18</f>
        <v>173913</v>
      </c>
      <c r="Q110" s="547">
        <f>'7地域観光消費'!R17+'7地域観光消費'!R18</f>
        <v>175525</v>
      </c>
    </row>
    <row r="111" spans="1:17" x14ac:dyDescent="0.2">
      <c r="A111" s="111"/>
      <c r="B111" s="111" t="s">
        <v>95</v>
      </c>
      <c r="C111" s="547">
        <f t="shared" ref="C111:N111" si="0">SUM(C108:C110)</f>
        <v>270391</v>
      </c>
      <c r="D111" s="547">
        <f t="shared" si="0"/>
        <v>272182</v>
      </c>
      <c r="E111" s="547">
        <f t="shared" si="0"/>
        <v>282956</v>
      </c>
      <c r="F111" s="547">
        <f t="shared" si="0"/>
        <v>303144</v>
      </c>
      <c r="G111" s="547">
        <f t="shared" si="0"/>
        <v>297367</v>
      </c>
      <c r="H111" s="547">
        <f t="shared" si="0"/>
        <v>341858</v>
      </c>
      <c r="I111" s="547">
        <f t="shared" si="0"/>
        <v>360723</v>
      </c>
      <c r="J111" s="547">
        <f t="shared" si="0"/>
        <v>403169</v>
      </c>
      <c r="K111" s="547">
        <f t="shared" si="0"/>
        <v>352005</v>
      </c>
      <c r="L111" s="547">
        <f t="shared" si="0"/>
        <v>356608</v>
      </c>
      <c r="M111" s="547">
        <f t="shared" si="0"/>
        <v>156815</v>
      </c>
      <c r="N111" s="547">
        <f t="shared" si="0"/>
        <v>172813.92668599999</v>
      </c>
      <c r="O111" s="547">
        <f>SUM(O108:O110)</f>
        <v>283470.06381700002</v>
      </c>
      <c r="P111" s="547">
        <f>SUM(P108:P110)</f>
        <v>378402</v>
      </c>
      <c r="Q111" s="547">
        <f>SUM(Q108:Q110)</f>
        <v>415243</v>
      </c>
    </row>
    <row r="112" spans="1:17" x14ac:dyDescent="0.2">
      <c r="A112" s="31"/>
      <c r="B112" s="31"/>
      <c r="C112" s="233"/>
      <c r="D112" s="233"/>
      <c r="E112" s="233"/>
      <c r="F112" s="233"/>
      <c r="G112" s="233"/>
      <c r="H112" s="233"/>
      <c r="I112" s="233"/>
    </row>
    <row r="113" spans="1:20" x14ac:dyDescent="0.2">
      <c r="A113" s="93" t="s">
        <v>369</v>
      </c>
      <c r="F113" s="212" t="s">
        <v>153</v>
      </c>
      <c r="K113" s="159" t="s">
        <v>150</v>
      </c>
      <c r="R113" s="31"/>
      <c r="S113" s="54"/>
      <c r="T113" s="68"/>
    </row>
    <row r="114" spans="1:20" x14ac:dyDescent="0.2">
      <c r="A114" s="768" t="s">
        <v>283</v>
      </c>
      <c r="B114" s="768"/>
      <c r="C114" s="67" t="s">
        <v>151</v>
      </c>
      <c r="D114" s="67" t="s">
        <v>284</v>
      </c>
      <c r="E114" s="67" t="s">
        <v>285</v>
      </c>
      <c r="F114" s="67" t="s">
        <v>286</v>
      </c>
      <c r="G114" s="67" t="s">
        <v>287</v>
      </c>
      <c r="H114" s="67" t="s">
        <v>288</v>
      </c>
      <c r="I114" s="67" t="s">
        <v>296</v>
      </c>
      <c r="J114" s="67" t="s">
        <v>383</v>
      </c>
      <c r="K114" s="392" t="s">
        <v>424</v>
      </c>
      <c r="L114" s="67" t="s">
        <v>429</v>
      </c>
      <c r="M114" s="345" t="s">
        <v>492</v>
      </c>
      <c r="N114" s="345" t="s">
        <v>553</v>
      </c>
      <c r="O114" s="617" t="s">
        <v>579</v>
      </c>
      <c r="P114" s="639" t="s">
        <v>619</v>
      </c>
      <c r="Q114" s="639" t="s">
        <v>632</v>
      </c>
      <c r="R114" s="31"/>
      <c r="S114" s="54"/>
    </row>
    <row r="115" spans="1:20" x14ac:dyDescent="0.2">
      <c r="A115" t="s">
        <v>351</v>
      </c>
      <c r="B115" t="s">
        <v>155</v>
      </c>
      <c r="C115" s="59">
        <f t="shared" ref="C115:N115" si="1">ROUND(C109*C88/C90,0)</f>
        <v>88872</v>
      </c>
      <c r="D115" s="59">
        <f t="shared" si="1"/>
        <v>85310</v>
      </c>
      <c r="E115" s="59">
        <f t="shared" si="1"/>
        <v>86960</v>
      </c>
      <c r="F115" s="59">
        <f t="shared" si="1"/>
        <v>95397</v>
      </c>
      <c r="G115" s="59">
        <f t="shared" si="1"/>
        <v>86571</v>
      </c>
      <c r="H115" s="59">
        <f t="shared" si="1"/>
        <v>98425</v>
      </c>
      <c r="I115" s="59">
        <f t="shared" si="1"/>
        <v>104176</v>
      </c>
      <c r="J115" s="59">
        <f t="shared" si="1"/>
        <v>119592</v>
      </c>
      <c r="K115" s="59">
        <f t="shared" si="1"/>
        <v>98868</v>
      </c>
      <c r="L115" s="59">
        <f t="shared" si="1"/>
        <v>97910</v>
      </c>
      <c r="M115" s="59">
        <f t="shared" si="1"/>
        <v>32885</v>
      </c>
      <c r="N115" s="59">
        <f t="shared" si="1"/>
        <v>35454</v>
      </c>
      <c r="O115" s="59">
        <f>ROUND(O109*O88/O90,0)</f>
        <v>66146</v>
      </c>
      <c r="P115" s="59">
        <f>ROUND(P109*P88/P90,0)</f>
        <v>92521</v>
      </c>
      <c r="Q115" s="59">
        <f>ROUND(Q109*Q88/Q90,0)</f>
        <v>93985</v>
      </c>
      <c r="R115" s="31"/>
      <c r="S115" s="54"/>
      <c r="T115" s="68"/>
    </row>
    <row r="116" spans="1:20" x14ac:dyDescent="0.2">
      <c r="B116" t="s">
        <v>350</v>
      </c>
      <c r="C116" s="68">
        <f t="shared" ref="C116:N116" si="2">ROUND(C110*C93/C95,9)</f>
        <v>90761.853793656002</v>
      </c>
      <c r="D116" s="68">
        <f t="shared" si="2"/>
        <v>87997.879641463005</v>
      </c>
      <c r="E116" s="68">
        <f t="shared" si="2"/>
        <v>87953.119175675005</v>
      </c>
      <c r="F116" s="68">
        <f t="shared" si="2"/>
        <v>101132.406890791</v>
      </c>
      <c r="G116" s="68">
        <f t="shared" si="2"/>
        <v>93876.767151427994</v>
      </c>
      <c r="H116" s="68">
        <f t="shared" si="2"/>
        <v>101732.34825322599</v>
      </c>
      <c r="I116" s="68">
        <f t="shared" si="2"/>
        <v>109343.01603034799</v>
      </c>
      <c r="J116" s="68">
        <f t="shared" si="2"/>
        <v>124867.611359424</v>
      </c>
      <c r="K116" s="68">
        <f t="shared" si="2"/>
        <v>114543.865900383</v>
      </c>
      <c r="L116" s="68">
        <f t="shared" si="2"/>
        <v>121579.920226038</v>
      </c>
      <c r="M116" s="68">
        <f t="shared" si="2"/>
        <v>43723.605183405001</v>
      </c>
      <c r="N116" s="68">
        <f t="shared" si="2"/>
        <v>42923.780124448</v>
      </c>
      <c r="O116" s="68">
        <f>ROUND(O110*O93/O95,9)</f>
        <v>87623.891544344006</v>
      </c>
      <c r="P116" s="68">
        <f>ROUND(P110*P93/P95,9)</f>
        <v>121973.92144899401</v>
      </c>
      <c r="Q116" s="68">
        <f>ROUND(Q110*Q93/Q95,9)</f>
        <v>123104.498009549</v>
      </c>
      <c r="R116" s="31"/>
      <c r="S116" s="54"/>
    </row>
    <row r="117" spans="1:20" x14ac:dyDescent="0.2">
      <c r="A117" s="61"/>
      <c r="B117" s="67" t="s">
        <v>205</v>
      </c>
      <c r="C117" s="239">
        <f>SUM(C115:C116)</f>
        <v>179633.85379365599</v>
      </c>
      <c r="D117" s="239">
        <f t="shared" ref="D117:O117" si="3">SUM(D115:D116)</f>
        <v>173307.87964146299</v>
      </c>
      <c r="E117" s="239">
        <f t="shared" si="3"/>
        <v>174913.119175675</v>
      </c>
      <c r="F117" s="239">
        <f t="shared" si="3"/>
        <v>196529.406890791</v>
      </c>
      <c r="G117" s="239">
        <f t="shared" si="3"/>
        <v>180447.76715142798</v>
      </c>
      <c r="H117" s="239">
        <f t="shared" si="3"/>
        <v>200157.34825322599</v>
      </c>
      <c r="I117" s="239">
        <f t="shared" si="3"/>
        <v>213519.01603034799</v>
      </c>
      <c r="J117" s="239">
        <f t="shared" si="3"/>
        <v>244459.61135942402</v>
      </c>
      <c r="K117" s="239">
        <f t="shared" si="3"/>
        <v>213411.86590038298</v>
      </c>
      <c r="L117" s="239">
        <f t="shared" si="3"/>
        <v>219489.920226038</v>
      </c>
      <c r="M117" s="239">
        <f t="shared" si="3"/>
        <v>76608.605183405001</v>
      </c>
      <c r="N117" s="239">
        <f t="shared" si="3"/>
        <v>78377.780124448007</v>
      </c>
      <c r="O117" s="239">
        <f t="shared" si="3"/>
        <v>153769.89154434402</v>
      </c>
      <c r="P117" s="239">
        <f t="shared" ref="P117:Q117" si="4">SUM(P115:P116)</f>
        <v>214494.92144899402</v>
      </c>
      <c r="Q117" s="239">
        <f t="shared" si="4"/>
        <v>217089.49800954899</v>
      </c>
      <c r="R117" s="31"/>
      <c r="S117" s="54"/>
      <c r="T117" s="68"/>
    </row>
    <row r="118" spans="1:20" x14ac:dyDescent="0.2">
      <c r="A118" s="43" t="s">
        <v>352</v>
      </c>
      <c r="B118" s="43" t="s">
        <v>154</v>
      </c>
      <c r="C118" s="546">
        <f t="shared" ref="C118:N118" si="5">C108</f>
        <v>28163</v>
      </c>
      <c r="D118" s="546">
        <f t="shared" si="5"/>
        <v>31518</v>
      </c>
      <c r="E118" s="546">
        <f t="shared" si="5"/>
        <v>37158</v>
      </c>
      <c r="F118" s="546">
        <f t="shared" si="5"/>
        <v>36190</v>
      </c>
      <c r="G118" s="546">
        <f t="shared" si="5"/>
        <v>43336</v>
      </c>
      <c r="H118" s="546">
        <f t="shared" si="5"/>
        <v>49406</v>
      </c>
      <c r="I118" s="546">
        <f t="shared" si="5"/>
        <v>54712</v>
      </c>
      <c r="J118" s="546">
        <f t="shared" si="5"/>
        <v>60584</v>
      </c>
      <c r="K118" s="546">
        <f t="shared" si="5"/>
        <v>57924</v>
      </c>
      <c r="L118" s="546">
        <f t="shared" si="5"/>
        <v>56957</v>
      </c>
      <c r="M118" s="546">
        <f t="shared" si="5"/>
        <v>40436</v>
      </c>
      <c r="N118" s="546">
        <f t="shared" si="5"/>
        <v>51838.926685999992</v>
      </c>
      <c r="O118" s="546">
        <f>O108</f>
        <v>62300.063816999987</v>
      </c>
      <c r="P118" s="546">
        <f>P108</f>
        <v>69882</v>
      </c>
      <c r="Q118" s="546">
        <f>Q108</f>
        <v>102982</v>
      </c>
      <c r="R118" s="31"/>
      <c r="S118" s="54"/>
    </row>
    <row r="119" spans="1:20" x14ac:dyDescent="0.2">
      <c r="B119" t="s">
        <v>155</v>
      </c>
      <c r="C119" s="68">
        <f t="shared" ref="C119:N119" si="6">ROUND(C109*C89/C90,0)</f>
        <v>26080</v>
      </c>
      <c r="D119" s="68">
        <f t="shared" si="6"/>
        <v>29543</v>
      </c>
      <c r="E119" s="68">
        <f t="shared" si="6"/>
        <v>31463</v>
      </c>
      <c r="F119" s="68">
        <f t="shared" si="6"/>
        <v>31372</v>
      </c>
      <c r="G119" s="68">
        <f t="shared" si="6"/>
        <v>33209</v>
      </c>
      <c r="H119" s="68">
        <f t="shared" si="6"/>
        <v>40014</v>
      </c>
      <c r="I119" s="68">
        <f t="shared" si="6"/>
        <v>41134</v>
      </c>
      <c r="J119" s="68">
        <f t="shared" si="6"/>
        <v>43920</v>
      </c>
      <c r="K119" s="68">
        <f t="shared" si="6"/>
        <v>37152</v>
      </c>
      <c r="L119" s="68">
        <f t="shared" si="6"/>
        <v>36884</v>
      </c>
      <c r="M119" s="68">
        <f t="shared" si="6"/>
        <v>17616</v>
      </c>
      <c r="N119" s="68">
        <f t="shared" si="6"/>
        <v>19505</v>
      </c>
      <c r="O119" s="68">
        <f>ROUND(O109*O89/O90,0)</f>
        <v>30088</v>
      </c>
      <c r="P119" s="68">
        <f>ROUND(P109*P89/P90,0)</f>
        <v>42086</v>
      </c>
      <c r="Q119" s="68">
        <f>ROUND(Q109*Q89/Q90,0)</f>
        <v>42751</v>
      </c>
      <c r="R119" s="31"/>
      <c r="S119" s="54"/>
      <c r="T119" s="68"/>
    </row>
    <row r="120" spans="1:20" x14ac:dyDescent="0.2">
      <c r="B120" t="s">
        <v>350</v>
      </c>
      <c r="C120" s="68">
        <f t="shared" ref="C120:N120" si="7">ROUND(C110*C94/C95,0)</f>
        <v>36514</v>
      </c>
      <c r="D120" s="68">
        <f t="shared" si="7"/>
        <v>37813</v>
      </c>
      <c r="E120" s="68">
        <f t="shared" si="7"/>
        <v>39422</v>
      </c>
      <c r="F120" s="68">
        <f t="shared" si="7"/>
        <v>39053</v>
      </c>
      <c r="G120" s="68">
        <f t="shared" si="7"/>
        <v>40374</v>
      </c>
      <c r="H120" s="68">
        <f t="shared" si="7"/>
        <v>52281</v>
      </c>
      <c r="I120" s="68">
        <f t="shared" si="7"/>
        <v>51358</v>
      </c>
      <c r="J120" s="68">
        <f t="shared" si="7"/>
        <v>54205</v>
      </c>
      <c r="K120" s="68">
        <f t="shared" si="7"/>
        <v>43517</v>
      </c>
      <c r="L120" s="68">
        <f t="shared" si="7"/>
        <v>43277</v>
      </c>
      <c r="M120" s="68">
        <f t="shared" si="7"/>
        <v>22154</v>
      </c>
      <c r="N120" s="68">
        <f t="shared" si="7"/>
        <v>23092</v>
      </c>
      <c r="O120" s="68">
        <f>ROUND(O110*O94/O95,0)</f>
        <v>37312</v>
      </c>
      <c r="P120" s="68">
        <f>ROUND(P110*P94/P95,0)</f>
        <v>51939</v>
      </c>
      <c r="Q120" s="68">
        <f>ROUND(Q110*Q94/Q95,0)</f>
        <v>52421</v>
      </c>
    </row>
    <row r="121" spans="1:20" x14ac:dyDescent="0.2">
      <c r="A121" s="61"/>
      <c r="B121" s="67" t="s">
        <v>205</v>
      </c>
      <c r="C121" s="239">
        <f>SUM(C118:C120)</f>
        <v>90757</v>
      </c>
      <c r="D121" s="239">
        <f t="shared" ref="D121:O121" si="8">SUM(D118:D120)</f>
        <v>98874</v>
      </c>
      <c r="E121" s="239">
        <f t="shared" si="8"/>
        <v>108043</v>
      </c>
      <c r="F121" s="239">
        <f t="shared" si="8"/>
        <v>106615</v>
      </c>
      <c r="G121" s="239">
        <f t="shared" si="8"/>
        <v>116919</v>
      </c>
      <c r="H121" s="239">
        <f t="shared" si="8"/>
        <v>141701</v>
      </c>
      <c r="I121" s="239">
        <f t="shared" si="8"/>
        <v>147204</v>
      </c>
      <c r="J121" s="239">
        <f t="shared" si="8"/>
        <v>158709</v>
      </c>
      <c r="K121" s="239">
        <f t="shared" si="8"/>
        <v>138593</v>
      </c>
      <c r="L121" s="239">
        <f t="shared" si="8"/>
        <v>137118</v>
      </c>
      <c r="M121" s="239">
        <f t="shared" si="8"/>
        <v>80206</v>
      </c>
      <c r="N121" s="239">
        <f t="shared" si="8"/>
        <v>94435.926685999992</v>
      </c>
      <c r="O121" s="239">
        <f t="shared" si="8"/>
        <v>129700.06381699999</v>
      </c>
      <c r="P121" s="239">
        <f t="shared" ref="P121:Q121" si="9">SUM(P118:P120)</f>
        <v>163907</v>
      </c>
      <c r="Q121" s="239">
        <f t="shared" si="9"/>
        <v>198154</v>
      </c>
    </row>
    <row r="122" spans="1:20" x14ac:dyDescent="0.2">
      <c r="A122" s="67"/>
      <c r="B122" s="67" t="s">
        <v>354</v>
      </c>
      <c r="C122" s="65">
        <f>C117+C121</f>
        <v>270390.85379365599</v>
      </c>
      <c r="D122" s="65">
        <f t="shared" ref="D122:O122" si="10">D117+D121</f>
        <v>272181.87964146299</v>
      </c>
      <c r="E122" s="65">
        <f t="shared" si="10"/>
        <v>282956.11917567498</v>
      </c>
      <c r="F122" s="65">
        <f t="shared" si="10"/>
        <v>303144.40689079103</v>
      </c>
      <c r="G122" s="65">
        <f t="shared" si="10"/>
        <v>297366.76715142798</v>
      </c>
      <c r="H122" s="65">
        <f t="shared" si="10"/>
        <v>341858.34825322602</v>
      </c>
      <c r="I122" s="65">
        <f t="shared" si="10"/>
        <v>360723.01603034802</v>
      </c>
      <c r="J122" s="65">
        <f t="shared" si="10"/>
        <v>403168.61135942402</v>
      </c>
      <c r="K122" s="65">
        <f t="shared" si="10"/>
        <v>352004.86590038298</v>
      </c>
      <c r="L122" s="65">
        <f t="shared" si="10"/>
        <v>356607.92022603797</v>
      </c>
      <c r="M122" s="65">
        <f t="shared" si="10"/>
        <v>156814.60518340499</v>
      </c>
      <c r="N122" s="65">
        <f t="shared" si="10"/>
        <v>172813.706810448</v>
      </c>
      <c r="O122" s="583">
        <f t="shared" si="10"/>
        <v>283469.95536134404</v>
      </c>
      <c r="P122" s="583">
        <f t="shared" ref="P122:Q122" si="11">P117+P121</f>
        <v>378401.92144899402</v>
      </c>
      <c r="Q122" s="583">
        <f t="shared" si="11"/>
        <v>415243.49800954899</v>
      </c>
    </row>
    <row r="123" spans="1:20" x14ac:dyDescent="0.2">
      <c r="O123" s="68" t="s">
        <v>615</v>
      </c>
      <c r="P123" s="68" t="s">
        <v>153</v>
      </c>
    </row>
    <row r="124" spans="1:20" x14ac:dyDescent="0.2">
      <c r="O124" s="68" t="s">
        <v>615</v>
      </c>
      <c r="P124" s="68" t="s">
        <v>153</v>
      </c>
    </row>
  </sheetData>
  <mergeCells count="1">
    <mergeCell ref="A114:B114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02"/>
  <sheetViews>
    <sheetView workbookViewId="0">
      <pane xSplit="2" ySplit="4" topLeftCell="C129" activePane="bottomRight" state="frozen"/>
      <selection pane="topRight" activeCell="C1" sqref="C1"/>
      <selection pane="bottomLeft" activeCell="A5" sqref="A5"/>
      <selection pane="bottomRight" activeCell="Q160" sqref="B160:Q160"/>
    </sheetView>
  </sheetViews>
  <sheetFormatPr defaultRowHeight="13" x14ac:dyDescent="0.2"/>
  <cols>
    <col min="1" max="1" width="10.90625" customWidth="1"/>
    <col min="2" max="2" width="15.6328125" customWidth="1"/>
    <col min="3" max="9" width="11.26953125" customWidth="1"/>
    <col min="10" max="11" width="11" customWidth="1"/>
    <col min="12" max="13" width="10.26953125" customWidth="1"/>
    <col min="14" max="14" width="9.7265625" customWidth="1"/>
    <col min="15" max="17" width="11.36328125" customWidth="1"/>
    <col min="239" max="239" width="6.6328125" customWidth="1"/>
    <col min="240" max="240" width="13.26953125" customWidth="1"/>
    <col min="241" max="251" width="0" hidden="1" customWidth="1"/>
    <col min="252" max="261" width="10.08984375" customWidth="1"/>
    <col min="262" max="268" width="11.26953125" customWidth="1"/>
    <col min="495" max="495" width="6.6328125" customWidth="1"/>
    <col min="496" max="496" width="13.26953125" customWidth="1"/>
    <col min="497" max="507" width="0" hidden="1" customWidth="1"/>
    <col min="508" max="517" width="10.08984375" customWidth="1"/>
    <col min="518" max="524" width="11.26953125" customWidth="1"/>
    <col min="751" max="751" width="6.6328125" customWidth="1"/>
    <col min="752" max="752" width="13.26953125" customWidth="1"/>
    <col min="753" max="763" width="0" hidden="1" customWidth="1"/>
    <col min="764" max="773" width="10.08984375" customWidth="1"/>
    <col min="774" max="780" width="11.26953125" customWidth="1"/>
    <col min="1007" max="1007" width="6.6328125" customWidth="1"/>
    <col min="1008" max="1008" width="13.26953125" customWidth="1"/>
    <col min="1009" max="1019" width="0" hidden="1" customWidth="1"/>
    <col min="1020" max="1029" width="10.08984375" customWidth="1"/>
    <col min="1030" max="1036" width="11.26953125" customWidth="1"/>
    <col min="1263" max="1263" width="6.6328125" customWidth="1"/>
    <col min="1264" max="1264" width="13.26953125" customWidth="1"/>
    <col min="1265" max="1275" width="0" hidden="1" customWidth="1"/>
    <col min="1276" max="1285" width="10.08984375" customWidth="1"/>
    <col min="1286" max="1292" width="11.26953125" customWidth="1"/>
    <col min="1519" max="1519" width="6.6328125" customWidth="1"/>
    <col min="1520" max="1520" width="13.26953125" customWidth="1"/>
    <col min="1521" max="1531" width="0" hidden="1" customWidth="1"/>
    <col min="1532" max="1541" width="10.08984375" customWidth="1"/>
    <col min="1542" max="1548" width="11.26953125" customWidth="1"/>
    <col min="1775" max="1775" width="6.6328125" customWidth="1"/>
    <col min="1776" max="1776" width="13.26953125" customWidth="1"/>
    <col min="1777" max="1787" width="0" hidden="1" customWidth="1"/>
    <col min="1788" max="1797" width="10.08984375" customWidth="1"/>
    <col min="1798" max="1804" width="11.26953125" customWidth="1"/>
    <col min="2031" max="2031" width="6.6328125" customWidth="1"/>
    <col min="2032" max="2032" width="13.26953125" customWidth="1"/>
    <col min="2033" max="2043" width="0" hidden="1" customWidth="1"/>
    <col min="2044" max="2053" width="10.08984375" customWidth="1"/>
    <col min="2054" max="2060" width="11.26953125" customWidth="1"/>
    <col min="2287" max="2287" width="6.6328125" customWidth="1"/>
    <col min="2288" max="2288" width="13.26953125" customWidth="1"/>
    <col min="2289" max="2299" width="0" hidden="1" customWidth="1"/>
    <col min="2300" max="2309" width="10.08984375" customWidth="1"/>
    <col min="2310" max="2316" width="11.26953125" customWidth="1"/>
    <col min="2543" max="2543" width="6.6328125" customWidth="1"/>
    <col min="2544" max="2544" width="13.26953125" customWidth="1"/>
    <col min="2545" max="2555" width="0" hidden="1" customWidth="1"/>
    <col min="2556" max="2565" width="10.08984375" customWidth="1"/>
    <col min="2566" max="2572" width="11.26953125" customWidth="1"/>
    <col min="2799" max="2799" width="6.6328125" customWidth="1"/>
    <col min="2800" max="2800" width="13.26953125" customWidth="1"/>
    <col min="2801" max="2811" width="0" hidden="1" customWidth="1"/>
    <col min="2812" max="2821" width="10.08984375" customWidth="1"/>
    <col min="2822" max="2828" width="11.26953125" customWidth="1"/>
    <col min="3055" max="3055" width="6.6328125" customWidth="1"/>
    <col min="3056" max="3056" width="13.26953125" customWidth="1"/>
    <col min="3057" max="3067" width="0" hidden="1" customWidth="1"/>
    <col min="3068" max="3077" width="10.08984375" customWidth="1"/>
    <col min="3078" max="3084" width="11.26953125" customWidth="1"/>
    <col min="3311" max="3311" width="6.6328125" customWidth="1"/>
    <col min="3312" max="3312" width="13.26953125" customWidth="1"/>
    <col min="3313" max="3323" width="0" hidden="1" customWidth="1"/>
    <col min="3324" max="3333" width="10.08984375" customWidth="1"/>
    <col min="3334" max="3340" width="11.26953125" customWidth="1"/>
    <col min="3567" max="3567" width="6.6328125" customWidth="1"/>
    <col min="3568" max="3568" width="13.26953125" customWidth="1"/>
    <col min="3569" max="3579" width="0" hidden="1" customWidth="1"/>
    <col min="3580" max="3589" width="10.08984375" customWidth="1"/>
    <col min="3590" max="3596" width="11.26953125" customWidth="1"/>
    <col min="3823" max="3823" width="6.6328125" customWidth="1"/>
    <col min="3824" max="3824" width="13.26953125" customWidth="1"/>
    <col min="3825" max="3835" width="0" hidden="1" customWidth="1"/>
    <col min="3836" max="3845" width="10.08984375" customWidth="1"/>
    <col min="3846" max="3852" width="11.26953125" customWidth="1"/>
    <col min="4079" max="4079" width="6.6328125" customWidth="1"/>
    <col min="4080" max="4080" width="13.26953125" customWidth="1"/>
    <col min="4081" max="4091" width="0" hidden="1" customWidth="1"/>
    <col min="4092" max="4101" width="10.08984375" customWidth="1"/>
    <col min="4102" max="4108" width="11.26953125" customWidth="1"/>
    <col min="4335" max="4335" width="6.6328125" customWidth="1"/>
    <col min="4336" max="4336" width="13.26953125" customWidth="1"/>
    <col min="4337" max="4347" width="0" hidden="1" customWidth="1"/>
    <col min="4348" max="4357" width="10.08984375" customWidth="1"/>
    <col min="4358" max="4364" width="11.26953125" customWidth="1"/>
    <col min="4591" max="4591" width="6.6328125" customWidth="1"/>
    <col min="4592" max="4592" width="13.26953125" customWidth="1"/>
    <col min="4593" max="4603" width="0" hidden="1" customWidth="1"/>
    <col min="4604" max="4613" width="10.08984375" customWidth="1"/>
    <col min="4614" max="4620" width="11.26953125" customWidth="1"/>
    <col min="4847" max="4847" width="6.6328125" customWidth="1"/>
    <col min="4848" max="4848" width="13.26953125" customWidth="1"/>
    <col min="4849" max="4859" width="0" hidden="1" customWidth="1"/>
    <col min="4860" max="4869" width="10.08984375" customWidth="1"/>
    <col min="4870" max="4876" width="11.26953125" customWidth="1"/>
    <col min="5103" max="5103" width="6.6328125" customWidth="1"/>
    <col min="5104" max="5104" width="13.26953125" customWidth="1"/>
    <col min="5105" max="5115" width="0" hidden="1" customWidth="1"/>
    <col min="5116" max="5125" width="10.08984375" customWidth="1"/>
    <col min="5126" max="5132" width="11.26953125" customWidth="1"/>
    <col min="5359" max="5359" width="6.6328125" customWidth="1"/>
    <col min="5360" max="5360" width="13.26953125" customWidth="1"/>
    <col min="5361" max="5371" width="0" hidden="1" customWidth="1"/>
    <col min="5372" max="5381" width="10.08984375" customWidth="1"/>
    <col min="5382" max="5388" width="11.26953125" customWidth="1"/>
    <col min="5615" max="5615" width="6.6328125" customWidth="1"/>
    <col min="5616" max="5616" width="13.26953125" customWidth="1"/>
    <col min="5617" max="5627" width="0" hidden="1" customWidth="1"/>
    <col min="5628" max="5637" width="10.08984375" customWidth="1"/>
    <col min="5638" max="5644" width="11.26953125" customWidth="1"/>
    <col min="5871" max="5871" width="6.6328125" customWidth="1"/>
    <col min="5872" max="5872" width="13.26953125" customWidth="1"/>
    <col min="5873" max="5883" width="0" hidden="1" customWidth="1"/>
    <col min="5884" max="5893" width="10.08984375" customWidth="1"/>
    <col min="5894" max="5900" width="11.26953125" customWidth="1"/>
    <col min="6127" max="6127" width="6.6328125" customWidth="1"/>
    <col min="6128" max="6128" width="13.26953125" customWidth="1"/>
    <col min="6129" max="6139" width="0" hidden="1" customWidth="1"/>
    <col min="6140" max="6149" width="10.08984375" customWidth="1"/>
    <col min="6150" max="6156" width="11.26953125" customWidth="1"/>
    <col min="6383" max="6383" width="6.6328125" customWidth="1"/>
    <col min="6384" max="6384" width="13.26953125" customWidth="1"/>
    <col min="6385" max="6395" width="0" hidden="1" customWidth="1"/>
    <col min="6396" max="6405" width="10.08984375" customWidth="1"/>
    <col min="6406" max="6412" width="11.26953125" customWidth="1"/>
    <col min="6639" max="6639" width="6.6328125" customWidth="1"/>
    <col min="6640" max="6640" width="13.26953125" customWidth="1"/>
    <col min="6641" max="6651" width="0" hidden="1" customWidth="1"/>
    <col min="6652" max="6661" width="10.08984375" customWidth="1"/>
    <col min="6662" max="6668" width="11.26953125" customWidth="1"/>
    <col min="6895" max="6895" width="6.6328125" customWidth="1"/>
    <col min="6896" max="6896" width="13.26953125" customWidth="1"/>
    <col min="6897" max="6907" width="0" hidden="1" customWidth="1"/>
    <col min="6908" max="6917" width="10.08984375" customWidth="1"/>
    <col min="6918" max="6924" width="11.26953125" customWidth="1"/>
    <col min="7151" max="7151" width="6.6328125" customWidth="1"/>
    <col min="7152" max="7152" width="13.26953125" customWidth="1"/>
    <col min="7153" max="7163" width="0" hidden="1" customWidth="1"/>
    <col min="7164" max="7173" width="10.08984375" customWidth="1"/>
    <col min="7174" max="7180" width="11.26953125" customWidth="1"/>
    <col min="7407" max="7407" width="6.6328125" customWidth="1"/>
    <col min="7408" max="7408" width="13.26953125" customWidth="1"/>
    <col min="7409" max="7419" width="0" hidden="1" customWidth="1"/>
    <col min="7420" max="7429" width="10.08984375" customWidth="1"/>
    <col min="7430" max="7436" width="11.26953125" customWidth="1"/>
    <col min="7663" max="7663" width="6.6328125" customWidth="1"/>
    <col min="7664" max="7664" width="13.26953125" customWidth="1"/>
    <col min="7665" max="7675" width="0" hidden="1" customWidth="1"/>
    <col min="7676" max="7685" width="10.08984375" customWidth="1"/>
    <col min="7686" max="7692" width="11.26953125" customWidth="1"/>
    <col min="7919" max="7919" width="6.6328125" customWidth="1"/>
    <col min="7920" max="7920" width="13.26953125" customWidth="1"/>
    <col min="7921" max="7931" width="0" hidden="1" customWidth="1"/>
    <col min="7932" max="7941" width="10.08984375" customWidth="1"/>
    <col min="7942" max="7948" width="11.26953125" customWidth="1"/>
    <col min="8175" max="8175" width="6.6328125" customWidth="1"/>
    <col min="8176" max="8176" width="13.26953125" customWidth="1"/>
    <col min="8177" max="8187" width="0" hidden="1" customWidth="1"/>
    <col min="8188" max="8197" width="10.08984375" customWidth="1"/>
    <col min="8198" max="8204" width="11.26953125" customWidth="1"/>
    <col min="8431" max="8431" width="6.6328125" customWidth="1"/>
    <col min="8432" max="8432" width="13.26953125" customWidth="1"/>
    <col min="8433" max="8443" width="0" hidden="1" customWidth="1"/>
    <col min="8444" max="8453" width="10.08984375" customWidth="1"/>
    <col min="8454" max="8460" width="11.26953125" customWidth="1"/>
    <col min="8687" max="8687" width="6.6328125" customWidth="1"/>
    <col min="8688" max="8688" width="13.26953125" customWidth="1"/>
    <col min="8689" max="8699" width="0" hidden="1" customWidth="1"/>
    <col min="8700" max="8709" width="10.08984375" customWidth="1"/>
    <col min="8710" max="8716" width="11.26953125" customWidth="1"/>
    <col min="8943" max="8943" width="6.6328125" customWidth="1"/>
    <col min="8944" max="8944" width="13.26953125" customWidth="1"/>
    <col min="8945" max="8955" width="0" hidden="1" customWidth="1"/>
    <col min="8956" max="8965" width="10.08984375" customWidth="1"/>
    <col min="8966" max="8972" width="11.26953125" customWidth="1"/>
    <col min="9199" max="9199" width="6.6328125" customWidth="1"/>
    <col min="9200" max="9200" width="13.26953125" customWidth="1"/>
    <col min="9201" max="9211" width="0" hidden="1" customWidth="1"/>
    <col min="9212" max="9221" width="10.08984375" customWidth="1"/>
    <col min="9222" max="9228" width="11.26953125" customWidth="1"/>
    <col min="9455" max="9455" width="6.6328125" customWidth="1"/>
    <col min="9456" max="9456" width="13.26953125" customWidth="1"/>
    <col min="9457" max="9467" width="0" hidden="1" customWidth="1"/>
    <col min="9468" max="9477" width="10.08984375" customWidth="1"/>
    <col min="9478" max="9484" width="11.26953125" customWidth="1"/>
    <col min="9711" max="9711" width="6.6328125" customWidth="1"/>
    <col min="9712" max="9712" width="13.26953125" customWidth="1"/>
    <col min="9713" max="9723" width="0" hidden="1" customWidth="1"/>
    <col min="9724" max="9733" width="10.08984375" customWidth="1"/>
    <col min="9734" max="9740" width="11.26953125" customWidth="1"/>
    <col min="9967" max="9967" width="6.6328125" customWidth="1"/>
    <col min="9968" max="9968" width="13.26953125" customWidth="1"/>
    <col min="9969" max="9979" width="0" hidden="1" customWidth="1"/>
    <col min="9980" max="9989" width="10.08984375" customWidth="1"/>
    <col min="9990" max="9996" width="11.26953125" customWidth="1"/>
    <col min="10223" max="10223" width="6.6328125" customWidth="1"/>
    <col min="10224" max="10224" width="13.26953125" customWidth="1"/>
    <col min="10225" max="10235" width="0" hidden="1" customWidth="1"/>
    <col min="10236" max="10245" width="10.08984375" customWidth="1"/>
    <col min="10246" max="10252" width="11.26953125" customWidth="1"/>
    <col min="10479" max="10479" width="6.6328125" customWidth="1"/>
    <col min="10480" max="10480" width="13.26953125" customWidth="1"/>
    <col min="10481" max="10491" width="0" hidden="1" customWidth="1"/>
    <col min="10492" max="10501" width="10.08984375" customWidth="1"/>
    <col min="10502" max="10508" width="11.26953125" customWidth="1"/>
    <col min="10735" max="10735" width="6.6328125" customWidth="1"/>
    <col min="10736" max="10736" width="13.26953125" customWidth="1"/>
    <col min="10737" max="10747" width="0" hidden="1" customWidth="1"/>
    <col min="10748" max="10757" width="10.08984375" customWidth="1"/>
    <col min="10758" max="10764" width="11.26953125" customWidth="1"/>
    <col min="10991" max="10991" width="6.6328125" customWidth="1"/>
    <col min="10992" max="10992" width="13.26953125" customWidth="1"/>
    <col min="10993" max="11003" width="0" hidden="1" customWidth="1"/>
    <col min="11004" max="11013" width="10.08984375" customWidth="1"/>
    <col min="11014" max="11020" width="11.26953125" customWidth="1"/>
    <col min="11247" max="11247" width="6.6328125" customWidth="1"/>
    <col min="11248" max="11248" width="13.26953125" customWidth="1"/>
    <col min="11249" max="11259" width="0" hidden="1" customWidth="1"/>
    <col min="11260" max="11269" width="10.08984375" customWidth="1"/>
    <col min="11270" max="11276" width="11.26953125" customWidth="1"/>
    <col min="11503" max="11503" width="6.6328125" customWidth="1"/>
    <col min="11504" max="11504" width="13.26953125" customWidth="1"/>
    <col min="11505" max="11515" width="0" hidden="1" customWidth="1"/>
    <col min="11516" max="11525" width="10.08984375" customWidth="1"/>
    <col min="11526" max="11532" width="11.26953125" customWidth="1"/>
    <col min="11759" max="11759" width="6.6328125" customWidth="1"/>
    <col min="11760" max="11760" width="13.26953125" customWidth="1"/>
    <col min="11761" max="11771" width="0" hidden="1" customWidth="1"/>
    <col min="11772" max="11781" width="10.08984375" customWidth="1"/>
    <col min="11782" max="11788" width="11.26953125" customWidth="1"/>
    <col min="12015" max="12015" width="6.6328125" customWidth="1"/>
    <col min="12016" max="12016" width="13.26953125" customWidth="1"/>
    <col min="12017" max="12027" width="0" hidden="1" customWidth="1"/>
    <col min="12028" max="12037" width="10.08984375" customWidth="1"/>
    <col min="12038" max="12044" width="11.26953125" customWidth="1"/>
    <col min="12271" max="12271" width="6.6328125" customWidth="1"/>
    <col min="12272" max="12272" width="13.26953125" customWidth="1"/>
    <col min="12273" max="12283" width="0" hidden="1" customWidth="1"/>
    <col min="12284" max="12293" width="10.08984375" customWidth="1"/>
    <col min="12294" max="12300" width="11.26953125" customWidth="1"/>
    <col min="12527" max="12527" width="6.6328125" customWidth="1"/>
    <col min="12528" max="12528" width="13.26953125" customWidth="1"/>
    <col min="12529" max="12539" width="0" hidden="1" customWidth="1"/>
    <col min="12540" max="12549" width="10.08984375" customWidth="1"/>
    <col min="12550" max="12556" width="11.26953125" customWidth="1"/>
    <col min="12783" max="12783" width="6.6328125" customWidth="1"/>
    <col min="12784" max="12784" width="13.26953125" customWidth="1"/>
    <col min="12785" max="12795" width="0" hidden="1" customWidth="1"/>
    <col min="12796" max="12805" width="10.08984375" customWidth="1"/>
    <col min="12806" max="12812" width="11.26953125" customWidth="1"/>
    <col min="13039" max="13039" width="6.6328125" customWidth="1"/>
    <col min="13040" max="13040" width="13.26953125" customWidth="1"/>
    <col min="13041" max="13051" width="0" hidden="1" customWidth="1"/>
    <col min="13052" max="13061" width="10.08984375" customWidth="1"/>
    <col min="13062" max="13068" width="11.26953125" customWidth="1"/>
    <col min="13295" max="13295" width="6.6328125" customWidth="1"/>
    <col min="13296" max="13296" width="13.26953125" customWidth="1"/>
    <col min="13297" max="13307" width="0" hidden="1" customWidth="1"/>
    <col min="13308" max="13317" width="10.08984375" customWidth="1"/>
    <col min="13318" max="13324" width="11.26953125" customWidth="1"/>
    <col min="13551" max="13551" width="6.6328125" customWidth="1"/>
    <col min="13552" max="13552" width="13.26953125" customWidth="1"/>
    <col min="13553" max="13563" width="0" hidden="1" customWidth="1"/>
    <col min="13564" max="13573" width="10.08984375" customWidth="1"/>
    <col min="13574" max="13580" width="11.26953125" customWidth="1"/>
    <col min="13807" max="13807" width="6.6328125" customWidth="1"/>
    <col min="13808" max="13808" width="13.26953125" customWidth="1"/>
    <col min="13809" max="13819" width="0" hidden="1" customWidth="1"/>
    <col min="13820" max="13829" width="10.08984375" customWidth="1"/>
    <col min="13830" max="13836" width="11.26953125" customWidth="1"/>
    <col min="14063" max="14063" width="6.6328125" customWidth="1"/>
    <col min="14064" max="14064" width="13.26953125" customWidth="1"/>
    <col min="14065" max="14075" width="0" hidden="1" customWidth="1"/>
    <col min="14076" max="14085" width="10.08984375" customWidth="1"/>
    <col min="14086" max="14092" width="11.26953125" customWidth="1"/>
    <col min="14319" max="14319" width="6.6328125" customWidth="1"/>
    <col min="14320" max="14320" width="13.26953125" customWidth="1"/>
    <col min="14321" max="14331" width="0" hidden="1" customWidth="1"/>
    <col min="14332" max="14341" width="10.08984375" customWidth="1"/>
    <col min="14342" max="14348" width="11.26953125" customWidth="1"/>
    <col min="14575" max="14575" width="6.6328125" customWidth="1"/>
    <col min="14576" max="14576" width="13.26953125" customWidth="1"/>
    <col min="14577" max="14587" width="0" hidden="1" customWidth="1"/>
    <col min="14588" max="14597" width="10.08984375" customWidth="1"/>
    <col min="14598" max="14604" width="11.26953125" customWidth="1"/>
    <col min="14831" max="14831" width="6.6328125" customWidth="1"/>
    <col min="14832" max="14832" width="13.26953125" customWidth="1"/>
    <col min="14833" max="14843" width="0" hidden="1" customWidth="1"/>
    <col min="14844" max="14853" width="10.08984375" customWidth="1"/>
    <col min="14854" max="14860" width="11.26953125" customWidth="1"/>
    <col min="15087" max="15087" width="6.6328125" customWidth="1"/>
    <col min="15088" max="15088" width="13.26953125" customWidth="1"/>
    <col min="15089" max="15099" width="0" hidden="1" customWidth="1"/>
    <col min="15100" max="15109" width="10.08984375" customWidth="1"/>
    <col min="15110" max="15116" width="11.26953125" customWidth="1"/>
    <col min="15343" max="15343" width="6.6328125" customWidth="1"/>
    <col min="15344" max="15344" width="13.26953125" customWidth="1"/>
    <col min="15345" max="15355" width="0" hidden="1" customWidth="1"/>
    <col min="15356" max="15365" width="10.08984375" customWidth="1"/>
    <col min="15366" max="15372" width="11.26953125" customWidth="1"/>
    <col min="15599" max="15599" width="6.6328125" customWidth="1"/>
    <col min="15600" max="15600" width="13.26953125" customWidth="1"/>
    <col min="15601" max="15611" width="0" hidden="1" customWidth="1"/>
    <col min="15612" max="15621" width="10.08984375" customWidth="1"/>
    <col min="15622" max="15628" width="11.26953125" customWidth="1"/>
    <col min="15855" max="15855" width="6.6328125" customWidth="1"/>
    <col min="15856" max="15856" width="13.26953125" customWidth="1"/>
    <col min="15857" max="15867" width="0" hidden="1" customWidth="1"/>
    <col min="15868" max="15877" width="10.08984375" customWidth="1"/>
    <col min="15878" max="15884" width="11.26953125" customWidth="1"/>
    <col min="16111" max="16111" width="6.6328125" customWidth="1"/>
    <col min="16112" max="16112" width="13.26953125" customWidth="1"/>
    <col min="16113" max="16123" width="0" hidden="1" customWidth="1"/>
    <col min="16124" max="16133" width="10.08984375" customWidth="1"/>
    <col min="16134" max="16140" width="11.26953125" customWidth="1"/>
  </cols>
  <sheetData>
    <row r="1" spans="1:17" x14ac:dyDescent="0.2">
      <c r="A1" s="39" t="s">
        <v>622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17" t="s">
        <v>296</v>
      </c>
      <c r="J3" s="617" t="s">
        <v>383</v>
      </c>
      <c r="K3" s="617" t="s">
        <v>424</v>
      </c>
      <c r="L3" s="617" t="s">
        <v>431</v>
      </c>
      <c r="M3" s="617" t="s">
        <v>495</v>
      </c>
      <c r="N3" s="617" t="s">
        <v>554</v>
      </c>
      <c r="O3" s="617" t="s">
        <v>579</v>
      </c>
      <c r="P3" s="639" t="s">
        <v>619</v>
      </c>
      <c r="Q3" s="639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0" t="s">
        <v>618</v>
      </c>
      <c r="Q4" s="640" t="s">
        <v>630</v>
      </c>
    </row>
    <row r="5" spans="1:17" x14ac:dyDescent="0.2">
      <c r="A5" s="46" t="s">
        <v>586</v>
      </c>
      <c r="B5" s="46"/>
      <c r="C5" s="539">
        <v>13926</v>
      </c>
      <c r="D5" s="539">
        <v>13251</v>
      </c>
      <c r="E5" s="539">
        <v>13445</v>
      </c>
      <c r="F5" s="539">
        <v>14272.062</v>
      </c>
      <c r="G5" s="539">
        <v>14195</v>
      </c>
      <c r="H5" s="539">
        <v>14461</v>
      </c>
      <c r="I5" s="539">
        <v>14536.928</v>
      </c>
      <c r="J5" s="539">
        <v>14296</v>
      </c>
      <c r="K5" s="539">
        <v>14478</v>
      </c>
      <c r="L5" s="183">
        <v>14726.505999999999</v>
      </c>
      <c r="M5" s="183">
        <v>7895.41</v>
      </c>
      <c r="N5" s="183">
        <v>9493.0190000000002</v>
      </c>
      <c r="O5" s="183">
        <v>13290.878000000001</v>
      </c>
      <c r="P5" s="183">
        <v>14251.243</v>
      </c>
      <c r="Q5" s="101">
        <v>14537.635</v>
      </c>
    </row>
    <row r="6" spans="1:17" x14ac:dyDescent="0.2">
      <c r="A6" s="48" t="s">
        <v>82</v>
      </c>
      <c r="B6" s="46"/>
      <c r="C6" s="544"/>
      <c r="D6" s="544"/>
      <c r="E6" s="544"/>
      <c r="F6" s="544"/>
      <c r="G6" s="544"/>
      <c r="H6" s="544"/>
      <c r="I6" s="544"/>
      <c r="Q6" s="56"/>
    </row>
    <row r="7" spans="1:17" x14ac:dyDescent="0.2">
      <c r="A7" s="46" t="s">
        <v>561</v>
      </c>
      <c r="B7" s="48" t="s">
        <v>587</v>
      </c>
      <c r="C7" s="544">
        <v>13515</v>
      </c>
      <c r="D7" s="544">
        <v>12834</v>
      </c>
      <c r="E7" s="544">
        <v>13039</v>
      </c>
      <c r="F7" s="552">
        <v>13798.865</v>
      </c>
      <c r="G7" s="552">
        <v>13658</v>
      </c>
      <c r="H7" s="552">
        <v>13864</v>
      </c>
      <c r="I7" s="552">
        <v>13952.928</v>
      </c>
      <c r="J7" s="68">
        <v>13676</v>
      </c>
      <c r="K7" s="68">
        <v>13791</v>
      </c>
      <c r="L7" s="68">
        <v>14035.638999999999</v>
      </c>
      <c r="M7" s="68">
        <v>7469.5460000000003</v>
      </c>
      <c r="N7" s="68">
        <v>9020.4040000000005</v>
      </c>
      <c r="O7" s="68">
        <v>12728.796</v>
      </c>
      <c r="P7" s="68">
        <v>13564.793</v>
      </c>
      <c r="Q7" s="50">
        <v>13791.887000000001</v>
      </c>
    </row>
    <row r="8" spans="1:17" x14ac:dyDescent="0.2">
      <c r="A8" s="51"/>
      <c r="B8" s="52" t="s">
        <v>588</v>
      </c>
      <c r="C8" s="545">
        <v>411</v>
      </c>
      <c r="D8" s="545">
        <v>417</v>
      </c>
      <c r="E8" s="545">
        <v>406</v>
      </c>
      <c r="F8" s="553">
        <v>473.197</v>
      </c>
      <c r="G8" s="552">
        <v>537</v>
      </c>
      <c r="H8" s="552">
        <v>597</v>
      </c>
      <c r="I8" s="552">
        <v>584</v>
      </c>
      <c r="J8" s="68">
        <v>620</v>
      </c>
      <c r="K8" s="68">
        <v>687</v>
      </c>
      <c r="L8" s="68">
        <v>690.86699999999996</v>
      </c>
      <c r="M8" s="68">
        <v>425.86399999999998</v>
      </c>
      <c r="N8" s="68">
        <v>472.61500000000001</v>
      </c>
      <c r="O8" s="68">
        <v>562.08199999999999</v>
      </c>
      <c r="P8" s="68">
        <v>686.45</v>
      </c>
      <c r="Q8" s="55">
        <v>745.74799999999993</v>
      </c>
    </row>
    <row r="9" spans="1:17" x14ac:dyDescent="0.2">
      <c r="A9" s="48" t="s">
        <v>589</v>
      </c>
      <c r="B9" s="46"/>
      <c r="C9" s="544">
        <v>411</v>
      </c>
      <c r="D9" s="544">
        <v>417</v>
      </c>
      <c r="E9" s="544">
        <v>406</v>
      </c>
      <c r="F9" s="544">
        <v>473.19699999999995</v>
      </c>
      <c r="G9" s="539">
        <v>537</v>
      </c>
      <c r="H9" s="539">
        <v>596.70000000000005</v>
      </c>
      <c r="I9" s="539">
        <v>584</v>
      </c>
      <c r="J9" s="539">
        <v>620</v>
      </c>
      <c r="K9" s="59">
        <v>687</v>
      </c>
      <c r="L9" s="59">
        <v>690.86699999999996</v>
      </c>
      <c r="M9" s="59">
        <v>425.86399999999998</v>
      </c>
      <c r="N9" s="59">
        <v>472.61500000000007</v>
      </c>
      <c r="O9" s="59">
        <v>562.08200000000011</v>
      </c>
      <c r="P9" s="59">
        <v>686.45</v>
      </c>
      <c r="Q9" s="50">
        <v>745.74799999999993</v>
      </c>
    </row>
    <row r="10" spans="1:17" x14ac:dyDescent="0.2">
      <c r="A10" s="46" t="s">
        <v>561</v>
      </c>
      <c r="B10" s="48" t="s">
        <v>140</v>
      </c>
      <c r="C10" s="544">
        <v>387</v>
      </c>
      <c r="D10" s="544">
        <v>392</v>
      </c>
      <c r="E10" s="544">
        <v>384</v>
      </c>
      <c r="F10" s="552">
        <v>450.90199999999999</v>
      </c>
      <c r="G10" s="552">
        <v>518</v>
      </c>
      <c r="H10" s="552">
        <v>579.37</v>
      </c>
      <c r="I10" s="552">
        <v>568</v>
      </c>
      <c r="J10" s="544">
        <v>603</v>
      </c>
      <c r="K10" s="68">
        <v>665</v>
      </c>
      <c r="L10" s="68">
        <v>672.80399999999997</v>
      </c>
      <c r="M10" s="68">
        <v>420.327</v>
      </c>
      <c r="N10" s="68">
        <v>465.26400000000001</v>
      </c>
      <c r="O10" s="68">
        <v>545.95000000000005</v>
      </c>
      <c r="P10" s="68">
        <v>669.68899999999996</v>
      </c>
      <c r="Q10" s="50">
        <v>739.54899999999998</v>
      </c>
    </row>
    <row r="11" spans="1:17" x14ac:dyDescent="0.2">
      <c r="A11" s="46"/>
      <c r="B11" s="48" t="s">
        <v>141</v>
      </c>
      <c r="C11" s="544">
        <v>11</v>
      </c>
      <c r="D11" s="544">
        <v>12</v>
      </c>
      <c r="E11" s="544">
        <v>10</v>
      </c>
      <c r="F11" s="552">
        <v>10.311</v>
      </c>
      <c r="G11" s="552">
        <v>7</v>
      </c>
      <c r="H11" s="552">
        <v>5.4470000000000001</v>
      </c>
      <c r="I11" s="552">
        <v>5</v>
      </c>
      <c r="J11" s="544">
        <v>5</v>
      </c>
      <c r="K11" s="68">
        <v>5</v>
      </c>
      <c r="L11" s="68">
        <v>2.7850000000000001</v>
      </c>
      <c r="M11" s="68">
        <v>0</v>
      </c>
      <c r="N11" s="68">
        <v>1.05</v>
      </c>
      <c r="O11" s="68">
        <v>4.5110000000000001</v>
      </c>
      <c r="P11" s="68">
        <v>3.8490000000000002</v>
      </c>
      <c r="Q11" s="50">
        <v>6.1989999999999998</v>
      </c>
    </row>
    <row r="12" spans="1:17" x14ac:dyDescent="0.2">
      <c r="A12" s="46"/>
      <c r="B12" s="48" t="s">
        <v>142</v>
      </c>
      <c r="C12" s="544">
        <v>0</v>
      </c>
      <c r="D12" s="544">
        <v>0</v>
      </c>
      <c r="E12" s="544">
        <v>0</v>
      </c>
      <c r="F12" s="552">
        <v>0</v>
      </c>
      <c r="G12" s="552">
        <v>0</v>
      </c>
      <c r="H12" s="552">
        <v>0</v>
      </c>
      <c r="I12" s="552">
        <v>0</v>
      </c>
      <c r="J12" s="544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50">
        <v>0</v>
      </c>
    </row>
    <row r="13" spans="1:17" x14ac:dyDescent="0.2">
      <c r="A13" s="46"/>
      <c r="B13" s="48" t="s">
        <v>143</v>
      </c>
      <c r="C13" s="544">
        <v>13</v>
      </c>
      <c r="D13" s="544">
        <v>13</v>
      </c>
      <c r="E13" s="544">
        <v>12</v>
      </c>
      <c r="F13" s="552">
        <v>11.984</v>
      </c>
      <c r="G13" s="552">
        <v>12</v>
      </c>
      <c r="H13" s="552">
        <v>11.882999999999999</v>
      </c>
      <c r="I13" s="552">
        <v>11</v>
      </c>
      <c r="J13" s="544">
        <v>12</v>
      </c>
      <c r="K13" s="68">
        <v>11</v>
      </c>
      <c r="L13" s="68">
        <v>10.284000000000001</v>
      </c>
      <c r="M13" s="68">
        <v>4.5750000000000002</v>
      </c>
      <c r="N13" s="68">
        <v>5.8380000000000001</v>
      </c>
      <c r="O13" s="68">
        <v>10.045999999999999</v>
      </c>
      <c r="P13" s="68">
        <v>10.063000000000001</v>
      </c>
      <c r="Q13" s="50">
        <v>0</v>
      </c>
    </row>
    <row r="14" spans="1:17" x14ac:dyDescent="0.2">
      <c r="A14" s="46"/>
      <c r="B14" s="48" t="s">
        <v>144</v>
      </c>
      <c r="C14" s="544">
        <v>0</v>
      </c>
      <c r="D14" s="544">
        <v>0</v>
      </c>
      <c r="E14" s="544">
        <v>0</v>
      </c>
      <c r="F14" s="552">
        <v>0</v>
      </c>
      <c r="G14" s="552">
        <v>0</v>
      </c>
      <c r="H14" s="552">
        <v>0</v>
      </c>
      <c r="I14" s="552">
        <v>0</v>
      </c>
      <c r="J14" s="544">
        <v>0</v>
      </c>
      <c r="K14" s="68">
        <v>6</v>
      </c>
      <c r="L14" s="68">
        <v>4.9939999999999998</v>
      </c>
      <c r="M14" s="68">
        <v>0.96199999999999997</v>
      </c>
      <c r="N14" s="68">
        <v>0.46300000000000002</v>
      </c>
      <c r="O14" s="68">
        <v>1.575</v>
      </c>
      <c r="P14" s="68">
        <v>2.8490000000000002</v>
      </c>
      <c r="Q14" s="50">
        <v>0</v>
      </c>
    </row>
    <row r="15" spans="1:17" x14ac:dyDescent="0.2">
      <c r="A15" s="46"/>
      <c r="B15" s="48" t="s">
        <v>145</v>
      </c>
      <c r="C15" s="544">
        <v>0</v>
      </c>
      <c r="D15" s="544">
        <v>0</v>
      </c>
      <c r="E15" s="544">
        <v>0</v>
      </c>
      <c r="F15" s="552">
        <v>0</v>
      </c>
      <c r="G15" s="552">
        <v>0</v>
      </c>
      <c r="H15" s="552">
        <v>0</v>
      </c>
      <c r="I15" s="552">
        <v>0</v>
      </c>
      <c r="J15" s="544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50">
        <v>0</v>
      </c>
    </row>
    <row r="16" spans="1:17" x14ac:dyDescent="0.2">
      <c r="A16" s="51"/>
      <c r="B16" s="52" t="s">
        <v>146</v>
      </c>
      <c r="C16" s="545">
        <v>0</v>
      </c>
      <c r="D16" s="545">
        <v>0</v>
      </c>
      <c r="E16" s="545">
        <v>0</v>
      </c>
      <c r="F16" s="553">
        <v>0</v>
      </c>
      <c r="G16" s="553">
        <v>0</v>
      </c>
      <c r="H16" s="553">
        <v>0</v>
      </c>
      <c r="I16" s="553">
        <v>0</v>
      </c>
      <c r="J16" s="545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55">
        <v>0</v>
      </c>
    </row>
    <row r="17" spans="1:17" x14ac:dyDescent="0.2">
      <c r="A17" s="48" t="s">
        <v>590</v>
      </c>
      <c r="B17" s="46"/>
      <c r="C17" s="539"/>
      <c r="D17" s="544"/>
      <c r="E17" s="544"/>
      <c r="F17" s="544"/>
      <c r="G17" s="544"/>
      <c r="H17" s="544"/>
      <c r="I17" s="544"/>
    </row>
    <row r="18" spans="1:17" x14ac:dyDescent="0.2">
      <c r="A18" s="57" t="s">
        <v>83</v>
      </c>
      <c r="B18" s="58" t="s">
        <v>563</v>
      </c>
      <c r="C18" s="539">
        <v>3363</v>
      </c>
      <c r="D18" s="539">
        <v>3027</v>
      </c>
      <c r="E18" s="554">
        <v>2972</v>
      </c>
      <c r="F18" s="554">
        <v>2972</v>
      </c>
      <c r="G18" s="554">
        <v>2972</v>
      </c>
      <c r="H18" s="554">
        <v>2972</v>
      </c>
      <c r="I18" s="554">
        <v>2972</v>
      </c>
      <c r="J18" s="152">
        <v>2972</v>
      </c>
      <c r="K18" s="152">
        <v>2972</v>
      </c>
      <c r="L18" s="152">
        <v>2972</v>
      </c>
      <c r="M18" s="152">
        <v>2972</v>
      </c>
      <c r="N18" s="152">
        <v>2972</v>
      </c>
      <c r="O18" s="152">
        <v>2972</v>
      </c>
      <c r="P18" s="152"/>
      <c r="Q18" s="152"/>
    </row>
    <row r="19" spans="1:17" x14ac:dyDescent="0.2">
      <c r="A19" s="46"/>
      <c r="B19" s="48" t="s">
        <v>565</v>
      </c>
      <c r="C19" s="544">
        <v>4067</v>
      </c>
      <c r="D19" s="544">
        <v>3777</v>
      </c>
      <c r="E19" s="552">
        <v>3756</v>
      </c>
      <c r="F19" s="552">
        <v>3756</v>
      </c>
      <c r="G19" s="552">
        <v>3756</v>
      </c>
      <c r="H19" s="552">
        <v>3756</v>
      </c>
      <c r="I19" s="552">
        <v>3756</v>
      </c>
      <c r="J19" s="50">
        <v>3756</v>
      </c>
      <c r="K19" s="50">
        <v>3756</v>
      </c>
      <c r="L19" s="50">
        <v>3756</v>
      </c>
      <c r="M19" s="50">
        <v>3756</v>
      </c>
      <c r="N19" s="50">
        <v>3756</v>
      </c>
      <c r="O19" s="50">
        <v>3756</v>
      </c>
      <c r="P19" s="50"/>
      <c r="Q19" s="50"/>
    </row>
    <row r="20" spans="1:17" x14ac:dyDescent="0.2">
      <c r="A20" s="46"/>
      <c r="B20" s="48" t="s">
        <v>567</v>
      </c>
      <c r="C20" s="544">
        <v>2223</v>
      </c>
      <c r="D20" s="544">
        <v>2312</v>
      </c>
      <c r="E20" s="552">
        <v>2253</v>
      </c>
      <c r="F20" s="552">
        <v>2253</v>
      </c>
      <c r="G20" s="552">
        <v>2253</v>
      </c>
      <c r="H20" s="552">
        <v>2253</v>
      </c>
      <c r="I20" s="552">
        <v>2253</v>
      </c>
      <c r="J20" s="50">
        <v>2253</v>
      </c>
      <c r="K20" s="50">
        <v>2253</v>
      </c>
      <c r="L20" s="50">
        <v>2253</v>
      </c>
      <c r="M20" s="50">
        <v>2253</v>
      </c>
      <c r="N20" s="50">
        <v>2253</v>
      </c>
      <c r="O20" s="50">
        <v>2253</v>
      </c>
      <c r="P20" s="50"/>
      <c r="Q20" s="50"/>
    </row>
    <row r="21" spans="1:17" x14ac:dyDescent="0.2">
      <c r="A21" s="51"/>
      <c r="B21" s="52" t="s">
        <v>569</v>
      </c>
      <c r="C21" s="545">
        <v>4273</v>
      </c>
      <c r="D21" s="545">
        <v>4135</v>
      </c>
      <c r="E21" s="553">
        <v>4464</v>
      </c>
      <c r="F21" s="553">
        <v>4464</v>
      </c>
      <c r="G21" s="553">
        <v>4464</v>
      </c>
      <c r="H21" s="553">
        <v>4464</v>
      </c>
      <c r="I21" s="553">
        <v>4464</v>
      </c>
      <c r="J21" s="55">
        <v>4464</v>
      </c>
      <c r="K21" s="55">
        <v>4464</v>
      </c>
      <c r="L21" s="55">
        <v>4464</v>
      </c>
      <c r="M21" s="55">
        <v>4464</v>
      </c>
      <c r="N21" s="55">
        <v>4464</v>
      </c>
      <c r="O21" s="55">
        <v>4464</v>
      </c>
      <c r="P21" s="55"/>
      <c r="Q21" s="55"/>
    </row>
    <row r="22" spans="1:17" x14ac:dyDescent="0.2">
      <c r="C22" s="539">
        <v>13926</v>
      </c>
      <c r="D22" s="539">
        <v>13251</v>
      </c>
      <c r="E22" s="539">
        <v>13445</v>
      </c>
      <c r="F22" s="539">
        <v>13445</v>
      </c>
      <c r="G22" s="539">
        <v>13445</v>
      </c>
      <c r="H22" s="539">
        <v>13445</v>
      </c>
      <c r="I22" s="539">
        <v>13445</v>
      </c>
      <c r="J22" s="539">
        <v>13445</v>
      </c>
      <c r="K22" s="539">
        <v>13445</v>
      </c>
      <c r="L22" s="539">
        <v>13445</v>
      </c>
      <c r="M22" s="539">
        <v>13445</v>
      </c>
      <c r="N22" s="539">
        <v>13445</v>
      </c>
      <c r="O22" s="539">
        <v>13445</v>
      </c>
      <c r="P22" s="539"/>
      <c r="Q22" s="544"/>
    </row>
    <row r="24" spans="1:17" x14ac:dyDescent="0.2">
      <c r="A24" s="48" t="s">
        <v>606</v>
      </c>
      <c r="B24" s="46"/>
      <c r="C24" s="40"/>
      <c r="D24" s="40"/>
      <c r="E24" s="40"/>
      <c r="F24" s="40"/>
      <c r="G24" s="40"/>
      <c r="H24" s="40"/>
      <c r="I24" s="40"/>
      <c r="K24" s="61"/>
    </row>
    <row r="25" spans="1:17" x14ac:dyDescent="0.2">
      <c r="A25" s="57" t="s">
        <v>592</v>
      </c>
      <c r="B25" s="58" t="s">
        <v>140</v>
      </c>
      <c r="C25" s="549">
        <v>18800</v>
      </c>
      <c r="D25" s="549">
        <v>23200</v>
      </c>
      <c r="E25" s="549">
        <v>22400</v>
      </c>
      <c r="F25" s="549">
        <v>23200</v>
      </c>
      <c r="G25" s="549">
        <v>23700</v>
      </c>
      <c r="H25" s="549">
        <v>24900</v>
      </c>
      <c r="I25" s="549">
        <v>25300</v>
      </c>
      <c r="J25" s="549">
        <v>26100</v>
      </c>
      <c r="K25" s="549">
        <v>24500</v>
      </c>
      <c r="L25" s="549">
        <v>27000</v>
      </c>
      <c r="M25" s="549">
        <v>28800</v>
      </c>
      <c r="N25" s="549">
        <v>27600</v>
      </c>
      <c r="O25" s="549">
        <v>26237</v>
      </c>
      <c r="P25" s="549">
        <v>27621</v>
      </c>
      <c r="Q25" s="314">
        <v>34127</v>
      </c>
    </row>
    <row r="26" spans="1:17" x14ac:dyDescent="0.2">
      <c r="A26" s="46"/>
      <c r="B26" s="48" t="s">
        <v>141</v>
      </c>
      <c r="C26" s="550">
        <v>14350</v>
      </c>
      <c r="D26" s="550">
        <v>18500</v>
      </c>
      <c r="E26" s="550">
        <v>16000</v>
      </c>
      <c r="F26" s="550">
        <v>18500</v>
      </c>
      <c r="G26" s="550">
        <v>19500</v>
      </c>
      <c r="H26" s="550">
        <v>18550</v>
      </c>
      <c r="I26" s="550">
        <v>17450</v>
      </c>
      <c r="J26" s="550">
        <v>18300</v>
      </c>
      <c r="K26" s="550">
        <v>19050</v>
      </c>
      <c r="L26" s="550">
        <v>21750</v>
      </c>
      <c r="M26" s="550">
        <v>21800</v>
      </c>
      <c r="N26" s="550">
        <v>19000</v>
      </c>
      <c r="O26" s="550">
        <v>18062</v>
      </c>
      <c r="P26" s="550">
        <v>19015</v>
      </c>
      <c r="Q26" s="307">
        <v>23494</v>
      </c>
    </row>
    <row r="27" spans="1:17" x14ac:dyDescent="0.2">
      <c r="A27" s="46"/>
      <c r="B27" s="48" t="s">
        <v>142</v>
      </c>
      <c r="C27" s="550">
        <v>13500</v>
      </c>
      <c r="D27" s="550">
        <v>23800</v>
      </c>
      <c r="E27" s="550">
        <v>20100</v>
      </c>
      <c r="F27" s="550">
        <v>23800</v>
      </c>
      <c r="G27" s="550">
        <v>19300</v>
      </c>
      <c r="H27" s="550">
        <v>19900</v>
      </c>
      <c r="I27" s="550">
        <v>22400</v>
      </c>
      <c r="J27" s="550">
        <v>24300</v>
      </c>
      <c r="K27" s="550">
        <v>21100</v>
      </c>
      <c r="L27" s="550">
        <v>25700</v>
      </c>
      <c r="M27" s="550">
        <v>24500</v>
      </c>
      <c r="N27" s="550">
        <v>19100</v>
      </c>
      <c r="O27" s="550">
        <v>18157</v>
      </c>
      <c r="P27" s="550">
        <v>19115</v>
      </c>
      <c r="Q27" s="307">
        <v>23617</v>
      </c>
    </row>
    <row r="28" spans="1:17" x14ac:dyDescent="0.2">
      <c r="A28" s="46"/>
      <c r="B28" s="48" t="s">
        <v>143</v>
      </c>
      <c r="C28" s="550">
        <v>12600</v>
      </c>
      <c r="D28" s="550">
        <v>12000</v>
      </c>
      <c r="E28" s="550">
        <v>11800</v>
      </c>
      <c r="F28" s="550">
        <v>12000</v>
      </c>
      <c r="G28" s="550">
        <v>13200</v>
      </c>
      <c r="H28" s="550">
        <v>14800</v>
      </c>
      <c r="I28" s="550">
        <v>15100</v>
      </c>
      <c r="J28" s="550">
        <v>16700</v>
      </c>
      <c r="K28" s="550">
        <v>15500</v>
      </c>
      <c r="L28" s="550">
        <v>18400</v>
      </c>
      <c r="M28" s="550">
        <v>13300</v>
      </c>
      <c r="N28" s="550">
        <v>14400</v>
      </c>
      <c r="O28" s="550">
        <v>13689</v>
      </c>
      <c r="P28" s="550">
        <v>14411</v>
      </c>
      <c r="Q28" s="307">
        <v>17805</v>
      </c>
    </row>
    <row r="29" spans="1:17" x14ac:dyDescent="0.2">
      <c r="A29" s="46"/>
      <c r="B29" s="48" t="s">
        <v>144</v>
      </c>
      <c r="C29" s="550">
        <v>8900</v>
      </c>
      <c r="D29" s="550">
        <v>13500</v>
      </c>
      <c r="E29" s="550">
        <v>14600</v>
      </c>
      <c r="F29" s="550">
        <v>13500</v>
      </c>
      <c r="G29" s="550">
        <v>13000</v>
      </c>
      <c r="H29" s="550">
        <v>17200</v>
      </c>
      <c r="I29" s="550">
        <v>14900</v>
      </c>
      <c r="J29" s="550">
        <v>15200</v>
      </c>
      <c r="K29" s="550">
        <v>12700</v>
      </c>
      <c r="L29" s="550">
        <v>15600</v>
      </c>
      <c r="M29" s="550">
        <v>12400</v>
      </c>
      <c r="N29" s="550">
        <v>14500</v>
      </c>
      <c r="O29" s="550">
        <v>13784</v>
      </c>
      <c r="P29" s="550">
        <v>14511</v>
      </c>
      <c r="Q29" s="307">
        <v>17929</v>
      </c>
    </row>
    <row r="30" spans="1:17" x14ac:dyDescent="0.2">
      <c r="A30" s="46"/>
      <c r="B30" s="48" t="s">
        <v>145</v>
      </c>
      <c r="C30" s="550">
        <v>5940</v>
      </c>
      <c r="D30" s="550">
        <v>7240</v>
      </c>
      <c r="E30" s="550">
        <v>7800</v>
      </c>
      <c r="F30" s="550">
        <v>7240</v>
      </c>
      <c r="G30" s="550">
        <v>8460</v>
      </c>
      <c r="H30" s="550">
        <v>8560</v>
      </c>
      <c r="I30" s="550">
        <v>8720</v>
      </c>
      <c r="J30" s="550">
        <v>8883.3333333333339</v>
      </c>
      <c r="K30" s="550">
        <v>9716.6666666666661</v>
      </c>
      <c r="L30" s="550">
        <v>13566.666666666666</v>
      </c>
      <c r="M30" s="550">
        <v>16083.333333333334</v>
      </c>
      <c r="N30" s="550">
        <v>15383.333333333334</v>
      </c>
      <c r="O30" s="550">
        <v>14624</v>
      </c>
      <c r="P30" s="550">
        <v>15395</v>
      </c>
      <c r="Q30" s="307">
        <v>19021</v>
      </c>
    </row>
    <row r="31" spans="1:17" x14ac:dyDescent="0.2">
      <c r="A31" s="51"/>
      <c r="B31" s="52" t="s">
        <v>146</v>
      </c>
      <c r="C31" s="551">
        <v>0</v>
      </c>
      <c r="D31" s="551">
        <v>0</v>
      </c>
      <c r="E31" s="551">
        <v>0</v>
      </c>
      <c r="F31" s="551">
        <v>0</v>
      </c>
      <c r="G31" s="551">
        <v>0</v>
      </c>
      <c r="H31" s="551">
        <v>0</v>
      </c>
      <c r="I31" s="551">
        <v>0</v>
      </c>
      <c r="J31" s="551">
        <v>0</v>
      </c>
      <c r="K31" s="551">
        <v>0</v>
      </c>
      <c r="L31" s="551">
        <v>0</v>
      </c>
      <c r="M31" s="551">
        <v>0</v>
      </c>
      <c r="N31" s="551">
        <v>0</v>
      </c>
      <c r="O31" s="551">
        <v>0</v>
      </c>
      <c r="P31" s="551">
        <v>0</v>
      </c>
      <c r="Q31" s="323">
        <v>0</v>
      </c>
    </row>
    <row r="32" spans="1:17" x14ac:dyDescent="0.2">
      <c r="A32" s="40"/>
      <c r="B32" s="40"/>
      <c r="C32" s="40"/>
      <c r="D32" s="40"/>
      <c r="E32" s="40"/>
      <c r="F32" s="40"/>
      <c r="G32" s="40"/>
      <c r="H32" s="40"/>
      <c r="I32" s="40"/>
    </row>
    <row r="33" spans="1:17" x14ac:dyDescent="0.2">
      <c r="A33" s="48" t="s">
        <v>593</v>
      </c>
      <c r="B33" s="46"/>
      <c r="C33" s="40"/>
      <c r="D33" s="40"/>
      <c r="E33" s="44"/>
      <c r="F33" s="40"/>
      <c r="G33" s="40"/>
      <c r="H33" s="40"/>
      <c r="I33" s="40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450">
        <v>6371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5">
        <v>11106</v>
      </c>
      <c r="P35" s="55">
        <v>13693</v>
      </c>
      <c r="Q35" s="451">
        <v>14985</v>
      </c>
    </row>
    <row r="37" spans="1:17" x14ac:dyDescent="0.2">
      <c r="A37" s="39" t="s">
        <v>596</v>
      </c>
      <c r="B37" s="40"/>
      <c r="E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3">
        <v>4967</v>
      </c>
      <c r="P38" s="183">
        <v>6553</v>
      </c>
      <c r="Q38" s="724">
        <v>6955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5">
        <v>10936</v>
      </c>
      <c r="P39" s="185">
        <v>13716</v>
      </c>
      <c r="Q39" s="725">
        <v>14389</v>
      </c>
    </row>
    <row r="40" spans="1:17" x14ac:dyDescent="0.2">
      <c r="E40" s="43"/>
    </row>
    <row r="42" spans="1:17" x14ac:dyDescent="0.2">
      <c r="A42" s="62" t="s">
        <v>597</v>
      </c>
      <c r="B42" s="46"/>
      <c r="E42" s="61"/>
    </row>
    <row r="43" spans="1:17" x14ac:dyDescent="0.2">
      <c r="A43" s="57" t="s">
        <v>598</v>
      </c>
      <c r="B43" s="58" t="s">
        <v>140</v>
      </c>
      <c r="C43" s="183">
        <v>7276</v>
      </c>
      <c r="D43" s="183">
        <v>9094</v>
      </c>
      <c r="E43" s="183">
        <v>8602</v>
      </c>
      <c r="F43" s="183">
        <v>10461</v>
      </c>
      <c r="G43" s="183">
        <v>12277</v>
      </c>
      <c r="H43" s="183">
        <v>14426</v>
      </c>
      <c r="I43" s="183">
        <v>14370</v>
      </c>
      <c r="J43" s="183">
        <v>15738</v>
      </c>
      <c r="K43" s="183">
        <v>16293</v>
      </c>
      <c r="L43" s="183">
        <v>18166</v>
      </c>
      <c r="M43" s="183">
        <v>12105</v>
      </c>
      <c r="N43" s="183">
        <v>12841</v>
      </c>
      <c r="O43" s="183">
        <v>14324</v>
      </c>
      <c r="P43" s="183">
        <v>18497</v>
      </c>
      <c r="Q43" s="724">
        <v>25239</v>
      </c>
    </row>
    <row r="44" spans="1:17" x14ac:dyDescent="0.2">
      <c r="A44" s="46"/>
      <c r="B44" s="48" t="s">
        <v>141</v>
      </c>
      <c r="C44" s="184">
        <v>158</v>
      </c>
      <c r="D44" s="184">
        <v>222</v>
      </c>
      <c r="E44" s="184">
        <v>160</v>
      </c>
      <c r="F44" s="184">
        <v>191</v>
      </c>
      <c r="G44" s="184">
        <v>137</v>
      </c>
      <c r="H44" s="184">
        <v>101</v>
      </c>
      <c r="I44" s="184">
        <v>87</v>
      </c>
      <c r="J44" s="184">
        <v>92</v>
      </c>
      <c r="K44" s="184">
        <v>95</v>
      </c>
      <c r="L44" s="184">
        <v>61</v>
      </c>
      <c r="M44" s="184">
        <v>0</v>
      </c>
      <c r="N44" s="184">
        <v>20</v>
      </c>
      <c r="O44" s="184">
        <v>81</v>
      </c>
      <c r="P44" s="184">
        <v>73</v>
      </c>
      <c r="Q44" s="726">
        <v>146</v>
      </c>
    </row>
    <row r="45" spans="1:17" x14ac:dyDescent="0.2">
      <c r="A45" s="46"/>
      <c r="B45" s="48" t="s">
        <v>142</v>
      </c>
      <c r="C45" s="184">
        <v>0</v>
      </c>
      <c r="D45" s="184">
        <v>0</v>
      </c>
      <c r="E45" s="184"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4">
        <v>0</v>
      </c>
      <c r="Q45" s="726">
        <v>0</v>
      </c>
    </row>
    <row r="46" spans="1:17" x14ac:dyDescent="0.2">
      <c r="A46" s="46"/>
      <c r="B46" s="48" t="s">
        <v>143</v>
      </c>
      <c r="C46" s="184">
        <v>164</v>
      </c>
      <c r="D46" s="184">
        <v>156</v>
      </c>
      <c r="E46" s="184">
        <v>142</v>
      </c>
      <c r="F46" s="184">
        <v>144</v>
      </c>
      <c r="G46" s="184">
        <v>158</v>
      </c>
      <c r="H46" s="184">
        <v>176</v>
      </c>
      <c r="I46" s="184">
        <v>166</v>
      </c>
      <c r="J46" s="184">
        <v>200</v>
      </c>
      <c r="K46" s="184">
        <v>171</v>
      </c>
      <c r="L46" s="184">
        <v>189</v>
      </c>
      <c r="M46" s="184">
        <v>61</v>
      </c>
      <c r="N46" s="184">
        <v>84</v>
      </c>
      <c r="O46" s="184">
        <v>138</v>
      </c>
      <c r="P46" s="184">
        <v>145</v>
      </c>
      <c r="Q46" s="726">
        <v>0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76</v>
      </c>
      <c r="L47" s="184">
        <v>78</v>
      </c>
      <c r="M47" s="184">
        <v>12</v>
      </c>
      <c r="N47" s="184">
        <v>7</v>
      </c>
      <c r="O47" s="184">
        <v>22</v>
      </c>
      <c r="P47" s="184">
        <v>41</v>
      </c>
      <c r="Q47" s="726">
        <v>0</v>
      </c>
    </row>
    <row r="48" spans="1:17" x14ac:dyDescent="0.2">
      <c r="A48" s="46"/>
      <c r="B48" s="48" t="s">
        <v>145</v>
      </c>
      <c r="C48" s="184">
        <v>0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6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726">
        <v>0</v>
      </c>
    </row>
    <row r="50" spans="1:17" x14ac:dyDescent="0.2">
      <c r="A50" s="63"/>
      <c r="B50" s="64" t="s">
        <v>599</v>
      </c>
      <c r="C50" s="65">
        <v>7598</v>
      </c>
      <c r="D50" s="65">
        <v>9472</v>
      </c>
      <c r="E50" s="65">
        <v>8904</v>
      </c>
      <c r="F50" s="65">
        <v>10796</v>
      </c>
      <c r="G50" s="65">
        <v>12572</v>
      </c>
      <c r="H50" s="65">
        <v>14703</v>
      </c>
      <c r="I50" s="65">
        <v>14623</v>
      </c>
      <c r="J50" s="65">
        <v>16030</v>
      </c>
      <c r="K50" s="65">
        <v>16635</v>
      </c>
      <c r="L50" s="65">
        <v>18494</v>
      </c>
      <c r="M50" s="65">
        <v>12178</v>
      </c>
      <c r="N50" s="65">
        <v>12952</v>
      </c>
      <c r="O50" s="65">
        <v>14565</v>
      </c>
      <c r="P50" s="65">
        <v>18756</v>
      </c>
      <c r="Q50" s="727">
        <v>25385</v>
      </c>
    </row>
    <row r="51" spans="1:17" x14ac:dyDescent="0.2">
      <c r="A51" s="40"/>
      <c r="B51" s="40"/>
    </row>
    <row r="52" spans="1:17" x14ac:dyDescent="0.2">
      <c r="A52" s="62" t="s">
        <v>600</v>
      </c>
      <c r="B52" s="46"/>
    </row>
    <row r="53" spans="1:17" x14ac:dyDescent="0.2">
      <c r="A53" s="57" t="s">
        <v>598</v>
      </c>
      <c r="B53" s="43" t="s">
        <v>594</v>
      </c>
      <c r="C53" s="183">
        <v>64791</v>
      </c>
      <c r="D53" s="183">
        <v>59460</v>
      </c>
      <c r="E53" s="183">
        <v>57137</v>
      </c>
      <c r="F53" s="183">
        <v>63861</v>
      </c>
      <c r="G53" s="183">
        <v>58306</v>
      </c>
      <c r="H53" s="183">
        <v>65008</v>
      </c>
      <c r="I53" s="183">
        <v>68481</v>
      </c>
      <c r="J53" s="183">
        <v>68476</v>
      </c>
      <c r="K53" s="183">
        <v>65618</v>
      </c>
      <c r="L53" s="183">
        <v>66136</v>
      </c>
      <c r="M53" s="183">
        <v>28220</v>
      </c>
      <c r="N53" s="183">
        <v>42486</v>
      </c>
      <c r="O53" s="183">
        <v>60105</v>
      </c>
      <c r="P53" s="183">
        <v>83735</v>
      </c>
      <c r="Q53" s="724">
        <v>87868</v>
      </c>
    </row>
    <row r="54" spans="1:17" x14ac:dyDescent="0.2">
      <c r="A54" s="46"/>
      <c r="B54" s="61" t="s">
        <v>595</v>
      </c>
      <c r="C54" s="185">
        <v>3706</v>
      </c>
      <c r="D54" s="185">
        <v>4027</v>
      </c>
      <c r="E54" s="185">
        <v>4104</v>
      </c>
      <c r="F54" s="185">
        <v>4630</v>
      </c>
      <c r="G54" s="185">
        <v>5254</v>
      </c>
      <c r="H54" s="185">
        <v>6602</v>
      </c>
      <c r="I54" s="185">
        <v>6697</v>
      </c>
      <c r="J54" s="185">
        <v>7225</v>
      </c>
      <c r="K54" s="185">
        <v>8408</v>
      </c>
      <c r="L54" s="185">
        <v>7880</v>
      </c>
      <c r="M54" s="185">
        <v>4320</v>
      </c>
      <c r="N54" s="185">
        <v>4894</v>
      </c>
      <c r="O54" s="185">
        <v>6242</v>
      </c>
      <c r="P54" s="185">
        <v>9400</v>
      </c>
      <c r="Q54" s="726">
        <v>11175</v>
      </c>
    </row>
    <row r="55" spans="1:17" x14ac:dyDescent="0.2">
      <c r="A55" s="67"/>
      <c r="B55" s="64" t="s">
        <v>599</v>
      </c>
      <c r="C55" s="65">
        <v>68497</v>
      </c>
      <c r="D55" s="65">
        <v>63487</v>
      </c>
      <c r="E55" s="65">
        <v>61241</v>
      </c>
      <c r="F55" s="65">
        <v>68491</v>
      </c>
      <c r="G55" s="65">
        <v>63560</v>
      </c>
      <c r="H55" s="65">
        <v>71610</v>
      </c>
      <c r="I55" s="65">
        <v>75178</v>
      </c>
      <c r="J55" s="65">
        <v>75701</v>
      </c>
      <c r="K55" s="65">
        <v>74026</v>
      </c>
      <c r="L55" s="65">
        <v>74016</v>
      </c>
      <c r="M55" s="65">
        <v>32540</v>
      </c>
      <c r="N55" s="65">
        <v>47380</v>
      </c>
      <c r="O55" s="65">
        <v>66347</v>
      </c>
      <c r="P55" s="65">
        <v>93135</v>
      </c>
      <c r="Q55" s="727">
        <v>99043</v>
      </c>
    </row>
    <row r="57" spans="1:17" x14ac:dyDescent="0.2">
      <c r="A57" s="39" t="s">
        <v>601</v>
      </c>
      <c r="B57" s="40"/>
      <c r="E57" s="61"/>
    </row>
    <row r="58" spans="1:17" x14ac:dyDescent="0.2">
      <c r="A58" s="42" t="s">
        <v>598</v>
      </c>
      <c r="B58" s="43" t="s">
        <v>594</v>
      </c>
      <c r="C58" s="183">
        <v>48897</v>
      </c>
      <c r="D58" s="183">
        <v>43982</v>
      </c>
      <c r="E58" s="183">
        <v>41803</v>
      </c>
      <c r="F58" s="183">
        <v>48462</v>
      </c>
      <c r="G58" s="183">
        <v>46342</v>
      </c>
      <c r="H58" s="183">
        <v>49092</v>
      </c>
      <c r="I58" s="183">
        <v>53468</v>
      </c>
      <c r="J58" s="183">
        <v>54485</v>
      </c>
      <c r="K58" s="183">
        <v>59398</v>
      </c>
      <c r="L58" s="183">
        <v>64353</v>
      </c>
      <c r="M58" s="183">
        <v>30147</v>
      </c>
      <c r="N58" s="183">
        <v>41620</v>
      </c>
      <c r="O58" s="183">
        <v>63224</v>
      </c>
      <c r="P58" s="183">
        <v>88890</v>
      </c>
      <c r="Q58" s="724">
        <v>95923</v>
      </c>
    </row>
    <row r="59" spans="1:17" x14ac:dyDescent="0.2">
      <c r="A59" s="44"/>
      <c r="B59" s="61" t="s">
        <v>595</v>
      </c>
      <c r="C59" s="184">
        <v>3835</v>
      </c>
      <c r="D59" s="184">
        <v>3696</v>
      </c>
      <c r="E59" s="184">
        <v>3719</v>
      </c>
      <c r="F59" s="184">
        <v>4125</v>
      </c>
      <c r="G59" s="184">
        <v>4682</v>
      </c>
      <c r="H59" s="184">
        <v>6303</v>
      </c>
      <c r="I59" s="184">
        <v>6220</v>
      </c>
      <c r="J59" s="184">
        <v>6796</v>
      </c>
      <c r="K59" s="184">
        <v>7694</v>
      </c>
      <c r="L59" s="184">
        <v>7245</v>
      </c>
      <c r="M59" s="184">
        <v>4364</v>
      </c>
      <c r="N59" s="184">
        <v>4688</v>
      </c>
      <c r="O59" s="184">
        <v>6147</v>
      </c>
      <c r="P59" s="184">
        <v>9415</v>
      </c>
      <c r="Q59" s="726">
        <v>10731</v>
      </c>
    </row>
    <row r="60" spans="1:17" x14ac:dyDescent="0.2">
      <c r="A60" s="67"/>
      <c r="B60" s="67" t="s">
        <v>599</v>
      </c>
      <c r="C60" s="65">
        <v>52732</v>
      </c>
      <c r="D60" s="65">
        <v>47678</v>
      </c>
      <c r="E60" s="65">
        <v>45522</v>
      </c>
      <c r="F60" s="65">
        <v>52587</v>
      </c>
      <c r="G60" s="65">
        <v>51024</v>
      </c>
      <c r="H60" s="65">
        <v>55395</v>
      </c>
      <c r="I60" s="65">
        <v>59688</v>
      </c>
      <c r="J60" s="65">
        <v>61281</v>
      </c>
      <c r="K60" s="65">
        <v>67092</v>
      </c>
      <c r="L60" s="65">
        <v>71598</v>
      </c>
      <c r="M60" s="65">
        <v>34511</v>
      </c>
      <c r="N60" s="65">
        <v>46308</v>
      </c>
      <c r="O60" s="65">
        <v>69371</v>
      </c>
      <c r="P60" s="65">
        <v>98305</v>
      </c>
      <c r="Q60" s="727">
        <v>106654</v>
      </c>
    </row>
    <row r="63" spans="1:17" x14ac:dyDescent="0.2">
      <c r="A63" s="39" t="s">
        <v>602</v>
      </c>
    </row>
    <row r="64" spans="1:17" x14ac:dyDescent="0.2">
      <c r="A64" s="43" t="s">
        <v>598</v>
      </c>
      <c r="B64" s="43" t="s">
        <v>451</v>
      </c>
      <c r="C64" s="59">
        <v>7598</v>
      </c>
      <c r="D64" s="59">
        <v>9472</v>
      </c>
      <c r="E64" s="59">
        <v>8904</v>
      </c>
      <c r="F64" s="59">
        <v>10796</v>
      </c>
      <c r="G64" s="59">
        <v>12572</v>
      </c>
      <c r="H64" s="59">
        <v>14703</v>
      </c>
      <c r="I64" s="59">
        <v>14623</v>
      </c>
      <c r="J64" s="59">
        <v>16030</v>
      </c>
      <c r="K64" s="59">
        <v>16635</v>
      </c>
      <c r="L64" s="59">
        <v>18494</v>
      </c>
      <c r="M64" s="59">
        <v>12178</v>
      </c>
      <c r="N64" s="59">
        <v>12952</v>
      </c>
      <c r="O64" s="59">
        <v>14565</v>
      </c>
      <c r="P64" s="59">
        <v>18756</v>
      </c>
      <c r="Q64" s="450">
        <v>25385</v>
      </c>
    </row>
    <row r="65" spans="1:17" x14ac:dyDescent="0.2">
      <c r="B65" t="s">
        <v>450</v>
      </c>
      <c r="C65" s="68">
        <v>68497</v>
      </c>
      <c r="D65" s="68">
        <v>63487</v>
      </c>
      <c r="E65" s="68">
        <v>61241</v>
      </c>
      <c r="F65" s="68">
        <v>68491</v>
      </c>
      <c r="G65" s="68">
        <v>63560</v>
      </c>
      <c r="H65" s="68">
        <v>71610</v>
      </c>
      <c r="I65" s="68">
        <v>75178</v>
      </c>
      <c r="J65" s="68">
        <v>75701</v>
      </c>
      <c r="K65" s="68">
        <v>74026</v>
      </c>
      <c r="L65" s="68">
        <v>74016</v>
      </c>
      <c r="M65" s="68">
        <v>32540</v>
      </c>
      <c r="N65" s="68">
        <v>47380</v>
      </c>
      <c r="O65" s="68">
        <v>66347</v>
      </c>
      <c r="P65" s="68">
        <v>93135</v>
      </c>
      <c r="Q65" s="134">
        <v>99043</v>
      </c>
    </row>
    <row r="66" spans="1:17" x14ac:dyDescent="0.2">
      <c r="A66" s="61"/>
      <c r="B66" s="61" t="s">
        <v>453</v>
      </c>
      <c r="C66" s="68">
        <v>52732</v>
      </c>
      <c r="D66" s="68">
        <v>47678</v>
      </c>
      <c r="E66" s="68">
        <v>45522</v>
      </c>
      <c r="F66" s="68">
        <v>52587</v>
      </c>
      <c r="G66" s="68">
        <v>51024</v>
      </c>
      <c r="H66" s="68">
        <v>55395</v>
      </c>
      <c r="I66" s="68">
        <v>59688</v>
      </c>
      <c r="J66" s="68">
        <v>61281</v>
      </c>
      <c r="K66" s="68">
        <v>67092</v>
      </c>
      <c r="L66" s="68">
        <v>71598</v>
      </c>
      <c r="M66" s="68">
        <v>34511</v>
      </c>
      <c r="N66" s="68">
        <v>46308</v>
      </c>
      <c r="O66" s="68">
        <v>69371</v>
      </c>
      <c r="P66" s="68">
        <v>98305</v>
      </c>
      <c r="Q66" s="134">
        <v>106654</v>
      </c>
    </row>
    <row r="67" spans="1:17" x14ac:dyDescent="0.2">
      <c r="A67" s="67"/>
      <c r="B67" s="67" t="s">
        <v>599</v>
      </c>
      <c r="C67" s="65">
        <v>128827</v>
      </c>
      <c r="D67" s="65">
        <v>120637</v>
      </c>
      <c r="E67" s="65">
        <v>115667</v>
      </c>
      <c r="F67" s="65">
        <v>131874</v>
      </c>
      <c r="G67" s="65">
        <v>127156</v>
      </c>
      <c r="H67" s="65">
        <v>141708</v>
      </c>
      <c r="I67" s="65">
        <v>149489</v>
      </c>
      <c r="J67" s="65">
        <v>153012</v>
      </c>
      <c r="K67" s="65">
        <v>157753</v>
      </c>
      <c r="L67" s="65">
        <v>164108</v>
      </c>
      <c r="M67" s="65">
        <v>79229</v>
      </c>
      <c r="N67" s="65">
        <v>106640</v>
      </c>
      <c r="O67" s="65">
        <v>150283</v>
      </c>
      <c r="P67" s="65">
        <v>210196</v>
      </c>
      <c r="Q67" s="727">
        <v>231082</v>
      </c>
    </row>
    <row r="68" spans="1:17" x14ac:dyDescent="0.2">
      <c r="C68" s="68"/>
      <c r="D68" s="68"/>
      <c r="E68" s="184"/>
      <c r="F68" s="184"/>
      <c r="G68" s="184"/>
      <c r="H68" s="184"/>
      <c r="I68" s="184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</row>
    <row r="71" spans="1:17" x14ac:dyDescent="0.2">
      <c r="A71" s="57" t="s">
        <v>94</v>
      </c>
      <c r="B71" s="58" t="s">
        <v>84</v>
      </c>
      <c r="C71" s="152">
        <f>C78-SUM(C72:C77)</f>
        <v>3099</v>
      </c>
      <c r="D71" s="152">
        <f t="shared" ref="D71:I71" si="0">D78-SUM(D72:D77)</f>
        <v>3331</v>
      </c>
      <c r="E71" s="152">
        <f t="shared" si="0"/>
        <v>3866</v>
      </c>
      <c r="F71" s="152">
        <f t="shared" si="0"/>
        <v>4088</v>
      </c>
      <c r="G71" s="152">
        <f t="shared" si="0"/>
        <v>5264</v>
      </c>
      <c r="H71" s="152">
        <f t="shared" si="0"/>
        <v>6638</v>
      </c>
      <c r="I71" s="152">
        <f t="shared" si="0"/>
        <v>7395</v>
      </c>
      <c r="J71" s="152">
        <f t="shared" ref="J71" si="1">J78-SUM(J72:J77)</f>
        <v>8340</v>
      </c>
      <c r="K71" s="152">
        <f t="shared" ref="K71:L71" si="2">K78-SUM(K72:K77)</f>
        <v>9822</v>
      </c>
      <c r="L71" s="152">
        <f t="shared" si="2"/>
        <v>9460</v>
      </c>
      <c r="M71" s="152">
        <f t="shared" ref="M71:N71" si="3">M78-SUM(M72:M77)</f>
        <v>7526</v>
      </c>
      <c r="N71" s="152">
        <f t="shared" si="3"/>
        <v>10662</v>
      </c>
      <c r="O71" s="152">
        <f t="shared" ref="O71:P71" si="4">O78-SUM(O72:O77)</f>
        <v>10904</v>
      </c>
      <c r="P71" s="152">
        <f t="shared" si="4"/>
        <v>15434</v>
      </c>
      <c r="Q71" s="152">
        <f t="shared" ref="Q71" si="5">Q78-SUM(Q72:Q77)</f>
        <v>18094</v>
      </c>
    </row>
    <row r="72" spans="1:17" x14ac:dyDescent="0.2">
      <c r="A72" s="46"/>
      <c r="B72" s="48" t="s">
        <v>85</v>
      </c>
      <c r="C72" s="50">
        <f t="shared" ref="C72:N72" si="6">ROUND(C$78*C44/C$50,0)</f>
        <v>67</v>
      </c>
      <c r="D72" s="50">
        <f t="shared" si="6"/>
        <v>81</v>
      </c>
      <c r="E72" s="50">
        <f t="shared" si="6"/>
        <v>72</v>
      </c>
      <c r="F72" s="50">
        <f t="shared" si="6"/>
        <v>75</v>
      </c>
      <c r="G72" s="50">
        <f t="shared" si="6"/>
        <v>59</v>
      </c>
      <c r="H72" s="50">
        <f t="shared" si="6"/>
        <v>46</v>
      </c>
      <c r="I72" s="50">
        <f t="shared" si="6"/>
        <v>45</v>
      </c>
      <c r="J72" s="50">
        <f t="shared" si="6"/>
        <v>49</v>
      </c>
      <c r="K72" s="50">
        <f t="shared" si="6"/>
        <v>57</v>
      </c>
      <c r="L72" s="50">
        <f t="shared" si="6"/>
        <v>32</v>
      </c>
      <c r="M72" s="50">
        <f t="shared" si="6"/>
        <v>0</v>
      </c>
      <c r="N72" s="50">
        <f t="shared" si="6"/>
        <v>17</v>
      </c>
      <c r="O72" s="50">
        <f t="shared" ref="O72:P72" si="7">ROUND(O$78*O44/O$50,0)</f>
        <v>62</v>
      </c>
      <c r="P72" s="50">
        <f t="shared" si="7"/>
        <v>61</v>
      </c>
      <c r="Q72" s="50">
        <f t="shared" ref="Q72" si="8">ROUND(Q$78*Q44/Q$50,0)</f>
        <v>105</v>
      </c>
    </row>
    <row r="73" spans="1:17" x14ac:dyDescent="0.2">
      <c r="A73" s="46"/>
      <c r="B73" s="48" t="s">
        <v>86</v>
      </c>
      <c r="C73" s="50">
        <f t="shared" ref="C73:N73" si="9">ROUND(C$78*C45/C$50,0)</f>
        <v>0</v>
      </c>
      <c r="D73" s="50">
        <f t="shared" si="9"/>
        <v>0</v>
      </c>
      <c r="E73" s="50">
        <f t="shared" si="9"/>
        <v>0</v>
      </c>
      <c r="F73" s="50">
        <f t="shared" si="9"/>
        <v>0</v>
      </c>
      <c r="G73" s="50">
        <f t="shared" si="9"/>
        <v>0</v>
      </c>
      <c r="H73" s="50">
        <f t="shared" si="9"/>
        <v>0</v>
      </c>
      <c r="I73" s="50">
        <f t="shared" si="9"/>
        <v>0</v>
      </c>
      <c r="J73" s="50">
        <f t="shared" si="9"/>
        <v>0</v>
      </c>
      <c r="K73" s="50">
        <f t="shared" si="9"/>
        <v>0</v>
      </c>
      <c r="L73" s="50">
        <f t="shared" si="9"/>
        <v>0</v>
      </c>
      <c r="M73" s="50">
        <f t="shared" si="9"/>
        <v>0</v>
      </c>
      <c r="N73" s="50">
        <f t="shared" si="9"/>
        <v>0</v>
      </c>
      <c r="O73" s="50">
        <f t="shared" ref="O73:P73" si="10">ROUND(O$78*O45/O$50,0)</f>
        <v>0</v>
      </c>
      <c r="P73" s="50">
        <f t="shared" si="10"/>
        <v>0</v>
      </c>
      <c r="Q73" s="50">
        <f t="shared" ref="Q73" si="11">ROUND(Q$78*Q45/Q$50,0)</f>
        <v>0</v>
      </c>
    </row>
    <row r="74" spans="1:17" x14ac:dyDescent="0.2">
      <c r="A74" s="46"/>
      <c r="B74" s="48" t="s">
        <v>87</v>
      </c>
      <c r="C74" s="50">
        <f t="shared" ref="C74:N74" si="12">ROUND(C$78*C46/C$50,0)</f>
        <v>70</v>
      </c>
      <c r="D74" s="50">
        <f t="shared" si="12"/>
        <v>57</v>
      </c>
      <c r="E74" s="50">
        <f t="shared" si="12"/>
        <v>64</v>
      </c>
      <c r="F74" s="50">
        <f t="shared" si="12"/>
        <v>56</v>
      </c>
      <c r="G74" s="50">
        <f t="shared" si="12"/>
        <v>68</v>
      </c>
      <c r="H74" s="50">
        <f t="shared" si="12"/>
        <v>81</v>
      </c>
      <c r="I74" s="50">
        <f t="shared" si="12"/>
        <v>85</v>
      </c>
      <c r="J74" s="50">
        <f t="shared" si="12"/>
        <v>106</v>
      </c>
      <c r="K74" s="50">
        <f t="shared" si="12"/>
        <v>103</v>
      </c>
      <c r="L74" s="50">
        <f t="shared" si="12"/>
        <v>98</v>
      </c>
      <c r="M74" s="50">
        <f t="shared" si="12"/>
        <v>38</v>
      </c>
      <c r="N74" s="50">
        <f t="shared" si="12"/>
        <v>70</v>
      </c>
      <c r="O74" s="50">
        <f t="shared" ref="O74:P74" si="13">ROUND(O$78*O46/O$50,0)</f>
        <v>105</v>
      </c>
      <c r="P74" s="50">
        <f t="shared" si="13"/>
        <v>121</v>
      </c>
      <c r="Q74" s="50">
        <f t="shared" ref="Q74" si="14">ROUND(Q$78*Q46/Q$50,0)</f>
        <v>0</v>
      </c>
    </row>
    <row r="75" spans="1:17" x14ac:dyDescent="0.2">
      <c r="A75" s="46"/>
      <c r="B75" s="48" t="s">
        <v>88</v>
      </c>
      <c r="C75" s="50">
        <f t="shared" ref="C75:N75" si="15">ROUND(C$78*C47/C$50,0)</f>
        <v>0</v>
      </c>
      <c r="D75" s="50">
        <f t="shared" si="15"/>
        <v>0</v>
      </c>
      <c r="E75" s="50">
        <f t="shared" si="15"/>
        <v>0</v>
      </c>
      <c r="F75" s="50">
        <f t="shared" si="15"/>
        <v>0</v>
      </c>
      <c r="G75" s="50">
        <f t="shared" si="15"/>
        <v>0</v>
      </c>
      <c r="H75" s="50">
        <f t="shared" si="15"/>
        <v>0</v>
      </c>
      <c r="I75" s="50">
        <f t="shared" si="15"/>
        <v>0</v>
      </c>
      <c r="J75" s="50">
        <f t="shared" si="15"/>
        <v>0</v>
      </c>
      <c r="K75" s="50">
        <f t="shared" si="15"/>
        <v>46</v>
      </c>
      <c r="L75" s="50">
        <f t="shared" si="15"/>
        <v>41</v>
      </c>
      <c r="M75" s="50">
        <f t="shared" si="15"/>
        <v>7</v>
      </c>
      <c r="N75" s="50">
        <f t="shared" si="15"/>
        <v>6</v>
      </c>
      <c r="O75" s="50">
        <f t="shared" ref="O75:P75" si="16">ROUND(O$78*O47/O$50,0)</f>
        <v>17</v>
      </c>
      <c r="P75" s="50">
        <f t="shared" si="16"/>
        <v>34</v>
      </c>
      <c r="Q75" s="50">
        <f t="shared" ref="Q75" si="17">ROUND(Q$78*Q47/Q$50,0)</f>
        <v>0</v>
      </c>
    </row>
    <row r="76" spans="1:17" x14ac:dyDescent="0.2">
      <c r="A76" s="46"/>
      <c r="B76" s="48" t="s">
        <v>89</v>
      </c>
      <c r="C76" s="50">
        <f t="shared" ref="C76:N76" si="18">ROUND(C$78*C48/C$50,0)</f>
        <v>0</v>
      </c>
      <c r="D76" s="50">
        <f t="shared" si="18"/>
        <v>0</v>
      </c>
      <c r="E76" s="50">
        <f t="shared" si="18"/>
        <v>0</v>
      </c>
      <c r="F76" s="50">
        <f t="shared" si="18"/>
        <v>0</v>
      </c>
      <c r="G76" s="50">
        <f t="shared" si="18"/>
        <v>0</v>
      </c>
      <c r="H76" s="50">
        <f t="shared" si="18"/>
        <v>0</v>
      </c>
      <c r="I76" s="50">
        <f t="shared" si="18"/>
        <v>0</v>
      </c>
      <c r="J76" s="50">
        <f t="shared" si="18"/>
        <v>0</v>
      </c>
      <c r="K76" s="50">
        <f t="shared" si="18"/>
        <v>0</v>
      </c>
      <c r="L76" s="50">
        <f t="shared" si="18"/>
        <v>0</v>
      </c>
      <c r="M76" s="50">
        <f t="shared" si="18"/>
        <v>0</v>
      </c>
      <c r="N76" s="50">
        <f t="shared" si="18"/>
        <v>0</v>
      </c>
      <c r="O76" s="50">
        <f t="shared" ref="O76:P76" si="19">ROUND(O$78*O48/O$50,0)</f>
        <v>0</v>
      </c>
      <c r="P76" s="50">
        <f t="shared" si="19"/>
        <v>0</v>
      </c>
      <c r="Q76" s="50">
        <f t="shared" ref="Q76" si="20">ROUND(Q$78*Q48/Q$50,0)</f>
        <v>0</v>
      </c>
    </row>
    <row r="77" spans="1:17" x14ac:dyDescent="0.2">
      <c r="A77" s="51"/>
      <c r="B77" s="52" t="s">
        <v>90</v>
      </c>
      <c r="C77" s="50">
        <f t="shared" ref="C77:N77" si="21">ROUND(C$78*C49/C$50,0)</f>
        <v>0</v>
      </c>
      <c r="D77" s="50">
        <f t="shared" si="21"/>
        <v>0</v>
      </c>
      <c r="E77" s="50">
        <f t="shared" si="21"/>
        <v>0</v>
      </c>
      <c r="F77" s="50">
        <f t="shared" si="21"/>
        <v>0</v>
      </c>
      <c r="G77" s="50">
        <f t="shared" si="21"/>
        <v>0</v>
      </c>
      <c r="H77" s="50">
        <f t="shared" si="21"/>
        <v>0</v>
      </c>
      <c r="I77" s="50">
        <f t="shared" si="21"/>
        <v>0</v>
      </c>
      <c r="J77" s="50">
        <f t="shared" si="21"/>
        <v>0</v>
      </c>
      <c r="K77" s="50">
        <f t="shared" si="21"/>
        <v>0</v>
      </c>
      <c r="L77" s="50">
        <f t="shared" si="21"/>
        <v>0</v>
      </c>
      <c r="M77" s="50">
        <f t="shared" si="21"/>
        <v>0</v>
      </c>
      <c r="N77" s="50">
        <f t="shared" si="21"/>
        <v>0</v>
      </c>
      <c r="O77" s="50">
        <f t="shared" ref="O77:P77" si="22">ROUND(O$78*O49/O$50,0)</f>
        <v>0</v>
      </c>
      <c r="P77" s="50">
        <f t="shared" si="22"/>
        <v>0</v>
      </c>
      <c r="Q77" s="50">
        <f t="shared" ref="Q77" si="23">ROUND(Q$78*Q49/Q$50,0)</f>
        <v>0</v>
      </c>
    </row>
    <row r="78" spans="1:17" x14ac:dyDescent="0.2">
      <c r="A78" s="63"/>
      <c r="B78" s="64" t="s">
        <v>95</v>
      </c>
      <c r="C78" s="239">
        <f>C91</f>
        <v>3236</v>
      </c>
      <c r="D78" s="239">
        <f t="shared" ref="D78:I78" si="24">D91</f>
        <v>3469</v>
      </c>
      <c r="E78" s="239">
        <f t="shared" si="24"/>
        <v>4002</v>
      </c>
      <c r="F78" s="239">
        <f t="shared" si="24"/>
        <v>4219</v>
      </c>
      <c r="G78" s="239">
        <f t="shared" si="24"/>
        <v>5391</v>
      </c>
      <c r="H78" s="239">
        <f t="shared" si="24"/>
        <v>6765</v>
      </c>
      <c r="I78" s="239">
        <f t="shared" si="24"/>
        <v>7525</v>
      </c>
      <c r="J78" s="239">
        <f t="shared" ref="J78" si="25">J91</f>
        <v>8495</v>
      </c>
      <c r="K78" s="239">
        <f t="shared" ref="K78:L78" si="26">K91</f>
        <v>10028</v>
      </c>
      <c r="L78" s="239">
        <f t="shared" si="26"/>
        <v>9631</v>
      </c>
      <c r="M78" s="239">
        <f t="shared" ref="M78:N78" si="27">M91</f>
        <v>7571</v>
      </c>
      <c r="N78" s="239">
        <f t="shared" si="27"/>
        <v>10755</v>
      </c>
      <c r="O78" s="239">
        <f t="shared" ref="O78:P78" si="28">O91</f>
        <v>11088</v>
      </c>
      <c r="P78" s="239">
        <f t="shared" si="28"/>
        <v>15650</v>
      </c>
      <c r="Q78" s="239">
        <f t="shared" ref="Q78" si="29">Q91</f>
        <v>18199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  <c r="L79" s="68" t="s">
        <v>472</v>
      </c>
      <c r="M79" s="68" t="s">
        <v>153</v>
      </c>
      <c r="N79" s="68" t="s">
        <v>153</v>
      </c>
      <c r="O79" s="68"/>
      <c r="P79" s="68"/>
      <c r="Q79" s="68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30">C83-SUM(C82:C82)</f>
        <v>43606</v>
      </c>
      <c r="D81" s="152">
        <f t="shared" si="30"/>
        <v>41179</v>
      </c>
      <c r="E81" s="152">
        <f t="shared" si="30"/>
        <v>39889</v>
      </c>
      <c r="F81" s="152">
        <f t="shared" si="30"/>
        <v>42478</v>
      </c>
      <c r="G81" s="152">
        <f t="shared" si="30"/>
        <v>38855</v>
      </c>
      <c r="H81" s="152">
        <f t="shared" si="30"/>
        <v>44332</v>
      </c>
      <c r="I81" s="152">
        <f t="shared" si="30"/>
        <v>48409</v>
      </c>
      <c r="J81" s="152">
        <f t="shared" si="30"/>
        <v>48020</v>
      </c>
      <c r="K81" s="152">
        <f t="shared" si="30"/>
        <v>44058</v>
      </c>
      <c r="L81" s="152">
        <f t="shared" si="30"/>
        <v>44715</v>
      </c>
      <c r="M81" s="152">
        <f t="shared" si="30"/>
        <v>18836</v>
      </c>
      <c r="N81" s="152">
        <f t="shared" si="30"/>
        <v>29347</v>
      </c>
      <c r="O81" s="152">
        <f t="shared" ref="O81:P81" si="31">O83-SUM(O82:O82)</f>
        <v>41400</v>
      </c>
      <c r="P81" s="152">
        <f t="shared" si="31"/>
        <v>58672</v>
      </c>
      <c r="Q81" s="152">
        <f t="shared" ref="Q81" si="32">Q83-SUM(Q82:Q82)</f>
        <v>53035</v>
      </c>
    </row>
    <row r="82" spans="1:17" x14ac:dyDescent="0.2">
      <c r="A82" s="46"/>
      <c r="B82" s="61" t="s">
        <v>92</v>
      </c>
      <c r="C82" s="50">
        <f t="shared" ref="C82:N82" si="33">ROUND(C$83*C54/C$55,0)</f>
        <v>2494</v>
      </c>
      <c r="D82" s="50">
        <f t="shared" si="33"/>
        <v>2789</v>
      </c>
      <c r="E82" s="50">
        <f t="shared" si="33"/>
        <v>2865</v>
      </c>
      <c r="F82" s="50">
        <f t="shared" si="33"/>
        <v>3080</v>
      </c>
      <c r="G82" s="50">
        <f t="shared" si="33"/>
        <v>3501</v>
      </c>
      <c r="H82" s="50">
        <f t="shared" si="33"/>
        <v>4502</v>
      </c>
      <c r="I82" s="50">
        <f t="shared" si="33"/>
        <v>4734</v>
      </c>
      <c r="J82" s="50">
        <f t="shared" si="33"/>
        <v>5067</v>
      </c>
      <c r="K82" s="50">
        <f t="shared" si="33"/>
        <v>5645</v>
      </c>
      <c r="L82" s="50">
        <f t="shared" si="33"/>
        <v>5328</v>
      </c>
      <c r="M82" s="50">
        <f t="shared" si="33"/>
        <v>2884</v>
      </c>
      <c r="N82" s="50">
        <f t="shared" si="33"/>
        <v>3381</v>
      </c>
      <c r="O82" s="50">
        <f t="shared" ref="O82:P82" si="34">ROUND(O$83*O54/O$55,0)</f>
        <v>4300</v>
      </c>
      <c r="P82" s="50">
        <f t="shared" si="34"/>
        <v>6586</v>
      </c>
      <c r="Q82" s="50">
        <f t="shared" ref="Q82" si="35">ROUND(Q$83*Q54/Q$55,0)</f>
        <v>6745</v>
      </c>
    </row>
    <row r="83" spans="1:17" x14ac:dyDescent="0.2">
      <c r="A83" s="67"/>
      <c r="B83" s="64" t="s">
        <v>95</v>
      </c>
      <c r="C83" s="239">
        <f>C92</f>
        <v>46100</v>
      </c>
      <c r="D83" s="239">
        <f t="shared" ref="D83:I83" si="36">D92</f>
        <v>43968</v>
      </c>
      <c r="E83" s="239">
        <f t="shared" si="36"/>
        <v>42754</v>
      </c>
      <c r="F83" s="239">
        <f t="shared" si="36"/>
        <v>45558</v>
      </c>
      <c r="G83" s="239">
        <f t="shared" si="36"/>
        <v>42356</v>
      </c>
      <c r="H83" s="239">
        <f t="shared" si="36"/>
        <v>48834</v>
      </c>
      <c r="I83" s="239">
        <f t="shared" si="36"/>
        <v>53143</v>
      </c>
      <c r="J83" s="239">
        <f t="shared" ref="J83:K83" si="37">J92</f>
        <v>53087</v>
      </c>
      <c r="K83" s="239">
        <f t="shared" si="37"/>
        <v>49703</v>
      </c>
      <c r="L83" s="239">
        <f t="shared" ref="L83:M83" si="38">L92</f>
        <v>50043</v>
      </c>
      <c r="M83" s="239">
        <f t="shared" si="38"/>
        <v>21720</v>
      </c>
      <c r="N83" s="239">
        <f t="shared" ref="N83:O83" si="39">N92</f>
        <v>32728</v>
      </c>
      <c r="O83" s="239">
        <f t="shared" si="39"/>
        <v>45700</v>
      </c>
      <c r="P83" s="239">
        <f t="shared" ref="P83:Q83" si="40">P92</f>
        <v>65258</v>
      </c>
      <c r="Q83" s="239">
        <f t="shared" si="40"/>
        <v>59780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46341</v>
      </c>
      <c r="D86" s="152">
        <f t="shared" ref="D86:I86" si="41">D88-D87</f>
        <v>43927</v>
      </c>
      <c r="E86" s="152">
        <f t="shared" si="41"/>
        <v>41707</v>
      </c>
      <c r="F86" s="152">
        <f t="shared" si="41"/>
        <v>45280</v>
      </c>
      <c r="G86" s="152">
        <f t="shared" si="41"/>
        <v>42169</v>
      </c>
      <c r="H86" s="152">
        <f t="shared" si="41"/>
        <v>46242</v>
      </c>
      <c r="I86" s="152">
        <f t="shared" si="41"/>
        <v>50514</v>
      </c>
      <c r="J86" s="152">
        <f t="shared" ref="J86:K86" si="42">J88-J87</f>
        <v>50376</v>
      </c>
      <c r="K86" s="152">
        <f t="shared" si="42"/>
        <v>53506</v>
      </c>
      <c r="L86" s="152">
        <f t="shared" ref="L86:M86" si="43">L88-L87</f>
        <v>56605</v>
      </c>
      <c r="M86" s="152">
        <f t="shared" si="43"/>
        <v>26401</v>
      </c>
      <c r="N86" s="152">
        <f t="shared" ref="N86:O86" si="44">N88-N87</f>
        <v>38334</v>
      </c>
      <c r="O86" s="152">
        <f t="shared" si="44"/>
        <v>56191</v>
      </c>
      <c r="P86" s="152">
        <f t="shared" ref="P86:Q86" si="45">P88-P87</f>
        <v>78698</v>
      </c>
      <c r="Q86" s="152">
        <f t="shared" si="45"/>
        <v>70103</v>
      </c>
    </row>
    <row r="87" spans="1:17" x14ac:dyDescent="0.2">
      <c r="A87" s="44"/>
      <c r="B87" s="61" t="s">
        <v>92</v>
      </c>
      <c r="C87" s="55">
        <f t="shared" ref="C87:N87" si="46">ROUND(C$88*C59/C$60,0)</f>
        <v>3635</v>
      </c>
      <c r="D87" s="55">
        <f t="shared" si="46"/>
        <v>3691</v>
      </c>
      <c r="E87" s="55">
        <f t="shared" si="46"/>
        <v>3711</v>
      </c>
      <c r="F87" s="55">
        <f t="shared" si="46"/>
        <v>3854</v>
      </c>
      <c r="G87" s="55">
        <f t="shared" si="46"/>
        <v>4260</v>
      </c>
      <c r="H87" s="55">
        <f t="shared" si="46"/>
        <v>5937</v>
      </c>
      <c r="I87" s="55">
        <f t="shared" si="46"/>
        <v>5876</v>
      </c>
      <c r="J87" s="55">
        <f t="shared" si="46"/>
        <v>6283</v>
      </c>
      <c r="K87" s="55">
        <f t="shared" si="46"/>
        <v>6931</v>
      </c>
      <c r="L87" s="55">
        <f t="shared" si="46"/>
        <v>6373</v>
      </c>
      <c r="M87" s="55">
        <f t="shared" si="46"/>
        <v>3822</v>
      </c>
      <c r="N87" s="55">
        <f t="shared" si="46"/>
        <v>4318</v>
      </c>
      <c r="O87" s="55">
        <f t="shared" ref="O87:P87" si="47">ROUND(O$88*O59/O$60,0)</f>
        <v>5463</v>
      </c>
      <c r="P87" s="55">
        <f t="shared" si="47"/>
        <v>8336</v>
      </c>
      <c r="Q87" s="55">
        <f t="shared" ref="Q87" si="48">ROUND(Q$88*Q59/Q$60,0)</f>
        <v>7843</v>
      </c>
    </row>
    <row r="88" spans="1:17" x14ac:dyDescent="0.2">
      <c r="A88" s="67"/>
      <c r="B88" s="67" t="s">
        <v>95</v>
      </c>
      <c r="C88" s="239">
        <f>C93</f>
        <v>49976</v>
      </c>
      <c r="D88" s="239">
        <f t="shared" ref="D88:I88" si="49">D93</f>
        <v>47618</v>
      </c>
      <c r="E88" s="239">
        <f t="shared" si="49"/>
        <v>45418</v>
      </c>
      <c r="F88" s="239">
        <f t="shared" si="49"/>
        <v>49134</v>
      </c>
      <c r="G88" s="239">
        <f t="shared" si="49"/>
        <v>46429</v>
      </c>
      <c r="H88" s="239">
        <f t="shared" si="49"/>
        <v>52179</v>
      </c>
      <c r="I88" s="239">
        <f t="shared" si="49"/>
        <v>56390</v>
      </c>
      <c r="J88" s="239">
        <f t="shared" ref="J88:K88" si="50">J93</f>
        <v>56659</v>
      </c>
      <c r="K88" s="239">
        <f t="shared" si="50"/>
        <v>60437</v>
      </c>
      <c r="L88" s="239">
        <f t="shared" ref="L88:M88" si="51">L93</f>
        <v>62978</v>
      </c>
      <c r="M88" s="239">
        <f t="shared" si="51"/>
        <v>30223</v>
      </c>
      <c r="N88" s="239">
        <f t="shared" ref="N88:O88" si="52">N93</f>
        <v>42652</v>
      </c>
      <c r="O88" s="239">
        <f t="shared" si="52"/>
        <v>61654</v>
      </c>
      <c r="P88" s="239">
        <f t="shared" ref="P88:Q88" si="53">P93</f>
        <v>87034</v>
      </c>
      <c r="Q88" s="239">
        <f t="shared" si="53"/>
        <v>77946</v>
      </c>
    </row>
    <row r="89" spans="1:17" x14ac:dyDescent="0.2">
      <c r="C89" s="68"/>
      <c r="D89" s="68"/>
      <c r="E89" s="184"/>
      <c r="F89" s="184"/>
      <c r="G89" s="184"/>
      <c r="H89" s="184"/>
      <c r="I89" s="184"/>
    </row>
    <row r="90" spans="1:17" x14ac:dyDescent="0.2">
      <c r="A90" s="39" t="s">
        <v>345</v>
      </c>
    </row>
    <row r="91" spans="1:17" x14ac:dyDescent="0.2">
      <c r="A91" s="109" t="s">
        <v>94</v>
      </c>
      <c r="B91" s="109" t="s">
        <v>98</v>
      </c>
      <c r="C91" s="152">
        <f>地域観光消費2!D13</f>
        <v>3236</v>
      </c>
      <c r="D91" s="152">
        <f>地域観光消費2!E13</f>
        <v>3469</v>
      </c>
      <c r="E91" s="152">
        <f>地域観光消費2!F13</f>
        <v>4002</v>
      </c>
      <c r="F91" s="152">
        <f>地域観光消費2!G13</f>
        <v>4219</v>
      </c>
      <c r="G91" s="152">
        <f>地域観光消費2!H13</f>
        <v>5391</v>
      </c>
      <c r="H91" s="152">
        <f>地域観光消費2!I13</f>
        <v>6765</v>
      </c>
      <c r="I91" s="152">
        <f>地域観光消費2!J13</f>
        <v>7525</v>
      </c>
      <c r="J91" s="152">
        <f>地域観光消費2!K13</f>
        <v>8495</v>
      </c>
      <c r="K91" s="152">
        <f>地域観光消費2!L13</f>
        <v>10028</v>
      </c>
      <c r="L91" s="152">
        <f>地域観光消費2!M13</f>
        <v>9631</v>
      </c>
      <c r="M91" s="152">
        <f>地域観光消費2!N13</f>
        <v>7571</v>
      </c>
      <c r="N91" s="152">
        <f>地域観光消費2!O13</f>
        <v>10755</v>
      </c>
      <c r="O91" s="152">
        <f>地域観光消費2!P13</f>
        <v>11088</v>
      </c>
      <c r="P91" s="152">
        <f>地域観光消費2!Q13</f>
        <v>15650</v>
      </c>
      <c r="Q91" s="152">
        <f>地域観光消費2!R13</f>
        <v>18199</v>
      </c>
    </row>
    <row r="92" spans="1:17" x14ac:dyDescent="0.2">
      <c r="A92" s="56"/>
      <c r="B92" s="56" t="s">
        <v>99</v>
      </c>
      <c r="C92" s="50">
        <f>地域観光消費2!D14</f>
        <v>46100</v>
      </c>
      <c r="D92" s="50">
        <f>地域観光消費2!E14</f>
        <v>43968</v>
      </c>
      <c r="E92" s="50">
        <f>地域観光消費2!F14</f>
        <v>42754</v>
      </c>
      <c r="F92" s="50">
        <f>地域観光消費2!G14</f>
        <v>45558</v>
      </c>
      <c r="G92" s="50">
        <f>地域観光消費2!H14</f>
        <v>42356</v>
      </c>
      <c r="H92" s="50">
        <f>地域観光消費2!I14</f>
        <v>48834</v>
      </c>
      <c r="I92" s="50">
        <f>地域観光消費2!J14</f>
        <v>53143</v>
      </c>
      <c r="J92" s="50">
        <f>地域観光消費2!K14</f>
        <v>53087</v>
      </c>
      <c r="K92" s="50">
        <f>地域観光消費2!L14</f>
        <v>49703</v>
      </c>
      <c r="L92" s="50">
        <f>地域観光消費2!M14</f>
        <v>50043</v>
      </c>
      <c r="M92" s="50">
        <f>地域観光消費2!N14</f>
        <v>21720</v>
      </c>
      <c r="N92" s="50">
        <f>地域観光消費2!O14</f>
        <v>32728</v>
      </c>
      <c r="O92" s="50">
        <f>地域観光消費2!P14</f>
        <v>45700</v>
      </c>
      <c r="P92" s="50">
        <f>地域観光消費2!Q14</f>
        <v>65258</v>
      </c>
      <c r="Q92" s="50">
        <f>地域観光消費2!R14</f>
        <v>59780</v>
      </c>
    </row>
    <row r="93" spans="1:17" x14ac:dyDescent="0.2">
      <c r="A93" s="110"/>
      <c r="B93" s="110" t="s">
        <v>100</v>
      </c>
      <c r="C93" s="50">
        <f>地域観光消費2!D15</f>
        <v>49976</v>
      </c>
      <c r="D93" s="50">
        <f>地域観光消費2!E15</f>
        <v>47618</v>
      </c>
      <c r="E93" s="50">
        <f>地域観光消費2!F15</f>
        <v>45418</v>
      </c>
      <c r="F93" s="50">
        <f>地域観光消費2!G15</f>
        <v>49134</v>
      </c>
      <c r="G93" s="50">
        <f>地域観光消費2!H15</f>
        <v>46429</v>
      </c>
      <c r="H93" s="50">
        <f>地域観光消費2!I15</f>
        <v>52179</v>
      </c>
      <c r="I93" s="50">
        <f>地域観光消費2!J15</f>
        <v>56390</v>
      </c>
      <c r="J93" s="50">
        <f>地域観光消費2!K15</f>
        <v>56659</v>
      </c>
      <c r="K93" s="50">
        <f>地域観光消費2!L15</f>
        <v>60437</v>
      </c>
      <c r="L93" s="50">
        <f>地域観光消費2!M15</f>
        <v>62978</v>
      </c>
      <c r="M93" s="50">
        <f>地域観光消費2!N15</f>
        <v>30223</v>
      </c>
      <c r="N93" s="50">
        <f>地域観光消費2!O15</f>
        <v>42652</v>
      </c>
      <c r="O93" s="50">
        <f>地域観光消費2!P15</f>
        <v>61654</v>
      </c>
      <c r="P93" s="50">
        <f>地域観光消費2!Q15</f>
        <v>87034</v>
      </c>
      <c r="Q93" s="50">
        <f>地域観光消費2!R15</f>
        <v>77946</v>
      </c>
    </row>
    <row r="94" spans="1:17" x14ac:dyDescent="0.2">
      <c r="A94" s="111"/>
      <c r="B94" s="111" t="s">
        <v>95</v>
      </c>
      <c r="C94" s="239">
        <f>SUM(C91:C93)</f>
        <v>99312</v>
      </c>
      <c r="D94" s="239">
        <f t="shared" ref="D94:I94" si="54">SUM(D91:D93)</f>
        <v>95055</v>
      </c>
      <c r="E94" s="239">
        <f t="shared" si="54"/>
        <v>92174</v>
      </c>
      <c r="F94" s="239">
        <f t="shared" si="54"/>
        <v>98911</v>
      </c>
      <c r="G94" s="239">
        <f t="shared" si="54"/>
        <v>94176</v>
      </c>
      <c r="H94" s="239">
        <f t="shared" si="54"/>
        <v>107778</v>
      </c>
      <c r="I94" s="239">
        <f t="shared" si="54"/>
        <v>117058</v>
      </c>
      <c r="J94" s="239">
        <f t="shared" ref="J94:K94" si="55">SUM(J91:J93)</f>
        <v>118241</v>
      </c>
      <c r="K94" s="239">
        <f t="shared" si="55"/>
        <v>120168</v>
      </c>
      <c r="L94" s="239">
        <f t="shared" ref="L94:M94" si="56">SUM(L91:L93)</f>
        <v>122652</v>
      </c>
      <c r="M94" s="239">
        <f t="shared" si="56"/>
        <v>59514</v>
      </c>
      <c r="N94" s="239">
        <f t="shared" ref="N94:O94" si="57">SUM(N91:N93)</f>
        <v>86135</v>
      </c>
      <c r="O94" s="239">
        <f t="shared" si="57"/>
        <v>118442</v>
      </c>
      <c r="P94" s="239">
        <f t="shared" ref="P94:Q94" si="58">SUM(P91:P93)</f>
        <v>167942</v>
      </c>
      <c r="Q94" s="239">
        <f t="shared" si="58"/>
        <v>155925</v>
      </c>
    </row>
    <row r="96" spans="1:17" x14ac:dyDescent="0.2">
      <c r="C96" s="54"/>
      <c r="D96" s="54"/>
      <c r="E96" s="54"/>
      <c r="F96" s="54"/>
      <c r="G96" s="54"/>
      <c r="H96" s="54"/>
      <c r="I96" s="54"/>
    </row>
    <row r="97" spans="1:17" x14ac:dyDescent="0.2">
      <c r="A97" s="107" t="s">
        <v>49</v>
      </c>
      <c r="B97" s="43" t="s">
        <v>147</v>
      </c>
      <c r="C97" s="47">
        <f>市町入込数2!D5</f>
        <v>1291000</v>
      </c>
      <c r="D97" s="47">
        <f>市町入込数2!E5</f>
        <v>1305377</v>
      </c>
      <c r="E97" s="47">
        <f>市町入込数2!F5</f>
        <v>1516044</v>
      </c>
      <c r="F97" s="47">
        <f>市町入込数2!G5</f>
        <v>1437293</v>
      </c>
      <c r="G97" s="47">
        <f>市町入込数2!H5</f>
        <v>1380243</v>
      </c>
      <c r="H97" s="47">
        <f>市町入込数2!I5</f>
        <v>1489119</v>
      </c>
      <c r="I97" s="47">
        <f>市町入込数2!J5</f>
        <v>1683240</v>
      </c>
      <c r="J97" s="47">
        <f>市町入込数2!K5</f>
        <v>1401811</v>
      </c>
      <c r="K97" s="47">
        <f>市町入込数2!L5</f>
        <v>1530582</v>
      </c>
      <c r="L97" s="47">
        <f>市町入込数2!M5</f>
        <v>1723168</v>
      </c>
      <c r="M97" s="47">
        <f>市町入込数2!N5</f>
        <v>823113</v>
      </c>
      <c r="N97" s="47">
        <f>市町入込数2!O5</f>
        <v>1059592</v>
      </c>
      <c r="O97" s="97">
        <f>市町入込数2!P5</f>
        <v>1625700</v>
      </c>
      <c r="P97" s="97">
        <f>市町入込数2!Q5</f>
        <v>1840237</v>
      </c>
      <c r="Q97" s="97">
        <f>市町入込数2!R5</f>
        <v>1969494</v>
      </c>
    </row>
    <row r="98" spans="1:17" x14ac:dyDescent="0.2">
      <c r="A98" s="72"/>
      <c r="B98" s="61" t="s">
        <v>148</v>
      </c>
      <c r="C98" s="53">
        <f>市町入込数2!S5</f>
        <v>282000</v>
      </c>
      <c r="D98" s="53">
        <f>市町入込数2!T5</f>
        <v>281893</v>
      </c>
      <c r="E98" s="53">
        <f>市町入込数2!U5</f>
        <v>269679</v>
      </c>
      <c r="F98" s="53">
        <f>市町入込数2!V5</f>
        <v>326922</v>
      </c>
      <c r="G98" s="53">
        <f>市町入込数2!W5</f>
        <v>365058</v>
      </c>
      <c r="H98" s="53">
        <f>市町入込数2!X5</f>
        <v>411232</v>
      </c>
      <c r="I98" s="49">
        <f>市町入込数2!Y5</f>
        <v>412391</v>
      </c>
      <c r="J98" s="49">
        <f>市町入込数2!Z5</f>
        <v>439948</v>
      </c>
      <c r="K98" s="49">
        <f>市町入込数2!AA5</f>
        <v>447668</v>
      </c>
      <c r="L98" s="49">
        <f>市町入込数2!AB5</f>
        <v>437134</v>
      </c>
      <c r="M98" s="49">
        <f>市町入込数2!AC5</f>
        <v>269848</v>
      </c>
      <c r="N98" s="49">
        <f>市町入込数2!AD5</f>
        <v>291467</v>
      </c>
      <c r="O98" s="96">
        <f>市町入込数2!AE5</f>
        <v>395325</v>
      </c>
      <c r="P98" s="96">
        <f>市町入込数2!AF5</f>
        <v>443196</v>
      </c>
      <c r="Q98" s="616">
        <f>市町入込数2!AG5</f>
        <v>460732</v>
      </c>
    </row>
    <row r="99" spans="1:17" x14ac:dyDescent="0.2">
      <c r="A99" s="71"/>
      <c r="B99" s="43" t="s">
        <v>140</v>
      </c>
      <c r="C99" s="47">
        <v>282</v>
      </c>
      <c r="D99" s="47">
        <v>282</v>
      </c>
      <c r="E99" s="47">
        <v>270</v>
      </c>
      <c r="F99" s="47">
        <v>327</v>
      </c>
      <c r="G99" s="47">
        <v>365</v>
      </c>
      <c r="H99" s="47">
        <v>421</v>
      </c>
      <c r="I99" s="79">
        <v>412</v>
      </c>
      <c r="J99" s="152">
        <f>宿泊者数!C19</f>
        <v>440</v>
      </c>
      <c r="K99" s="152">
        <f>宿泊者数!C42</f>
        <v>447.66800000000001</v>
      </c>
      <c r="L99" s="152">
        <f>宿泊者数!C65</f>
        <v>437.13400000000001</v>
      </c>
      <c r="M99" s="152">
        <f>宿泊者数!C88</f>
        <v>269.84800000000001</v>
      </c>
      <c r="N99" s="152">
        <f>宿泊者数!C120</f>
        <v>291.46699999999998</v>
      </c>
      <c r="O99" s="546">
        <f>宿泊者数!C142</f>
        <v>395.32499999999999</v>
      </c>
      <c r="P99" s="546">
        <f>宿泊者数!C173</f>
        <v>443.19600000000003</v>
      </c>
      <c r="Q99" s="546">
        <f>宿泊者数!C195/1000</f>
        <v>460.73200000000003</v>
      </c>
    </row>
    <row r="100" spans="1:17" x14ac:dyDescent="0.2">
      <c r="A100" s="70"/>
      <c r="B100" t="s">
        <v>141</v>
      </c>
      <c r="C100" s="49">
        <v>0</v>
      </c>
      <c r="D100" s="49">
        <v>0</v>
      </c>
      <c r="E100" s="49">
        <v>0</v>
      </c>
      <c r="F100" s="95">
        <v>0</v>
      </c>
      <c r="G100" s="95">
        <v>0</v>
      </c>
      <c r="H100" s="49">
        <v>0</v>
      </c>
      <c r="I100" s="78">
        <v>0</v>
      </c>
      <c r="J100" s="50">
        <f>宿泊者数!C20</f>
        <v>0</v>
      </c>
      <c r="K100" s="50">
        <f>宿泊者数!C43</f>
        <v>0</v>
      </c>
      <c r="L100" s="50">
        <f>宿泊者数!C66</f>
        <v>0</v>
      </c>
      <c r="M100" s="50">
        <f>宿泊者数!C89</f>
        <v>0</v>
      </c>
      <c r="N100" s="50">
        <f>宿泊者数!C121</f>
        <v>1.05</v>
      </c>
      <c r="O100" s="506">
        <f>宿泊者数!C143</f>
        <v>0</v>
      </c>
      <c r="P100" s="506">
        <f>宿泊者数!C174</f>
        <v>0</v>
      </c>
      <c r="Q100" s="506">
        <f>宿泊者数!C196/1000</f>
        <v>0</v>
      </c>
    </row>
    <row r="101" spans="1:17" x14ac:dyDescent="0.2">
      <c r="A101" s="70"/>
      <c r="B101" t="s">
        <v>142</v>
      </c>
      <c r="C101" s="49">
        <v>0</v>
      </c>
      <c r="D101" s="49">
        <v>0</v>
      </c>
      <c r="E101" s="49">
        <v>0</v>
      </c>
      <c r="F101" s="95">
        <v>0</v>
      </c>
      <c r="G101" s="95">
        <v>0</v>
      </c>
      <c r="H101" s="49">
        <v>0</v>
      </c>
      <c r="I101" s="78">
        <v>0</v>
      </c>
      <c r="J101" s="50">
        <f>宿泊者数!C21</f>
        <v>0</v>
      </c>
      <c r="K101" s="50">
        <f>宿泊者数!C44</f>
        <v>0</v>
      </c>
      <c r="L101" s="50">
        <f>宿泊者数!C67</f>
        <v>0</v>
      </c>
      <c r="M101" s="50">
        <f>宿泊者数!C90</f>
        <v>0</v>
      </c>
      <c r="N101" s="50">
        <f>宿泊者数!C122</f>
        <v>0</v>
      </c>
      <c r="O101" s="506">
        <f>宿泊者数!C144</f>
        <v>0</v>
      </c>
      <c r="P101" s="506">
        <f>宿泊者数!C175</f>
        <v>0</v>
      </c>
      <c r="Q101" s="506">
        <f>宿泊者数!C197/1000</f>
        <v>0</v>
      </c>
    </row>
    <row r="102" spans="1:17" x14ac:dyDescent="0.2">
      <c r="A102" s="70"/>
      <c r="B102" t="s">
        <v>143</v>
      </c>
      <c r="C102" s="95">
        <v>0</v>
      </c>
      <c r="D102" s="95">
        <v>0</v>
      </c>
      <c r="E102" s="95">
        <v>0</v>
      </c>
      <c r="F102" s="95">
        <v>0</v>
      </c>
      <c r="G102" s="95">
        <v>0</v>
      </c>
      <c r="H102" s="49">
        <v>0</v>
      </c>
      <c r="I102" s="78">
        <v>0</v>
      </c>
      <c r="J102" s="50">
        <f>宿泊者数!C22</f>
        <v>0</v>
      </c>
      <c r="K102" s="50">
        <f>宿泊者数!C45</f>
        <v>0</v>
      </c>
      <c r="L102" s="50">
        <f>宿泊者数!C68</f>
        <v>0</v>
      </c>
      <c r="M102" s="50">
        <f>宿泊者数!C91</f>
        <v>0</v>
      </c>
      <c r="N102" s="50">
        <f>宿泊者数!C123</f>
        <v>5.8380000000000001</v>
      </c>
      <c r="O102" s="506">
        <f>宿泊者数!C145</f>
        <v>0</v>
      </c>
      <c r="P102" s="506">
        <f>宿泊者数!C176</f>
        <v>0</v>
      </c>
      <c r="Q102" s="506">
        <f>宿泊者数!C198/1000</f>
        <v>0</v>
      </c>
    </row>
    <row r="103" spans="1:17" x14ac:dyDescent="0.2">
      <c r="A103" s="70"/>
      <c r="B103" t="s">
        <v>144</v>
      </c>
      <c r="C103" s="95">
        <v>0</v>
      </c>
      <c r="D103" s="95">
        <v>0</v>
      </c>
      <c r="E103" s="95">
        <v>0</v>
      </c>
      <c r="F103" s="95">
        <v>0</v>
      </c>
      <c r="G103" s="95">
        <v>0</v>
      </c>
      <c r="H103" s="49">
        <v>0</v>
      </c>
      <c r="I103" s="78">
        <v>0</v>
      </c>
      <c r="J103" s="50">
        <f>宿泊者数!C23</f>
        <v>0</v>
      </c>
      <c r="K103" s="50">
        <f>宿泊者数!C46</f>
        <v>0</v>
      </c>
      <c r="L103" s="50">
        <f>宿泊者数!C69</f>
        <v>0</v>
      </c>
      <c r="M103" s="50">
        <f>宿泊者数!C92</f>
        <v>0</v>
      </c>
      <c r="N103" s="50">
        <f>宿泊者数!C124</f>
        <v>0.46300000000000002</v>
      </c>
      <c r="O103" s="506">
        <f>宿泊者数!C146</f>
        <v>0</v>
      </c>
      <c r="P103" s="506">
        <f>宿泊者数!C177</f>
        <v>0</v>
      </c>
      <c r="Q103" s="506">
        <f>宿泊者数!C199/1000</f>
        <v>0</v>
      </c>
    </row>
    <row r="104" spans="1:17" x14ac:dyDescent="0.2">
      <c r="A104" s="70"/>
      <c r="B104" t="s">
        <v>145</v>
      </c>
      <c r="C104" s="95">
        <v>0</v>
      </c>
      <c r="D104" s="95">
        <v>0</v>
      </c>
      <c r="E104" s="95">
        <v>0</v>
      </c>
      <c r="F104" s="95">
        <v>0</v>
      </c>
      <c r="G104" s="95">
        <v>0</v>
      </c>
      <c r="H104" s="49">
        <v>0</v>
      </c>
      <c r="I104" s="78">
        <v>0</v>
      </c>
      <c r="J104" s="50">
        <f>宿泊者数!C24</f>
        <v>0</v>
      </c>
      <c r="K104" s="50">
        <f>宿泊者数!C47</f>
        <v>0</v>
      </c>
      <c r="L104" s="50">
        <f>宿泊者数!C70</f>
        <v>0</v>
      </c>
      <c r="M104" s="50">
        <f>宿泊者数!C93</f>
        <v>0</v>
      </c>
      <c r="N104" s="50">
        <f>宿泊者数!C125</f>
        <v>0</v>
      </c>
      <c r="O104" s="506">
        <f>宿泊者数!C147</f>
        <v>0</v>
      </c>
      <c r="P104" s="506">
        <f>宿泊者数!C178</f>
        <v>0</v>
      </c>
      <c r="Q104" s="506">
        <f>宿泊者数!C200/1000</f>
        <v>0</v>
      </c>
    </row>
    <row r="105" spans="1:17" x14ac:dyDescent="0.2">
      <c r="A105" s="72"/>
      <c r="B105" s="61" t="s">
        <v>146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80">
        <v>0</v>
      </c>
      <c r="J105" s="55">
        <f>宿泊者数!C25</f>
        <v>0</v>
      </c>
      <c r="K105" s="55">
        <f>宿泊者数!C48</f>
        <v>0</v>
      </c>
      <c r="L105" s="55">
        <f>宿泊者数!C71</f>
        <v>0</v>
      </c>
      <c r="M105" s="55">
        <f>宿泊者数!C94</f>
        <v>0</v>
      </c>
      <c r="N105" s="55">
        <f>宿泊者数!C126</f>
        <v>0</v>
      </c>
      <c r="O105" s="547">
        <f>宿泊者数!C148</f>
        <v>0</v>
      </c>
      <c r="P105" s="506">
        <f>宿泊者数!C179</f>
        <v>0</v>
      </c>
      <c r="Q105" s="547">
        <f>宿泊者数!C201/1000</f>
        <v>0</v>
      </c>
    </row>
    <row r="106" spans="1:17" x14ac:dyDescent="0.2">
      <c r="A106" s="94" t="s">
        <v>48</v>
      </c>
      <c r="B106" s="43" t="s">
        <v>147</v>
      </c>
      <c r="C106" s="47">
        <f>市町入込数2!D6</f>
        <v>12028000</v>
      </c>
      <c r="D106" s="47">
        <f>市町入込数2!E6</f>
        <v>11318277</v>
      </c>
      <c r="E106" s="47">
        <f>市町入込数2!F6</f>
        <v>11287896</v>
      </c>
      <c r="F106" s="47">
        <f>市町入込数2!G6</f>
        <v>11603981</v>
      </c>
      <c r="G106" s="47">
        <f>市町入込数2!H6</f>
        <v>12000102</v>
      </c>
      <c r="H106" s="47">
        <f>市町入込数2!I6</f>
        <v>12084659</v>
      </c>
      <c r="I106" s="49">
        <f>市町入込数2!J6</f>
        <v>11936634</v>
      </c>
      <c r="J106" s="49">
        <f>市町入込数2!K6</f>
        <v>11949067</v>
      </c>
      <c r="K106" s="49">
        <f>市町入込数2!L6</f>
        <v>11939562</v>
      </c>
      <c r="L106" s="49">
        <f>市町入込数2!M6</f>
        <v>11969924</v>
      </c>
      <c r="M106" s="49">
        <f>市町入込数2!N6</f>
        <v>6494538</v>
      </c>
      <c r="N106" s="49">
        <f>市町入込数2!O6</f>
        <v>7774642</v>
      </c>
      <c r="O106" s="96">
        <f>市町入込数2!P6</f>
        <v>10846373</v>
      </c>
      <c r="P106" s="97">
        <f>市町入込数2!Q6</f>
        <v>11396634</v>
      </c>
      <c r="Q106" s="97">
        <f>市町入込数2!R6</f>
        <v>11447586</v>
      </c>
    </row>
    <row r="107" spans="1:17" x14ac:dyDescent="0.2">
      <c r="A107" s="72"/>
      <c r="B107" s="61" t="s">
        <v>148</v>
      </c>
      <c r="C107" s="53">
        <f>市町入込数2!S6</f>
        <v>113000</v>
      </c>
      <c r="D107" s="53">
        <f>市町入込数2!T6</f>
        <v>116152</v>
      </c>
      <c r="E107" s="53">
        <f>市町入込数2!U6</f>
        <v>117372</v>
      </c>
      <c r="F107" s="53">
        <f>市町入込数2!V6</f>
        <v>126258</v>
      </c>
      <c r="G107" s="53">
        <f>市町入込数2!W6</f>
        <v>151932</v>
      </c>
      <c r="H107" s="53">
        <f>市町入込数2!X6</f>
        <v>164010</v>
      </c>
      <c r="I107" s="53">
        <f>市町入込数2!Y6</f>
        <v>153235</v>
      </c>
      <c r="J107" s="49">
        <f>市町入込数2!Z6</f>
        <v>162420</v>
      </c>
      <c r="K107" s="49">
        <f>市町入込数2!AA6</f>
        <v>222121</v>
      </c>
      <c r="L107" s="49">
        <f>市町入込数2!AB6</f>
        <v>235783</v>
      </c>
      <c r="M107" s="49">
        <f>市町入込数2!AC6</f>
        <v>139521</v>
      </c>
      <c r="N107" s="49">
        <f>市町入込数2!AD6</f>
        <v>160750</v>
      </c>
      <c r="O107" s="96">
        <f>市町入込数2!AE6</f>
        <v>140303</v>
      </c>
      <c r="P107" s="616">
        <f>市町入込数2!AF6</f>
        <v>216604</v>
      </c>
      <c r="Q107" s="616">
        <f>市町入込数2!AG6</f>
        <v>259059</v>
      </c>
    </row>
    <row r="108" spans="1:17" x14ac:dyDescent="0.2">
      <c r="A108" s="71"/>
      <c r="B108" s="43" t="s">
        <v>140</v>
      </c>
      <c r="C108" s="47">
        <v>89</v>
      </c>
      <c r="D108" s="47">
        <v>91</v>
      </c>
      <c r="E108" s="47">
        <v>95</v>
      </c>
      <c r="F108" s="47">
        <v>104</v>
      </c>
      <c r="G108" s="47">
        <v>133</v>
      </c>
      <c r="H108" s="47">
        <v>147</v>
      </c>
      <c r="I108" s="79">
        <v>137</v>
      </c>
      <c r="J108" s="152">
        <f>宿泊者数!D19</f>
        <v>146</v>
      </c>
      <c r="K108" s="152">
        <f>宿泊者数!D42</f>
        <v>201.114</v>
      </c>
      <c r="L108" s="152">
        <f>宿泊者数!D65</f>
        <v>217.72</v>
      </c>
      <c r="M108" s="152">
        <f>宿泊者数!D88</f>
        <v>133.98400000000001</v>
      </c>
      <c r="N108" s="152">
        <f>宿泊者数!D120</f>
        <v>153.399</v>
      </c>
      <c r="O108" s="546">
        <f>宿泊者数!D142</f>
        <v>124.17100000000001</v>
      </c>
      <c r="P108" s="506">
        <f>宿泊者数!D173</f>
        <v>199.84299999999999</v>
      </c>
      <c r="Q108" s="546">
        <f>宿泊者数!D195/1000</f>
        <v>252.86</v>
      </c>
    </row>
    <row r="109" spans="1:17" x14ac:dyDescent="0.2">
      <c r="A109" s="70"/>
      <c r="B109" t="s">
        <v>141</v>
      </c>
      <c r="C109" s="95">
        <v>11</v>
      </c>
      <c r="D109" s="95">
        <v>12</v>
      </c>
      <c r="E109" s="95">
        <v>10</v>
      </c>
      <c r="F109" s="95">
        <v>10</v>
      </c>
      <c r="G109" s="95">
        <v>7</v>
      </c>
      <c r="H109" s="49">
        <v>5</v>
      </c>
      <c r="I109" s="78">
        <v>5</v>
      </c>
      <c r="J109" s="50">
        <f>宿泊者数!D20</f>
        <v>5</v>
      </c>
      <c r="K109" s="50">
        <f>宿泊者数!D43</f>
        <v>4.867</v>
      </c>
      <c r="L109" s="50">
        <f>宿泊者数!D66</f>
        <v>2.7850000000000001</v>
      </c>
      <c r="M109" s="50">
        <f>宿泊者数!D89</f>
        <v>0</v>
      </c>
      <c r="N109" s="50">
        <f>宿泊者数!D121</f>
        <v>0</v>
      </c>
      <c r="O109" s="506">
        <f>宿泊者数!D143</f>
        <v>4.5110000000000001</v>
      </c>
      <c r="P109" s="506">
        <f>宿泊者数!D174</f>
        <v>3.8490000000000002</v>
      </c>
      <c r="Q109" s="506">
        <f>宿泊者数!D196/1000</f>
        <v>6.1989999999999998</v>
      </c>
    </row>
    <row r="110" spans="1:17" x14ac:dyDescent="0.2">
      <c r="A110" s="70"/>
      <c r="B110" t="s">
        <v>142</v>
      </c>
      <c r="C110" s="95">
        <v>0</v>
      </c>
      <c r="D110" s="95">
        <v>0</v>
      </c>
      <c r="E110" s="95">
        <v>0</v>
      </c>
      <c r="F110" s="95">
        <v>0</v>
      </c>
      <c r="G110" s="95">
        <v>0</v>
      </c>
      <c r="H110" s="49">
        <v>0</v>
      </c>
      <c r="I110" s="78">
        <v>0</v>
      </c>
      <c r="J110" s="50">
        <f>宿泊者数!D21</f>
        <v>0</v>
      </c>
      <c r="K110" s="50">
        <f>宿泊者数!D44</f>
        <v>0</v>
      </c>
      <c r="L110" s="50">
        <f>宿泊者数!D67</f>
        <v>0</v>
      </c>
      <c r="M110" s="50">
        <f>宿泊者数!D90</f>
        <v>0</v>
      </c>
      <c r="N110" s="50">
        <f>宿泊者数!D122</f>
        <v>0</v>
      </c>
      <c r="O110" s="506">
        <f>宿泊者数!D144</f>
        <v>0</v>
      </c>
      <c r="P110" s="506">
        <f>宿泊者数!D175</f>
        <v>0</v>
      </c>
      <c r="Q110" s="506">
        <f>宿泊者数!D197/1000</f>
        <v>0</v>
      </c>
    </row>
    <row r="111" spans="1:17" x14ac:dyDescent="0.2">
      <c r="A111" s="70"/>
      <c r="B111" t="s">
        <v>143</v>
      </c>
      <c r="C111" s="95">
        <v>13</v>
      </c>
      <c r="D111" s="95">
        <v>13</v>
      </c>
      <c r="E111" s="95">
        <v>12</v>
      </c>
      <c r="F111" s="95">
        <v>12</v>
      </c>
      <c r="G111" s="95">
        <v>12</v>
      </c>
      <c r="H111" s="49">
        <v>12</v>
      </c>
      <c r="I111" s="78">
        <v>11</v>
      </c>
      <c r="J111" s="50">
        <f>宿泊者数!D22</f>
        <v>12</v>
      </c>
      <c r="K111" s="50">
        <f>宿泊者数!D45</f>
        <v>10.67</v>
      </c>
      <c r="L111" s="50">
        <f>宿泊者数!D68</f>
        <v>10.284000000000001</v>
      </c>
      <c r="M111" s="50">
        <f>宿泊者数!D91</f>
        <v>4.5750000000000002</v>
      </c>
      <c r="N111" s="50">
        <f>宿泊者数!D123</f>
        <v>0</v>
      </c>
      <c r="O111" s="506">
        <f>宿泊者数!D145</f>
        <v>10.045999999999999</v>
      </c>
      <c r="P111" s="506">
        <f>宿泊者数!D176</f>
        <v>10.063000000000001</v>
      </c>
      <c r="Q111" s="506">
        <f>宿泊者数!D198/1000</f>
        <v>0</v>
      </c>
    </row>
    <row r="112" spans="1:17" x14ac:dyDescent="0.2">
      <c r="A112" s="70"/>
      <c r="B112" t="s">
        <v>144</v>
      </c>
      <c r="C112" s="95">
        <v>0</v>
      </c>
      <c r="D112" s="95">
        <v>0</v>
      </c>
      <c r="E112" s="95">
        <v>0</v>
      </c>
      <c r="F112" s="95">
        <v>0</v>
      </c>
      <c r="G112" s="95">
        <v>0</v>
      </c>
      <c r="H112" s="49">
        <v>0</v>
      </c>
      <c r="I112" s="78">
        <v>0</v>
      </c>
      <c r="J112" s="50">
        <f>宿泊者数!D23</f>
        <v>0</v>
      </c>
      <c r="K112" s="50">
        <f>宿泊者数!D46</f>
        <v>5.47</v>
      </c>
      <c r="L112" s="50">
        <f>宿泊者数!D69</f>
        <v>4.9939999999999998</v>
      </c>
      <c r="M112" s="50">
        <f>宿泊者数!D92</f>
        <v>0.96199999999999997</v>
      </c>
      <c r="N112" s="50">
        <f>宿泊者数!D124</f>
        <v>0</v>
      </c>
      <c r="O112" s="506">
        <f>宿泊者数!D146</f>
        <v>1.575</v>
      </c>
      <c r="P112" s="506">
        <f>宿泊者数!D177</f>
        <v>2.8490000000000002</v>
      </c>
      <c r="Q112" s="506">
        <f>宿泊者数!D199/1000</f>
        <v>0</v>
      </c>
    </row>
    <row r="113" spans="1:17" x14ac:dyDescent="0.2">
      <c r="A113" s="70"/>
      <c r="B113" t="s">
        <v>145</v>
      </c>
      <c r="C113" s="95">
        <v>0</v>
      </c>
      <c r="D113" s="95">
        <v>0</v>
      </c>
      <c r="E113" s="95">
        <v>0</v>
      </c>
      <c r="F113" s="95">
        <v>0</v>
      </c>
      <c r="G113" s="95">
        <v>0</v>
      </c>
      <c r="H113" s="49">
        <v>0</v>
      </c>
      <c r="I113" s="78">
        <v>0</v>
      </c>
      <c r="J113" s="50">
        <f>宿泊者数!D24</f>
        <v>0</v>
      </c>
      <c r="K113" s="50">
        <f>宿泊者数!D47</f>
        <v>0</v>
      </c>
      <c r="L113" s="50">
        <f>宿泊者数!D70</f>
        <v>0</v>
      </c>
      <c r="M113" s="50">
        <f>宿泊者数!D93</f>
        <v>0</v>
      </c>
      <c r="N113" s="50">
        <f>宿泊者数!D125</f>
        <v>0</v>
      </c>
      <c r="O113" s="506">
        <f>宿泊者数!D147</f>
        <v>0</v>
      </c>
      <c r="P113" s="506">
        <f>宿泊者数!D178</f>
        <v>0</v>
      </c>
      <c r="Q113" s="506">
        <f>宿泊者数!D200/1000</f>
        <v>0</v>
      </c>
    </row>
    <row r="114" spans="1:17" x14ac:dyDescent="0.2">
      <c r="A114" s="72"/>
      <c r="B114" s="61" t="s">
        <v>146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80">
        <v>0</v>
      </c>
      <c r="J114" s="55">
        <f>宿泊者数!D25</f>
        <v>0</v>
      </c>
      <c r="K114" s="55">
        <f>宿泊者数!D48</f>
        <v>0</v>
      </c>
      <c r="L114" s="55">
        <f>宿泊者数!D71</f>
        <v>0</v>
      </c>
      <c r="M114" s="55">
        <f>宿泊者数!D94</f>
        <v>0</v>
      </c>
      <c r="N114" s="55">
        <f>宿泊者数!D126</f>
        <v>0</v>
      </c>
      <c r="O114" s="547">
        <f>宿泊者数!D148</f>
        <v>0</v>
      </c>
      <c r="P114" s="506">
        <f>宿泊者数!D179</f>
        <v>0</v>
      </c>
      <c r="Q114" s="547">
        <f>宿泊者数!D201/1000</f>
        <v>0</v>
      </c>
    </row>
    <row r="115" spans="1:17" x14ac:dyDescent="0.2">
      <c r="A115" s="94" t="s">
        <v>46</v>
      </c>
      <c r="B115" s="43" t="s">
        <v>147</v>
      </c>
      <c r="C115" s="47">
        <f>市町入込数2!D7</f>
        <v>196000</v>
      </c>
      <c r="D115" s="47">
        <f>市町入込数2!E7</f>
        <v>209607</v>
      </c>
      <c r="E115" s="47">
        <f>市町入込数2!F7</f>
        <v>234800</v>
      </c>
      <c r="F115" s="47">
        <f>市町入込数2!G7</f>
        <v>284394</v>
      </c>
      <c r="G115" s="47">
        <f>市町入込数2!H7</f>
        <v>277233</v>
      </c>
      <c r="H115" s="47">
        <f>市町入込数2!I7</f>
        <v>290351</v>
      </c>
      <c r="I115" s="47">
        <f>市町入込数2!J7</f>
        <v>333054</v>
      </c>
      <c r="J115" s="49">
        <f>市町入込数2!K7</f>
        <v>324486</v>
      </c>
      <c r="K115" s="49">
        <f>市町入込数2!L7</f>
        <v>320726</v>
      </c>
      <c r="L115" s="49">
        <f>市町入込数2!M7</f>
        <v>342547</v>
      </c>
      <c r="M115" s="49">
        <f>市町入込数2!N7</f>
        <v>151895</v>
      </c>
      <c r="N115" s="49">
        <f>市町入込数2!O7</f>
        <v>186170</v>
      </c>
      <c r="O115" s="96">
        <f>市町入込数2!P7</f>
        <v>256723</v>
      </c>
      <c r="P115" s="97">
        <f>市町入込数2!Q7</f>
        <v>327922</v>
      </c>
      <c r="Q115" s="97">
        <f>市町入込数2!R7</f>
        <v>374807</v>
      </c>
    </row>
    <row r="116" spans="1:17" x14ac:dyDescent="0.2">
      <c r="A116" s="72"/>
      <c r="B116" s="61" t="s">
        <v>148</v>
      </c>
      <c r="C116" s="53">
        <f>市町入込数2!S7</f>
        <v>16000</v>
      </c>
      <c r="D116" s="53">
        <f>市町入込数2!T7</f>
        <v>18906</v>
      </c>
      <c r="E116" s="53">
        <f>市町入込数2!U7</f>
        <v>18928</v>
      </c>
      <c r="F116" s="53">
        <f>市町入込数2!V7</f>
        <v>20017</v>
      </c>
      <c r="G116" s="53">
        <f>市町入込数2!W7</f>
        <v>20452</v>
      </c>
      <c r="H116" s="53">
        <f>市町入込数2!X7</f>
        <v>21458</v>
      </c>
      <c r="I116" s="53">
        <f>市町入込数2!Y7</f>
        <v>19414</v>
      </c>
      <c r="J116" s="53">
        <f>市町入込数2!Z7</f>
        <v>16909</v>
      </c>
      <c r="K116" s="53">
        <f>市町入込数2!AA7</f>
        <v>16874</v>
      </c>
      <c r="L116" s="53">
        <f>市町入込数2!AB7</f>
        <v>17950</v>
      </c>
      <c r="M116" s="53">
        <f>市町入込数2!AC7</f>
        <v>16495</v>
      </c>
      <c r="N116" s="53">
        <f>市町入込数2!AD7</f>
        <v>20398</v>
      </c>
      <c r="O116" s="616">
        <f>市町入込数2!AE7</f>
        <v>26454</v>
      </c>
      <c r="P116" s="616">
        <f>市町入込数2!AF7</f>
        <v>26650</v>
      </c>
      <c r="Q116" s="616">
        <f>市町入込数2!AG7</f>
        <v>25957</v>
      </c>
    </row>
    <row r="117" spans="1:17" x14ac:dyDescent="0.2">
      <c r="A117" s="43"/>
      <c r="B117" s="43" t="s">
        <v>140</v>
      </c>
      <c r="C117" s="47">
        <v>16</v>
      </c>
      <c r="D117" s="47">
        <v>19</v>
      </c>
      <c r="E117" s="47">
        <v>19</v>
      </c>
      <c r="F117" s="47">
        <v>20</v>
      </c>
      <c r="G117" s="47">
        <v>20</v>
      </c>
      <c r="H117" s="47">
        <v>21</v>
      </c>
      <c r="I117" s="79">
        <v>19</v>
      </c>
      <c r="J117" s="50">
        <f>宿泊者数!E19</f>
        <v>17</v>
      </c>
      <c r="K117" s="50">
        <f>宿泊者数!E42</f>
        <v>16.873999999999999</v>
      </c>
      <c r="L117" s="50">
        <f>宿泊者数!E65</f>
        <v>17.95</v>
      </c>
      <c r="M117" s="50">
        <f>宿泊者数!E88</f>
        <v>16.495000000000001</v>
      </c>
      <c r="N117" s="50">
        <f>宿泊者数!E120</f>
        <v>20.398</v>
      </c>
      <c r="O117" s="506">
        <f>宿泊者数!E142</f>
        <v>26.454000000000001</v>
      </c>
      <c r="P117" s="546">
        <f>宿泊者数!E173</f>
        <v>26.65</v>
      </c>
      <c r="Q117" s="506">
        <f>宿泊者数!E195/1000</f>
        <v>25.957000000000001</v>
      </c>
    </row>
    <row r="118" spans="1:17" x14ac:dyDescent="0.2">
      <c r="B118" t="s">
        <v>141</v>
      </c>
      <c r="C118" s="95">
        <v>0</v>
      </c>
      <c r="D118" s="95">
        <v>0</v>
      </c>
      <c r="E118" s="95">
        <v>0</v>
      </c>
      <c r="F118" s="95">
        <v>0</v>
      </c>
      <c r="G118" s="95">
        <v>0</v>
      </c>
      <c r="H118" s="49">
        <v>0</v>
      </c>
      <c r="I118" s="78">
        <v>0</v>
      </c>
      <c r="J118" s="50">
        <f>宿泊者数!E20</f>
        <v>0</v>
      </c>
      <c r="K118" s="50">
        <f>宿泊者数!E43</f>
        <v>0</v>
      </c>
      <c r="L118" s="50">
        <f>宿泊者数!E66</f>
        <v>0</v>
      </c>
      <c r="M118" s="50">
        <f>宿泊者数!E89</f>
        <v>0</v>
      </c>
      <c r="N118" s="50">
        <f>宿泊者数!E121</f>
        <v>0</v>
      </c>
      <c r="O118" s="506">
        <f>宿泊者数!E143</f>
        <v>0</v>
      </c>
      <c r="P118" s="506">
        <f>宿泊者数!E174</f>
        <v>0</v>
      </c>
      <c r="Q118" s="506">
        <f>宿泊者数!E196/1000</f>
        <v>0</v>
      </c>
    </row>
    <row r="119" spans="1:17" x14ac:dyDescent="0.2">
      <c r="B119" t="s">
        <v>142</v>
      </c>
      <c r="C119" s="95">
        <v>0</v>
      </c>
      <c r="D119" s="95">
        <v>0</v>
      </c>
      <c r="E119" s="95">
        <v>0</v>
      </c>
      <c r="F119" s="95">
        <v>0</v>
      </c>
      <c r="G119" s="95">
        <v>0</v>
      </c>
      <c r="H119" s="49">
        <v>0</v>
      </c>
      <c r="I119" s="78">
        <v>0</v>
      </c>
      <c r="J119" s="50">
        <f>宿泊者数!E21</f>
        <v>0</v>
      </c>
      <c r="K119" s="50">
        <f>宿泊者数!E44</f>
        <v>0</v>
      </c>
      <c r="L119" s="50">
        <f>宿泊者数!E67</f>
        <v>0</v>
      </c>
      <c r="M119" s="50">
        <f>宿泊者数!E90</f>
        <v>0</v>
      </c>
      <c r="N119" s="50">
        <f>宿泊者数!E122</f>
        <v>0</v>
      </c>
      <c r="O119" s="506">
        <f>宿泊者数!E144</f>
        <v>0</v>
      </c>
      <c r="P119" s="506">
        <f>宿泊者数!E175</f>
        <v>0</v>
      </c>
      <c r="Q119" s="506">
        <f>宿泊者数!E197/1000</f>
        <v>0</v>
      </c>
    </row>
    <row r="120" spans="1:17" x14ac:dyDescent="0.2">
      <c r="B120" t="s">
        <v>143</v>
      </c>
      <c r="C120" s="95">
        <v>0</v>
      </c>
      <c r="D120" s="95">
        <v>0</v>
      </c>
      <c r="E120" s="95">
        <v>0</v>
      </c>
      <c r="F120" s="95">
        <v>0</v>
      </c>
      <c r="G120" s="95">
        <v>0</v>
      </c>
      <c r="H120" s="49">
        <v>0</v>
      </c>
      <c r="I120" s="78">
        <v>0</v>
      </c>
      <c r="J120" s="50">
        <f>宿泊者数!E22</f>
        <v>0</v>
      </c>
      <c r="K120" s="50">
        <f>宿泊者数!E45</f>
        <v>0</v>
      </c>
      <c r="L120" s="50">
        <f>宿泊者数!E68</f>
        <v>0</v>
      </c>
      <c r="M120" s="50">
        <f>宿泊者数!E91</f>
        <v>0</v>
      </c>
      <c r="N120" s="50">
        <f>宿泊者数!E123</f>
        <v>0</v>
      </c>
      <c r="O120" s="506">
        <f>宿泊者数!E145</f>
        <v>0</v>
      </c>
      <c r="P120" s="506">
        <f>宿泊者数!E176</f>
        <v>0</v>
      </c>
      <c r="Q120" s="506">
        <f>宿泊者数!E198/1000</f>
        <v>0</v>
      </c>
    </row>
    <row r="121" spans="1:17" x14ac:dyDescent="0.2">
      <c r="B121" t="s">
        <v>144</v>
      </c>
      <c r="C121" s="95">
        <v>0</v>
      </c>
      <c r="D121" s="95">
        <v>0</v>
      </c>
      <c r="E121" s="95">
        <v>0</v>
      </c>
      <c r="F121" s="95">
        <v>0</v>
      </c>
      <c r="G121" s="95">
        <v>0</v>
      </c>
      <c r="H121" s="49">
        <v>0</v>
      </c>
      <c r="I121" s="78">
        <v>0</v>
      </c>
      <c r="J121" s="50">
        <f>宿泊者数!E23</f>
        <v>0</v>
      </c>
      <c r="K121" s="50">
        <f>宿泊者数!E46</f>
        <v>0</v>
      </c>
      <c r="L121" s="50">
        <f>宿泊者数!E69</f>
        <v>0</v>
      </c>
      <c r="M121" s="50">
        <f>宿泊者数!E92</f>
        <v>0</v>
      </c>
      <c r="N121" s="50">
        <f>宿泊者数!E124</f>
        <v>0</v>
      </c>
      <c r="O121" s="506">
        <f>宿泊者数!E146</f>
        <v>0</v>
      </c>
      <c r="P121" s="506">
        <f>宿泊者数!E177</f>
        <v>0</v>
      </c>
      <c r="Q121" s="506">
        <f>宿泊者数!E199/1000</f>
        <v>0</v>
      </c>
    </row>
    <row r="122" spans="1:17" x14ac:dyDescent="0.2">
      <c r="B122" t="s">
        <v>145</v>
      </c>
      <c r="C122" s="95">
        <v>0</v>
      </c>
      <c r="D122" s="95">
        <v>0</v>
      </c>
      <c r="E122" s="95">
        <v>0</v>
      </c>
      <c r="F122" s="95">
        <v>0</v>
      </c>
      <c r="G122" s="95">
        <v>0</v>
      </c>
      <c r="H122" s="49">
        <v>0</v>
      </c>
      <c r="I122" s="78">
        <v>0</v>
      </c>
      <c r="J122" s="50">
        <f>宿泊者数!E24</f>
        <v>0</v>
      </c>
      <c r="K122" s="50">
        <f>宿泊者数!E47</f>
        <v>0</v>
      </c>
      <c r="L122" s="50">
        <f>宿泊者数!E70</f>
        <v>0</v>
      </c>
      <c r="M122" s="50">
        <f>宿泊者数!E93</f>
        <v>0</v>
      </c>
      <c r="N122" s="50">
        <f>宿泊者数!E125</f>
        <v>0</v>
      </c>
      <c r="O122" s="506">
        <f>宿泊者数!E147</f>
        <v>0</v>
      </c>
      <c r="P122" s="506">
        <f>宿泊者数!E178</f>
        <v>0</v>
      </c>
      <c r="Q122" s="506">
        <f>宿泊者数!E200/1000</f>
        <v>0</v>
      </c>
    </row>
    <row r="123" spans="1:17" x14ac:dyDescent="0.2">
      <c r="A123" s="61"/>
      <c r="B123" s="61" t="s">
        <v>146</v>
      </c>
      <c r="C123" s="49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80">
        <v>0</v>
      </c>
      <c r="J123" s="50">
        <f>宿泊者数!E25</f>
        <v>0</v>
      </c>
      <c r="K123" s="50">
        <f>宿泊者数!E48</f>
        <v>0</v>
      </c>
      <c r="L123" s="50">
        <f>宿泊者数!E71</f>
        <v>0</v>
      </c>
      <c r="M123" s="50">
        <f>宿泊者数!E94</f>
        <v>0</v>
      </c>
      <c r="N123" s="50">
        <f>宿泊者数!E126</f>
        <v>0</v>
      </c>
      <c r="O123" s="506">
        <f>宿泊者数!E148</f>
        <v>0</v>
      </c>
      <c r="P123" s="547">
        <f>宿泊者数!E179</f>
        <v>0</v>
      </c>
      <c r="Q123" s="506">
        <f>宿泊者数!E201/1000</f>
        <v>0</v>
      </c>
    </row>
    <row r="124" spans="1:17" x14ac:dyDescent="0.2">
      <c r="A124" s="109" t="s">
        <v>204</v>
      </c>
      <c r="B124" s="109" t="s">
        <v>147</v>
      </c>
      <c r="C124" s="98">
        <f>C97+C106+C115</f>
        <v>13515000</v>
      </c>
      <c r="D124" s="98">
        <f t="shared" ref="D124:I124" si="59">D97+D106+D115</f>
        <v>12833261</v>
      </c>
      <c r="E124" s="98">
        <f t="shared" si="59"/>
        <v>13038740</v>
      </c>
      <c r="F124" s="98">
        <f t="shared" si="59"/>
        <v>13325668</v>
      </c>
      <c r="G124" s="98">
        <f t="shared" si="59"/>
        <v>13657578</v>
      </c>
      <c r="H124" s="98">
        <f t="shared" si="59"/>
        <v>13864129</v>
      </c>
      <c r="I124" s="98">
        <f t="shared" si="59"/>
        <v>13952928</v>
      </c>
      <c r="J124" s="98">
        <f t="shared" ref="J124:L124" si="60">J97+J106+J115</f>
        <v>13675364</v>
      </c>
      <c r="K124" s="98">
        <f t="shared" si="60"/>
        <v>13790870</v>
      </c>
      <c r="L124" s="98">
        <f t="shared" si="60"/>
        <v>14035639</v>
      </c>
      <c r="M124" s="98">
        <f t="shared" ref="M124:N124" si="61">M97+M106+M115</f>
        <v>7469546</v>
      </c>
      <c r="N124" s="98">
        <f t="shared" si="61"/>
        <v>9020404</v>
      </c>
      <c r="O124" s="98">
        <f t="shared" ref="O124:P124" si="62">O97+O106+O115</f>
        <v>12728796</v>
      </c>
      <c r="P124" s="98">
        <f t="shared" si="62"/>
        <v>13564793</v>
      </c>
      <c r="Q124" s="98">
        <f t="shared" ref="Q124" si="63">Q97+Q106+Q115</f>
        <v>13791887</v>
      </c>
    </row>
    <row r="125" spans="1:17" x14ac:dyDescent="0.2">
      <c r="A125" s="56"/>
      <c r="B125" s="56" t="s">
        <v>148</v>
      </c>
      <c r="C125" s="99">
        <f t="shared" ref="C125:I125" si="64">C98+C107+C116</f>
        <v>411000</v>
      </c>
      <c r="D125" s="99">
        <f t="shared" si="64"/>
        <v>416951</v>
      </c>
      <c r="E125" s="99">
        <f t="shared" si="64"/>
        <v>405979</v>
      </c>
      <c r="F125" s="99">
        <f t="shared" si="64"/>
        <v>473197</v>
      </c>
      <c r="G125" s="99">
        <f t="shared" si="64"/>
        <v>537442</v>
      </c>
      <c r="H125" s="99">
        <f t="shared" si="64"/>
        <v>596700</v>
      </c>
      <c r="I125" s="99">
        <f t="shared" si="64"/>
        <v>585040</v>
      </c>
      <c r="J125" s="99">
        <f t="shared" ref="J125:L125" si="65">J98+J107+J116</f>
        <v>619277</v>
      </c>
      <c r="K125" s="99">
        <f t="shared" si="65"/>
        <v>686663</v>
      </c>
      <c r="L125" s="99">
        <f t="shared" si="65"/>
        <v>690867</v>
      </c>
      <c r="M125" s="99">
        <f t="shared" ref="M125:N125" si="66">M98+M107+M116</f>
        <v>425864</v>
      </c>
      <c r="N125" s="99">
        <f t="shared" si="66"/>
        <v>472615</v>
      </c>
      <c r="O125" s="99">
        <f t="shared" ref="O125:P125" si="67">O98+O107+O116</f>
        <v>562082</v>
      </c>
      <c r="P125" s="99">
        <f t="shared" si="67"/>
        <v>686450</v>
      </c>
      <c r="Q125" s="99">
        <f t="shared" ref="Q125" si="68">Q98+Q107+Q116</f>
        <v>745748</v>
      </c>
    </row>
    <row r="126" spans="1:17" x14ac:dyDescent="0.2">
      <c r="A126" s="56"/>
      <c r="B126" s="111" t="s">
        <v>205</v>
      </c>
      <c r="C126" s="112">
        <f>C124+C125</f>
        <v>13926000</v>
      </c>
      <c r="D126" s="112">
        <f t="shared" ref="D126:I126" si="69">D124+D125</f>
        <v>13250212</v>
      </c>
      <c r="E126" s="112">
        <f t="shared" si="69"/>
        <v>13444719</v>
      </c>
      <c r="F126" s="112">
        <f t="shared" si="69"/>
        <v>13798865</v>
      </c>
      <c r="G126" s="112">
        <f t="shared" si="69"/>
        <v>14195020</v>
      </c>
      <c r="H126" s="112">
        <f t="shared" si="69"/>
        <v>14460829</v>
      </c>
      <c r="I126" s="112">
        <f t="shared" si="69"/>
        <v>14537968</v>
      </c>
      <c r="J126" s="112">
        <f t="shared" ref="J126:L126" si="70">J124+J125</f>
        <v>14294641</v>
      </c>
      <c r="K126" s="112">
        <f t="shared" si="70"/>
        <v>14477533</v>
      </c>
      <c r="L126" s="112">
        <f t="shared" si="70"/>
        <v>14726506</v>
      </c>
      <c r="M126" s="112">
        <f t="shared" ref="M126:N126" si="71">M124+M125</f>
        <v>7895410</v>
      </c>
      <c r="N126" s="112">
        <f t="shared" si="71"/>
        <v>9493019</v>
      </c>
      <c r="O126" s="112">
        <f t="shared" ref="O126:P126" si="72">O124+O125</f>
        <v>13290878</v>
      </c>
      <c r="P126" s="112">
        <f t="shared" si="72"/>
        <v>14251243</v>
      </c>
      <c r="Q126" s="112">
        <f t="shared" ref="Q126" si="73">Q124+Q125</f>
        <v>14537635</v>
      </c>
    </row>
    <row r="127" spans="1:17" x14ac:dyDescent="0.2">
      <c r="A127" s="56"/>
      <c r="B127" s="56" t="s">
        <v>140</v>
      </c>
      <c r="C127" s="99">
        <f t="shared" ref="C127:I133" si="74">C99+C108+C117</f>
        <v>387</v>
      </c>
      <c r="D127" s="99">
        <f t="shared" si="74"/>
        <v>392</v>
      </c>
      <c r="E127" s="99">
        <f t="shared" si="74"/>
        <v>384</v>
      </c>
      <c r="F127" s="99">
        <f t="shared" si="74"/>
        <v>451</v>
      </c>
      <c r="G127" s="99">
        <f t="shared" si="74"/>
        <v>518</v>
      </c>
      <c r="H127" s="99">
        <f t="shared" si="74"/>
        <v>589</v>
      </c>
      <c r="I127" s="99">
        <f t="shared" si="74"/>
        <v>568</v>
      </c>
      <c r="J127" s="99">
        <f t="shared" ref="J127:L127" si="75">J99+J108+J117</f>
        <v>603</v>
      </c>
      <c r="K127" s="99">
        <f t="shared" si="75"/>
        <v>665.65600000000006</v>
      </c>
      <c r="L127" s="99">
        <f t="shared" si="75"/>
        <v>672.80400000000009</v>
      </c>
      <c r="M127" s="99">
        <f t="shared" ref="M127:N127" si="76">M99+M108+M117</f>
        <v>420.327</v>
      </c>
      <c r="N127" s="99">
        <f t="shared" si="76"/>
        <v>465.26400000000001</v>
      </c>
      <c r="O127" s="99">
        <f t="shared" ref="O127:P127" si="77">O99+O108+O117</f>
        <v>545.94999999999993</v>
      </c>
      <c r="P127" s="99">
        <f t="shared" si="77"/>
        <v>669.68899999999996</v>
      </c>
      <c r="Q127" s="99">
        <f t="shared" ref="Q127" si="78">Q99+Q108+Q117</f>
        <v>739.54900000000009</v>
      </c>
    </row>
    <row r="128" spans="1:17" x14ac:dyDescent="0.2">
      <c r="A128" s="56"/>
      <c r="B128" s="56" t="s">
        <v>141</v>
      </c>
      <c r="C128" s="99">
        <f t="shared" si="74"/>
        <v>11</v>
      </c>
      <c r="D128" s="99">
        <f t="shared" si="74"/>
        <v>12</v>
      </c>
      <c r="E128" s="99">
        <f t="shared" si="74"/>
        <v>10</v>
      </c>
      <c r="F128" s="99">
        <f t="shared" si="74"/>
        <v>10</v>
      </c>
      <c r="G128" s="99">
        <f t="shared" si="74"/>
        <v>7</v>
      </c>
      <c r="H128" s="99">
        <f t="shared" si="74"/>
        <v>5</v>
      </c>
      <c r="I128" s="99">
        <f t="shared" si="74"/>
        <v>5</v>
      </c>
      <c r="J128" s="99">
        <f t="shared" ref="J128:L128" si="79">J100+J109+J118</f>
        <v>5</v>
      </c>
      <c r="K128" s="99">
        <f t="shared" si="79"/>
        <v>4.867</v>
      </c>
      <c r="L128" s="99">
        <f t="shared" si="79"/>
        <v>2.7850000000000001</v>
      </c>
      <c r="M128" s="99">
        <f t="shared" ref="M128:N128" si="80">M100+M109+M118</f>
        <v>0</v>
      </c>
      <c r="N128" s="99">
        <f t="shared" si="80"/>
        <v>1.05</v>
      </c>
      <c r="O128" s="99">
        <f t="shared" ref="O128:P128" si="81">O100+O109+O118</f>
        <v>4.5110000000000001</v>
      </c>
      <c r="P128" s="99">
        <f t="shared" si="81"/>
        <v>3.8490000000000002</v>
      </c>
      <c r="Q128" s="99">
        <f t="shared" ref="Q128" si="82">Q100+Q109+Q118</f>
        <v>6.1989999999999998</v>
      </c>
    </row>
    <row r="129" spans="1:17" x14ac:dyDescent="0.2">
      <c r="A129" s="56"/>
      <c r="B129" s="56" t="s">
        <v>142</v>
      </c>
      <c r="C129" s="99">
        <f t="shared" si="74"/>
        <v>0</v>
      </c>
      <c r="D129" s="99">
        <f t="shared" si="74"/>
        <v>0</v>
      </c>
      <c r="E129" s="99">
        <f t="shared" si="74"/>
        <v>0</v>
      </c>
      <c r="F129" s="99">
        <f t="shared" si="74"/>
        <v>0</v>
      </c>
      <c r="G129" s="99">
        <f t="shared" si="74"/>
        <v>0</v>
      </c>
      <c r="H129" s="99">
        <f t="shared" si="74"/>
        <v>0</v>
      </c>
      <c r="I129" s="99">
        <f t="shared" si="74"/>
        <v>0</v>
      </c>
      <c r="J129" s="99">
        <f t="shared" ref="J129:L129" si="83">J101+J110+J119</f>
        <v>0</v>
      </c>
      <c r="K129" s="99">
        <f t="shared" si="83"/>
        <v>0</v>
      </c>
      <c r="L129" s="99">
        <f t="shared" si="83"/>
        <v>0</v>
      </c>
      <c r="M129" s="99">
        <f t="shared" ref="M129:N129" si="84">M101+M110+M119</f>
        <v>0</v>
      </c>
      <c r="N129" s="99">
        <f t="shared" si="84"/>
        <v>0</v>
      </c>
      <c r="O129" s="99">
        <f t="shared" ref="O129:P129" si="85">O101+O110+O119</f>
        <v>0</v>
      </c>
      <c r="P129" s="99">
        <f t="shared" si="85"/>
        <v>0</v>
      </c>
      <c r="Q129" s="99">
        <f t="shared" ref="Q129" si="86">Q101+Q110+Q119</f>
        <v>0</v>
      </c>
    </row>
    <row r="130" spans="1:17" x14ac:dyDescent="0.2">
      <c r="A130" s="56"/>
      <c r="B130" s="56" t="s">
        <v>143</v>
      </c>
      <c r="C130" s="99">
        <f t="shared" si="74"/>
        <v>13</v>
      </c>
      <c r="D130" s="99">
        <f t="shared" si="74"/>
        <v>13</v>
      </c>
      <c r="E130" s="99">
        <f t="shared" si="74"/>
        <v>12</v>
      </c>
      <c r="F130" s="99">
        <f t="shared" si="74"/>
        <v>12</v>
      </c>
      <c r="G130" s="99">
        <f t="shared" si="74"/>
        <v>12</v>
      </c>
      <c r="H130" s="99">
        <f t="shared" si="74"/>
        <v>12</v>
      </c>
      <c r="I130" s="99">
        <f t="shared" si="74"/>
        <v>11</v>
      </c>
      <c r="J130" s="99">
        <f t="shared" ref="J130:L130" si="87">J102+J111+J120</f>
        <v>12</v>
      </c>
      <c r="K130" s="99">
        <f t="shared" si="87"/>
        <v>10.67</v>
      </c>
      <c r="L130" s="99">
        <f t="shared" si="87"/>
        <v>10.284000000000001</v>
      </c>
      <c r="M130" s="99">
        <f t="shared" ref="M130:N130" si="88">M102+M111+M120</f>
        <v>4.5750000000000002</v>
      </c>
      <c r="N130" s="99">
        <f t="shared" si="88"/>
        <v>5.8380000000000001</v>
      </c>
      <c r="O130" s="99">
        <f t="shared" ref="O130:P130" si="89">O102+O111+O120</f>
        <v>10.045999999999999</v>
      </c>
      <c r="P130" s="99">
        <f t="shared" si="89"/>
        <v>10.063000000000001</v>
      </c>
      <c r="Q130" s="99">
        <f t="shared" ref="Q130" si="90">Q102+Q111+Q120</f>
        <v>0</v>
      </c>
    </row>
    <row r="131" spans="1:17" x14ac:dyDescent="0.2">
      <c r="A131" s="56"/>
      <c r="B131" s="56" t="s">
        <v>144</v>
      </c>
      <c r="C131" s="99">
        <f t="shared" si="74"/>
        <v>0</v>
      </c>
      <c r="D131" s="99">
        <f t="shared" si="74"/>
        <v>0</v>
      </c>
      <c r="E131" s="99">
        <f t="shared" si="74"/>
        <v>0</v>
      </c>
      <c r="F131" s="99">
        <f t="shared" si="74"/>
        <v>0</v>
      </c>
      <c r="G131" s="99">
        <f t="shared" si="74"/>
        <v>0</v>
      </c>
      <c r="H131" s="99">
        <f t="shared" si="74"/>
        <v>0</v>
      </c>
      <c r="I131" s="99">
        <f t="shared" si="74"/>
        <v>0</v>
      </c>
      <c r="J131" s="99">
        <f t="shared" ref="J131:L131" si="91">J103+J112+J121</f>
        <v>0</v>
      </c>
      <c r="K131" s="99">
        <f t="shared" si="91"/>
        <v>5.47</v>
      </c>
      <c r="L131" s="99">
        <f t="shared" si="91"/>
        <v>4.9939999999999998</v>
      </c>
      <c r="M131" s="99">
        <f t="shared" ref="M131:N131" si="92">M103+M112+M121</f>
        <v>0.96199999999999997</v>
      </c>
      <c r="N131" s="99">
        <f t="shared" si="92"/>
        <v>0.46300000000000002</v>
      </c>
      <c r="O131" s="99">
        <f t="shared" ref="O131:P131" si="93">O103+O112+O121</f>
        <v>1.575</v>
      </c>
      <c r="P131" s="99">
        <f t="shared" si="93"/>
        <v>2.8490000000000002</v>
      </c>
      <c r="Q131" s="99">
        <f t="shared" ref="Q131" si="94">Q103+Q112+Q121</f>
        <v>0</v>
      </c>
    </row>
    <row r="132" spans="1:17" x14ac:dyDescent="0.2">
      <c r="A132" s="56"/>
      <c r="B132" s="56" t="s">
        <v>145</v>
      </c>
      <c r="C132" s="99">
        <f t="shared" si="74"/>
        <v>0</v>
      </c>
      <c r="D132" s="99">
        <f t="shared" si="74"/>
        <v>0</v>
      </c>
      <c r="E132" s="99">
        <f t="shared" si="74"/>
        <v>0</v>
      </c>
      <c r="F132" s="99">
        <f t="shared" si="74"/>
        <v>0</v>
      </c>
      <c r="G132" s="99">
        <f t="shared" si="74"/>
        <v>0</v>
      </c>
      <c r="H132" s="99">
        <f t="shared" si="74"/>
        <v>0</v>
      </c>
      <c r="I132" s="99">
        <f t="shared" si="74"/>
        <v>0</v>
      </c>
      <c r="J132" s="99">
        <f t="shared" ref="J132:L132" si="95">J104+J113+J122</f>
        <v>0</v>
      </c>
      <c r="K132" s="99">
        <f t="shared" si="95"/>
        <v>0</v>
      </c>
      <c r="L132" s="99">
        <f t="shared" si="95"/>
        <v>0</v>
      </c>
      <c r="M132" s="99">
        <f t="shared" ref="M132:N132" si="96">M104+M113+M122</f>
        <v>0</v>
      </c>
      <c r="N132" s="99">
        <f t="shared" si="96"/>
        <v>0</v>
      </c>
      <c r="O132" s="99">
        <f t="shared" ref="O132:P132" si="97">O104+O113+O122</f>
        <v>0</v>
      </c>
      <c r="P132" s="99">
        <f t="shared" si="97"/>
        <v>0</v>
      </c>
      <c r="Q132" s="99">
        <f t="shared" ref="Q132" si="98">Q104+Q113+Q122</f>
        <v>0</v>
      </c>
    </row>
    <row r="133" spans="1:17" x14ac:dyDescent="0.2">
      <c r="A133" s="110"/>
      <c r="B133" s="110" t="s">
        <v>146</v>
      </c>
      <c r="C133" s="100">
        <f t="shared" si="74"/>
        <v>0</v>
      </c>
      <c r="D133" s="100">
        <f t="shared" si="74"/>
        <v>0</v>
      </c>
      <c r="E133" s="100">
        <f t="shared" si="74"/>
        <v>0</v>
      </c>
      <c r="F133" s="100">
        <f t="shared" si="74"/>
        <v>0</v>
      </c>
      <c r="G133" s="100">
        <f t="shared" si="74"/>
        <v>0</v>
      </c>
      <c r="H133" s="100">
        <f t="shared" si="74"/>
        <v>0</v>
      </c>
      <c r="I133" s="100">
        <f t="shared" si="74"/>
        <v>0</v>
      </c>
      <c r="J133" s="100">
        <f t="shared" ref="J133:L133" si="99">J105+J114+J123</f>
        <v>0</v>
      </c>
      <c r="K133" s="100">
        <f t="shared" si="99"/>
        <v>0</v>
      </c>
      <c r="L133" s="100">
        <f t="shared" si="99"/>
        <v>0</v>
      </c>
      <c r="M133" s="100">
        <f t="shared" ref="M133:N133" si="100">M105+M114+M123</f>
        <v>0</v>
      </c>
      <c r="N133" s="100">
        <f t="shared" si="100"/>
        <v>0</v>
      </c>
      <c r="O133" s="100">
        <f t="shared" ref="O133:P133" si="101">O105+O114+O123</f>
        <v>0</v>
      </c>
      <c r="P133" s="100">
        <f t="shared" si="101"/>
        <v>0</v>
      </c>
      <c r="Q133" s="100">
        <f t="shared" ref="Q133" si="102">Q105+Q114+Q123</f>
        <v>0</v>
      </c>
    </row>
    <row r="134" spans="1:17" x14ac:dyDescent="0.2">
      <c r="C134" s="54"/>
      <c r="D134" s="54"/>
      <c r="E134" s="54"/>
      <c r="F134" s="54"/>
      <c r="G134" s="54"/>
      <c r="H134" s="54"/>
      <c r="I134" s="54"/>
      <c r="J134" s="68">
        <f>SUM(J127:J133)</f>
        <v>620</v>
      </c>
      <c r="K134" s="68">
        <f t="shared" ref="K134:L134" si="103">SUM(K127:K133)</f>
        <v>686.66300000000001</v>
      </c>
      <c r="L134" s="68">
        <f t="shared" si="103"/>
        <v>690.86700000000008</v>
      </c>
      <c r="M134" s="68"/>
      <c r="N134" s="68"/>
      <c r="O134" s="68"/>
      <c r="P134" s="68"/>
      <c r="Q134" s="68"/>
    </row>
    <row r="135" spans="1:17" x14ac:dyDescent="0.2">
      <c r="A135" t="s">
        <v>154</v>
      </c>
      <c r="B135" s="67"/>
      <c r="C135" s="345" t="s">
        <v>151</v>
      </c>
      <c r="D135" s="345" t="s">
        <v>70</v>
      </c>
      <c r="E135" s="543" t="s">
        <v>67</v>
      </c>
      <c r="F135" s="345" t="s">
        <v>61</v>
      </c>
      <c r="G135" s="345" t="s">
        <v>60</v>
      </c>
      <c r="H135" s="345" t="s">
        <v>75</v>
      </c>
      <c r="I135" s="345" t="s">
        <v>76</v>
      </c>
      <c r="J135" s="345" t="s">
        <v>374</v>
      </c>
      <c r="K135" s="392" t="s">
        <v>424</v>
      </c>
      <c r="L135" s="345" t="s">
        <v>443</v>
      </c>
      <c r="M135" s="345" t="s">
        <v>492</v>
      </c>
      <c r="N135" s="345" t="s">
        <v>553</v>
      </c>
      <c r="O135" s="345" t="s">
        <v>577</v>
      </c>
      <c r="P135" s="713" t="s">
        <v>619</v>
      </c>
      <c r="Q135" s="713" t="s">
        <v>632</v>
      </c>
    </row>
    <row r="136" spans="1:17" x14ac:dyDescent="0.2">
      <c r="B136" s="43" t="s">
        <v>157</v>
      </c>
      <c r="C136" s="47">
        <f>SUM(C137:C143)</f>
        <v>2258</v>
      </c>
      <c r="D136" s="47">
        <f t="shared" ref="D136:H136" si="104">SUM(D137:D143)</f>
        <v>2397</v>
      </c>
      <c r="E136" s="47">
        <f t="shared" si="104"/>
        <v>2719</v>
      </c>
      <c r="F136" s="47">
        <f t="shared" si="104"/>
        <v>2964</v>
      </c>
      <c r="G136" s="47">
        <f t="shared" si="104"/>
        <v>3709</v>
      </c>
      <c r="H136" s="47">
        <f t="shared" si="104"/>
        <v>4744</v>
      </c>
      <c r="I136" s="47">
        <f t="shared" ref="I136" si="105">SUM(I137:I143)</f>
        <v>5364</v>
      </c>
      <c r="J136" s="47">
        <f t="shared" ref="J136:L136" si="106">SUM(J137:J143)</f>
        <v>6086</v>
      </c>
      <c r="K136" s="47">
        <f t="shared" si="106"/>
        <v>6605</v>
      </c>
      <c r="L136" s="47">
        <f t="shared" si="106"/>
        <v>6147</v>
      </c>
      <c r="M136" s="47">
        <f t="shared" ref="M136:N136" si="107">SUM(M137:M143)</f>
        <v>4832</v>
      </c>
      <c r="N136" s="47">
        <f t="shared" si="107"/>
        <v>6773</v>
      </c>
      <c r="O136" s="47">
        <f t="shared" ref="O136:P136" si="108">SUM(O137:O143)</f>
        <v>7896</v>
      </c>
      <c r="P136" s="49">
        <f t="shared" si="108"/>
        <v>10214</v>
      </c>
      <c r="Q136" s="49">
        <f t="shared" ref="Q136" si="109">SUM(Q137:Q143)</f>
        <v>11271</v>
      </c>
    </row>
    <row r="137" spans="1:17" x14ac:dyDescent="0.2">
      <c r="B137" s="452" t="s">
        <v>140</v>
      </c>
      <c r="C137" s="453">
        <f t="shared" ref="C137:O137" si="110">ROUND(C71*C99/C127,0)</f>
        <v>2258</v>
      </c>
      <c r="D137" s="453">
        <f>ROUND(D71*D99/D127,0)+1</f>
        <v>2397</v>
      </c>
      <c r="E137" s="453">
        <f>ROUND(E71*E99/E127,0)+1</f>
        <v>2719</v>
      </c>
      <c r="F137" s="453">
        <f t="shared" si="110"/>
        <v>2964</v>
      </c>
      <c r="G137" s="453">
        <f t="shared" si="110"/>
        <v>3709</v>
      </c>
      <c r="H137" s="453">
        <f>ROUND(H71*H99/H127,0)-1</f>
        <v>4744</v>
      </c>
      <c r="I137" s="453">
        <f t="shared" si="110"/>
        <v>5364</v>
      </c>
      <c r="J137" s="453">
        <f t="shared" si="110"/>
        <v>6086</v>
      </c>
      <c r="K137" s="453">
        <f>ROUND(K71*K99/K127,0)-1</f>
        <v>6605</v>
      </c>
      <c r="L137" s="453">
        <f>ROUND(L71*L99/L127,0)+1</f>
        <v>6147</v>
      </c>
      <c r="M137" s="453">
        <f>ROUND(M71*M99/M127,0)-2</f>
        <v>4830</v>
      </c>
      <c r="N137" s="453">
        <f t="shared" si="110"/>
        <v>6679</v>
      </c>
      <c r="O137" s="453">
        <f t="shared" si="110"/>
        <v>7896</v>
      </c>
      <c r="P137" s="453">
        <f t="shared" ref="P137" si="111">ROUND(P71*P99/P127,0)</f>
        <v>10214</v>
      </c>
      <c r="Q137" s="453">
        <f>ROUND(Q71*Q99/Q127,0)-1</f>
        <v>11271</v>
      </c>
    </row>
    <row r="138" spans="1:17" x14ac:dyDescent="0.2">
      <c r="B138" s="103" t="s">
        <v>141</v>
      </c>
      <c r="C138" s="49">
        <f>ROUND(C72*C100/C128,0)</f>
        <v>0</v>
      </c>
      <c r="D138" s="49">
        <f t="shared" ref="D138:L138" si="112">ROUND(D72*D100/D128,0)</f>
        <v>0</v>
      </c>
      <c r="E138" s="49">
        <f t="shared" si="112"/>
        <v>0</v>
      </c>
      <c r="F138" s="49">
        <f t="shared" si="112"/>
        <v>0</v>
      </c>
      <c r="G138" s="49">
        <f t="shared" si="112"/>
        <v>0</v>
      </c>
      <c r="H138" s="49">
        <f t="shared" si="112"/>
        <v>0</v>
      </c>
      <c r="I138" s="49">
        <f t="shared" si="112"/>
        <v>0</v>
      </c>
      <c r="J138" s="49">
        <f t="shared" si="112"/>
        <v>0</v>
      </c>
      <c r="K138" s="49">
        <f t="shared" si="112"/>
        <v>0</v>
      </c>
      <c r="L138" s="49">
        <f t="shared" si="112"/>
        <v>0</v>
      </c>
      <c r="M138" s="49">
        <v>0</v>
      </c>
      <c r="N138" s="49">
        <f>ROUND(N72*N100/N128,0)+7</f>
        <v>24</v>
      </c>
      <c r="O138" s="49">
        <f>ROUND(O72*O100/O128,0)</f>
        <v>0</v>
      </c>
      <c r="P138" s="49">
        <f>ROUND(P72*P100/P128,0)</f>
        <v>0</v>
      </c>
      <c r="Q138" s="49">
        <f>ROUND(Q72*Q100/Q128,0)</f>
        <v>0</v>
      </c>
    </row>
    <row r="139" spans="1:17" x14ac:dyDescent="0.2">
      <c r="B139" s="113" t="s">
        <v>142</v>
      </c>
      <c r="C139" s="114"/>
      <c r="D139" s="114"/>
      <c r="E139" s="114"/>
      <c r="F139" s="114"/>
      <c r="G139" s="114"/>
      <c r="H139" s="114"/>
      <c r="I139" s="114"/>
    </row>
    <row r="140" spans="1:17" x14ac:dyDescent="0.2">
      <c r="B140" s="103" t="s">
        <v>143</v>
      </c>
      <c r="C140" s="49">
        <f t="shared" ref="C140:L140" si="113">ROUND(C74*C102/C130,0)</f>
        <v>0</v>
      </c>
      <c r="D140" s="49">
        <f t="shared" si="113"/>
        <v>0</v>
      </c>
      <c r="E140" s="49">
        <f t="shared" si="113"/>
        <v>0</v>
      </c>
      <c r="F140" s="49">
        <f t="shared" si="113"/>
        <v>0</v>
      </c>
      <c r="G140" s="49">
        <f t="shared" si="113"/>
        <v>0</v>
      </c>
      <c r="H140" s="49">
        <f t="shared" si="113"/>
        <v>0</v>
      </c>
      <c r="I140" s="49">
        <f t="shared" si="113"/>
        <v>0</v>
      </c>
      <c r="J140" s="49">
        <f t="shared" si="113"/>
        <v>0</v>
      </c>
      <c r="K140" s="49">
        <f t="shared" si="113"/>
        <v>0</v>
      </c>
      <c r="L140" s="49">
        <f t="shared" si="113"/>
        <v>0</v>
      </c>
      <c r="M140" s="49">
        <v>2</v>
      </c>
      <c r="N140" s="49">
        <f t="shared" ref="N140:O140" si="114">ROUND(N74*N102/N130,0)</f>
        <v>70</v>
      </c>
      <c r="O140" s="49">
        <f t="shared" si="114"/>
        <v>0</v>
      </c>
      <c r="P140" s="49">
        <f t="shared" ref="P140" si="115">ROUND(P74*P102/P130,0)</f>
        <v>0</v>
      </c>
      <c r="Q140" s="114">
        <v>0</v>
      </c>
    </row>
    <row r="141" spans="1:17" x14ac:dyDescent="0.2">
      <c r="B141" s="113" t="s">
        <v>144</v>
      </c>
      <c r="C141" s="114"/>
      <c r="D141" s="114"/>
      <c r="E141" s="114"/>
      <c r="F141" s="114"/>
      <c r="G141" s="114"/>
      <c r="H141" s="114"/>
      <c r="I141" s="114"/>
    </row>
    <row r="142" spans="1:17" x14ac:dyDescent="0.2">
      <c r="B142" s="113" t="s">
        <v>145</v>
      </c>
      <c r="C142" s="114"/>
      <c r="D142" s="114"/>
      <c r="E142" s="114"/>
      <c r="F142" s="114"/>
      <c r="G142" s="114"/>
      <c r="H142" s="114"/>
      <c r="I142" s="114"/>
    </row>
    <row r="143" spans="1:17" x14ac:dyDescent="0.2">
      <c r="B143" s="115" t="s">
        <v>146</v>
      </c>
      <c r="C143" s="116"/>
      <c r="D143" s="116"/>
      <c r="E143" s="116"/>
      <c r="F143" s="116"/>
      <c r="G143" s="116"/>
      <c r="H143" s="116"/>
      <c r="I143" s="116"/>
    </row>
    <row r="144" spans="1:17" x14ac:dyDescent="0.2">
      <c r="B144" t="s">
        <v>158</v>
      </c>
      <c r="C144" s="47">
        <f>SUM(C145:C151)</f>
        <v>850</v>
      </c>
      <c r="D144" s="47">
        <f t="shared" ref="D144:H144" si="116">SUM(D145:D151)</f>
        <v>911</v>
      </c>
      <c r="E144" s="47">
        <f t="shared" si="116"/>
        <v>1092</v>
      </c>
      <c r="F144" s="47">
        <f t="shared" si="116"/>
        <v>1074</v>
      </c>
      <c r="G144" s="47">
        <f t="shared" si="116"/>
        <v>1479</v>
      </c>
      <c r="H144" s="47">
        <f t="shared" si="116"/>
        <v>1784</v>
      </c>
      <c r="I144" s="47">
        <f t="shared" ref="I144:J144" si="117">SUM(I145:I151)</f>
        <v>1914</v>
      </c>
      <c r="J144" s="47">
        <f t="shared" si="117"/>
        <v>2174</v>
      </c>
      <c r="K144" s="47">
        <f t="shared" ref="K144:L144" si="118">SUM(K145:K151)</f>
        <v>3174</v>
      </c>
      <c r="L144" s="47">
        <f t="shared" si="118"/>
        <v>3232</v>
      </c>
      <c r="M144" s="47">
        <f t="shared" ref="M144:N144" si="119">SUM(M145:M151)</f>
        <v>2444</v>
      </c>
      <c r="N144" s="47">
        <f t="shared" si="119"/>
        <v>3515</v>
      </c>
      <c r="O144" s="47">
        <f t="shared" ref="O144:P144" si="120">SUM(O145:O151)</f>
        <v>2664</v>
      </c>
      <c r="P144" s="47">
        <f t="shared" si="120"/>
        <v>4822</v>
      </c>
      <c r="Q144" s="47">
        <f t="shared" ref="Q144" si="121">SUM(Q145:Q151)</f>
        <v>6292</v>
      </c>
    </row>
    <row r="145" spans="2:17" x14ac:dyDescent="0.2">
      <c r="B145" s="102" t="s">
        <v>140</v>
      </c>
      <c r="C145" s="54">
        <f t="shared" ref="C145:N145" si="122">ROUND(C71*C108/C127,0)</f>
        <v>713</v>
      </c>
      <c r="D145" s="54">
        <f t="shared" si="122"/>
        <v>773</v>
      </c>
      <c r="E145" s="54">
        <f t="shared" si="122"/>
        <v>956</v>
      </c>
      <c r="F145" s="54">
        <f t="shared" si="122"/>
        <v>943</v>
      </c>
      <c r="G145" s="54">
        <f t="shared" si="122"/>
        <v>1352</v>
      </c>
      <c r="H145" s="54">
        <f t="shared" si="122"/>
        <v>1657</v>
      </c>
      <c r="I145" s="54">
        <f t="shared" si="122"/>
        <v>1784</v>
      </c>
      <c r="J145" s="54">
        <f t="shared" si="122"/>
        <v>2019</v>
      </c>
      <c r="K145" s="54">
        <f t="shared" si="122"/>
        <v>2968</v>
      </c>
      <c r="L145" s="54">
        <f t="shared" si="122"/>
        <v>3061</v>
      </c>
      <c r="M145" s="54">
        <f t="shared" si="122"/>
        <v>2399</v>
      </c>
      <c r="N145" s="54">
        <f t="shared" si="122"/>
        <v>3515</v>
      </c>
      <c r="O145" s="54">
        <f t="shared" ref="O145:P145" si="123">ROUND(O71*O108/O127,0)</f>
        <v>2480</v>
      </c>
      <c r="P145" s="54">
        <f t="shared" si="123"/>
        <v>4606</v>
      </c>
      <c r="Q145" s="54">
        <f t="shared" ref="Q145" si="124">ROUND(Q71*Q108/Q127,0)</f>
        <v>6187</v>
      </c>
    </row>
    <row r="146" spans="2:17" x14ac:dyDescent="0.2">
      <c r="B146" s="103" t="s">
        <v>141</v>
      </c>
      <c r="C146" s="54">
        <f t="shared" ref="C146:N146" si="125">ROUND(C72*C109/C128,0)</f>
        <v>67</v>
      </c>
      <c r="D146" s="54">
        <f t="shared" si="125"/>
        <v>81</v>
      </c>
      <c r="E146" s="54">
        <f t="shared" si="125"/>
        <v>72</v>
      </c>
      <c r="F146" s="54">
        <f t="shared" si="125"/>
        <v>75</v>
      </c>
      <c r="G146" s="54">
        <f t="shared" si="125"/>
        <v>59</v>
      </c>
      <c r="H146" s="54">
        <f t="shared" si="125"/>
        <v>46</v>
      </c>
      <c r="I146" s="54">
        <f t="shared" si="125"/>
        <v>45</v>
      </c>
      <c r="J146" s="54">
        <f t="shared" si="125"/>
        <v>49</v>
      </c>
      <c r="K146" s="54">
        <f t="shared" si="125"/>
        <v>57</v>
      </c>
      <c r="L146" s="54">
        <f t="shared" si="125"/>
        <v>32</v>
      </c>
      <c r="M146" s="166">
        <v>0</v>
      </c>
      <c r="N146" s="54">
        <f t="shared" si="125"/>
        <v>0</v>
      </c>
      <c r="O146" s="54">
        <f t="shared" ref="O146:P146" si="126">ROUND(O72*O109/O128,0)</f>
        <v>62</v>
      </c>
      <c r="P146" s="54">
        <f t="shared" si="126"/>
        <v>61</v>
      </c>
      <c r="Q146" s="54">
        <f t="shared" ref="Q146" si="127">ROUND(Q72*Q109/Q128,0)</f>
        <v>105</v>
      </c>
    </row>
    <row r="147" spans="2:17" x14ac:dyDescent="0.2">
      <c r="B147" s="113" t="s">
        <v>142</v>
      </c>
      <c r="C147" s="117"/>
      <c r="D147" s="117"/>
      <c r="E147" s="117"/>
      <c r="F147" s="117"/>
      <c r="G147" s="117"/>
      <c r="H147" s="117"/>
      <c r="I147" s="117"/>
    </row>
    <row r="148" spans="2:17" x14ac:dyDescent="0.2">
      <c r="B148" s="103" t="s">
        <v>143</v>
      </c>
      <c r="C148" s="54">
        <f t="shared" ref="C148:N148" si="128">ROUND(C74*C111/C130,0)</f>
        <v>70</v>
      </c>
      <c r="D148" s="54">
        <f t="shared" si="128"/>
        <v>57</v>
      </c>
      <c r="E148" s="54">
        <f t="shared" si="128"/>
        <v>64</v>
      </c>
      <c r="F148" s="54">
        <f t="shared" si="128"/>
        <v>56</v>
      </c>
      <c r="G148" s="54">
        <f t="shared" si="128"/>
        <v>68</v>
      </c>
      <c r="H148" s="54">
        <f t="shared" si="128"/>
        <v>81</v>
      </c>
      <c r="I148" s="54">
        <f t="shared" si="128"/>
        <v>85</v>
      </c>
      <c r="J148" s="54">
        <f t="shared" si="128"/>
        <v>106</v>
      </c>
      <c r="K148" s="54">
        <f t="shared" si="128"/>
        <v>103</v>
      </c>
      <c r="L148" s="54">
        <f t="shared" si="128"/>
        <v>98</v>
      </c>
      <c r="M148" s="54">
        <f t="shared" si="128"/>
        <v>38</v>
      </c>
      <c r="N148" s="54">
        <f t="shared" si="128"/>
        <v>0</v>
      </c>
      <c r="O148" s="54">
        <f t="shared" ref="O148:P148" si="129">ROUND(O74*O111/O130,0)</f>
        <v>105</v>
      </c>
      <c r="P148" s="54">
        <f t="shared" si="129"/>
        <v>121</v>
      </c>
      <c r="Q148" s="117">
        <v>0</v>
      </c>
    </row>
    <row r="149" spans="2:17" x14ac:dyDescent="0.2">
      <c r="B149" s="113" t="s">
        <v>144</v>
      </c>
      <c r="C149" s="117"/>
      <c r="D149" s="117"/>
      <c r="E149" s="117"/>
      <c r="F149" s="117"/>
      <c r="G149" s="117"/>
      <c r="H149" s="117"/>
      <c r="I149" s="117"/>
      <c r="K149" s="54">
        <f t="shared" ref="K149:P149" si="130">ROUND(K75*K112/K131,0)</f>
        <v>46</v>
      </c>
      <c r="L149" s="54">
        <f t="shared" si="130"/>
        <v>41</v>
      </c>
      <c r="M149" s="54">
        <f t="shared" si="130"/>
        <v>7</v>
      </c>
      <c r="N149" s="54">
        <f t="shared" si="130"/>
        <v>0</v>
      </c>
      <c r="O149" s="54">
        <f t="shared" si="130"/>
        <v>17</v>
      </c>
      <c r="P149" s="54">
        <f t="shared" si="130"/>
        <v>34</v>
      </c>
      <c r="Q149" s="117">
        <v>0</v>
      </c>
    </row>
    <row r="150" spans="2:17" x14ac:dyDescent="0.2">
      <c r="B150" s="113" t="s">
        <v>145</v>
      </c>
      <c r="C150" s="117"/>
      <c r="D150" s="117"/>
      <c r="E150" s="117"/>
      <c r="F150" s="117"/>
      <c r="G150" s="117"/>
      <c r="H150" s="117"/>
      <c r="I150" s="117"/>
    </row>
    <row r="151" spans="2:17" x14ac:dyDescent="0.2">
      <c r="B151" s="113" t="s">
        <v>146</v>
      </c>
      <c r="C151" s="117"/>
      <c r="D151" s="117"/>
      <c r="E151" s="117"/>
      <c r="F151" s="117"/>
      <c r="G151" s="117"/>
      <c r="H151" s="117"/>
      <c r="I151" s="117"/>
    </row>
    <row r="152" spans="2:17" x14ac:dyDescent="0.2">
      <c r="B152" s="43" t="s">
        <v>159</v>
      </c>
      <c r="C152" s="47">
        <f>SUM(C153:C159)</f>
        <v>128</v>
      </c>
      <c r="D152" s="47">
        <f t="shared" ref="D152:H152" si="131">SUM(D153:D159)</f>
        <v>161</v>
      </c>
      <c r="E152" s="47">
        <f t="shared" si="131"/>
        <v>191</v>
      </c>
      <c r="F152" s="47">
        <f t="shared" si="131"/>
        <v>181</v>
      </c>
      <c r="G152" s="47">
        <f t="shared" si="131"/>
        <v>203</v>
      </c>
      <c r="H152" s="47">
        <f t="shared" si="131"/>
        <v>237</v>
      </c>
      <c r="I152" s="47">
        <f t="shared" ref="I152:J152" si="132">SUM(I153:I159)</f>
        <v>247</v>
      </c>
      <c r="J152" s="47">
        <f t="shared" si="132"/>
        <v>235</v>
      </c>
      <c r="K152" s="47">
        <f t="shared" ref="K152:L152" si="133">SUM(K153:K159)</f>
        <v>249</v>
      </c>
      <c r="L152" s="47">
        <f t="shared" si="133"/>
        <v>252</v>
      </c>
      <c r="M152" s="47">
        <f t="shared" ref="M152:N152" si="134">SUM(M153:M159)</f>
        <v>295</v>
      </c>
      <c r="N152" s="47">
        <f t="shared" si="134"/>
        <v>467</v>
      </c>
      <c r="O152" s="47">
        <f t="shared" ref="O152:P152" si="135">SUM(O153:O159)</f>
        <v>528</v>
      </c>
      <c r="P152" s="47">
        <f t="shared" si="135"/>
        <v>614</v>
      </c>
      <c r="Q152" s="47">
        <f t="shared" ref="Q152" si="136">SUM(Q153:Q159)</f>
        <v>636</v>
      </c>
    </row>
    <row r="153" spans="2:17" x14ac:dyDescent="0.2">
      <c r="B153" s="102" t="s">
        <v>140</v>
      </c>
      <c r="C153" s="49">
        <f t="shared" ref="C153:N153" si="137">ROUND(C71*C117/C127,0)</f>
        <v>128</v>
      </c>
      <c r="D153" s="49">
        <f t="shared" si="137"/>
        <v>161</v>
      </c>
      <c r="E153" s="49">
        <f t="shared" si="137"/>
        <v>191</v>
      </c>
      <c r="F153" s="49">
        <f t="shared" si="137"/>
        <v>181</v>
      </c>
      <c r="G153" s="49">
        <f t="shared" si="137"/>
        <v>203</v>
      </c>
      <c r="H153" s="49">
        <f t="shared" si="137"/>
        <v>237</v>
      </c>
      <c r="I153" s="49">
        <f t="shared" si="137"/>
        <v>247</v>
      </c>
      <c r="J153" s="49">
        <f t="shared" si="137"/>
        <v>235</v>
      </c>
      <c r="K153" s="49">
        <f t="shared" si="137"/>
        <v>249</v>
      </c>
      <c r="L153" s="49">
        <f t="shared" si="137"/>
        <v>252</v>
      </c>
      <c r="M153" s="49">
        <f t="shared" si="137"/>
        <v>295</v>
      </c>
      <c r="N153" s="49">
        <f t="shared" si="137"/>
        <v>467</v>
      </c>
      <c r="O153" s="49">
        <f t="shared" ref="O153:P153" si="138">ROUND(O71*O117/O127,0)</f>
        <v>528</v>
      </c>
      <c r="P153" s="49">
        <f t="shared" si="138"/>
        <v>614</v>
      </c>
      <c r="Q153" s="49">
        <f t="shared" ref="Q153" si="139">ROUND(Q71*Q117/Q127,0)</f>
        <v>635</v>
      </c>
    </row>
    <row r="154" spans="2:17" x14ac:dyDescent="0.2">
      <c r="B154" s="103" t="s">
        <v>141</v>
      </c>
      <c r="C154" s="49">
        <f t="shared" ref="C154:L154" si="140">ROUND(C72*C118/C128,0)</f>
        <v>0</v>
      </c>
      <c r="D154" s="49">
        <f t="shared" si="140"/>
        <v>0</v>
      </c>
      <c r="E154" s="49">
        <f t="shared" si="140"/>
        <v>0</v>
      </c>
      <c r="F154" s="49">
        <f t="shared" si="140"/>
        <v>0</v>
      </c>
      <c r="G154" s="49">
        <f t="shared" si="140"/>
        <v>0</v>
      </c>
      <c r="H154" s="49">
        <f t="shared" si="140"/>
        <v>0</v>
      </c>
      <c r="I154" s="49">
        <f t="shared" si="140"/>
        <v>0</v>
      </c>
      <c r="J154" s="49">
        <f t="shared" si="140"/>
        <v>0</v>
      </c>
      <c r="K154" s="49">
        <f t="shared" si="140"/>
        <v>0</v>
      </c>
      <c r="L154" s="49">
        <f t="shared" si="140"/>
        <v>0</v>
      </c>
      <c r="M154" s="96">
        <v>0</v>
      </c>
      <c r="N154" s="96">
        <v>0</v>
      </c>
      <c r="O154" s="96">
        <v>0</v>
      </c>
      <c r="P154" s="96">
        <v>0</v>
      </c>
      <c r="Q154" s="96">
        <v>1</v>
      </c>
    </row>
    <row r="155" spans="2:17" x14ac:dyDescent="0.2">
      <c r="B155" s="113" t="s">
        <v>142</v>
      </c>
      <c r="C155" s="114"/>
      <c r="D155" s="114"/>
      <c r="E155" s="114"/>
      <c r="F155" s="114"/>
      <c r="G155" s="114"/>
      <c r="H155" s="114"/>
      <c r="I155" s="114"/>
    </row>
    <row r="156" spans="2:17" x14ac:dyDescent="0.2">
      <c r="B156" s="103" t="s">
        <v>143</v>
      </c>
      <c r="C156" s="49">
        <f t="shared" ref="C156:O156" si="141">ROUND(C74*C120/C130,0)</f>
        <v>0</v>
      </c>
      <c r="D156" s="49">
        <f t="shared" si="141"/>
        <v>0</v>
      </c>
      <c r="E156" s="49">
        <f t="shared" si="141"/>
        <v>0</v>
      </c>
      <c r="F156" s="49">
        <f t="shared" si="141"/>
        <v>0</v>
      </c>
      <c r="G156" s="49">
        <f t="shared" si="141"/>
        <v>0</v>
      </c>
      <c r="H156" s="49">
        <f t="shared" si="141"/>
        <v>0</v>
      </c>
      <c r="I156" s="49">
        <f t="shared" si="141"/>
        <v>0</v>
      </c>
      <c r="J156" s="49">
        <f t="shared" si="141"/>
        <v>0</v>
      </c>
      <c r="K156" s="49">
        <f t="shared" si="141"/>
        <v>0</v>
      </c>
      <c r="L156" s="49">
        <f t="shared" si="141"/>
        <v>0</v>
      </c>
      <c r="M156" s="49">
        <f t="shared" si="141"/>
        <v>0</v>
      </c>
      <c r="N156" s="49">
        <f t="shared" si="141"/>
        <v>0</v>
      </c>
      <c r="O156" s="49">
        <f t="shared" si="141"/>
        <v>0</v>
      </c>
      <c r="P156" s="49">
        <f t="shared" ref="P156" si="142">ROUND(P74*P120/P130,0)</f>
        <v>0</v>
      </c>
      <c r="Q156" s="114">
        <v>0</v>
      </c>
    </row>
    <row r="157" spans="2:17" x14ac:dyDescent="0.2">
      <c r="B157" s="113" t="s">
        <v>144</v>
      </c>
      <c r="C157" s="114"/>
      <c r="D157" s="114"/>
      <c r="E157" s="114"/>
      <c r="F157" s="114"/>
      <c r="G157" s="114"/>
      <c r="H157" s="114"/>
      <c r="I157" s="114"/>
    </row>
    <row r="158" spans="2:17" x14ac:dyDescent="0.2">
      <c r="B158" s="113" t="s">
        <v>145</v>
      </c>
      <c r="C158" s="114"/>
      <c r="D158" s="114"/>
      <c r="E158" s="114"/>
      <c r="F158" s="114"/>
      <c r="G158" s="114"/>
      <c r="H158" s="114"/>
      <c r="I158" s="114"/>
    </row>
    <row r="159" spans="2:17" x14ac:dyDescent="0.2">
      <c r="B159" s="115" t="s">
        <v>146</v>
      </c>
      <c r="C159" s="116"/>
      <c r="D159" s="116"/>
      <c r="E159" s="116"/>
      <c r="F159" s="116"/>
      <c r="G159" s="116"/>
      <c r="H159" s="116"/>
      <c r="I159" s="116"/>
      <c r="J159" s="61"/>
      <c r="K159" s="61"/>
      <c r="L159" s="61"/>
      <c r="M159" s="61"/>
      <c r="N159" s="61"/>
      <c r="O159" s="61"/>
      <c r="P159" s="61"/>
      <c r="Q159" s="61"/>
    </row>
    <row r="160" spans="2:17" x14ac:dyDescent="0.2">
      <c r="B160" s="752" t="s">
        <v>471</v>
      </c>
      <c r="C160" s="753">
        <f>C136+C144+C152-地域観光消費2!D13</f>
        <v>0</v>
      </c>
      <c r="D160" s="753">
        <f>D136+D144+D152-地域観光消費2!E13</f>
        <v>0</v>
      </c>
      <c r="E160" s="753">
        <f>E136+E144+E152-地域観光消費2!F13</f>
        <v>0</v>
      </c>
      <c r="F160" s="753">
        <f>F136+F144+F152-地域観光消費2!G13</f>
        <v>0</v>
      </c>
      <c r="G160" s="753">
        <f>G136+G144+G152-地域観光消費2!H13</f>
        <v>0</v>
      </c>
      <c r="H160" s="753">
        <f>H136+H144+H152-地域観光消費2!I13</f>
        <v>0</v>
      </c>
      <c r="I160" s="753">
        <f>I136+I144+I152-地域観光消費2!J13</f>
        <v>0</v>
      </c>
      <c r="J160" s="753">
        <f>J136+J144+J152-地域観光消費2!K13</f>
        <v>0</v>
      </c>
      <c r="K160" s="753">
        <f>K136+K144+K152-地域観光消費2!L13</f>
        <v>0</v>
      </c>
      <c r="L160" s="753">
        <f>L136+L144+L152-地域観光消費2!M13</f>
        <v>0</v>
      </c>
      <c r="M160" s="753">
        <f>M136+M144+M152-地域観光消費2!N13</f>
        <v>0</v>
      </c>
      <c r="N160" s="753">
        <f>N136+N144+N152-地域観光消費2!O13</f>
        <v>0</v>
      </c>
      <c r="O160" s="753">
        <f>O136+O144+O152-地域観光消費2!P13</f>
        <v>0</v>
      </c>
      <c r="P160" s="753">
        <f>P136+P144+P152-地域観光消費2!Q13</f>
        <v>0</v>
      </c>
      <c r="Q160" s="239">
        <f>Q136+Q144+Q152-地域観光消費2!R13</f>
        <v>0</v>
      </c>
    </row>
    <row r="161" spans="1:18" x14ac:dyDescent="0.2">
      <c r="A161" t="s">
        <v>236</v>
      </c>
      <c r="B161" s="145" t="s">
        <v>237</v>
      </c>
      <c r="C161" s="68">
        <f>交通費単価!E22</f>
        <v>2440</v>
      </c>
      <c r="D161" s="68">
        <f>交通費単価!H22</f>
        <v>2440</v>
      </c>
      <c r="E161" s="54">
        <f>交通費単価!K22</f>
        <v>2440</v>
      </c>
      <c r="F161" s="68">
        <f>交通費単価!O22</f>
        <v>2440</v>
      </c>
      <c r="G161" s="68">
        <f>交通費単価!S22</f>
        <v>2440</v>
      </c>
      <c r="H161" s="68">
        <f>交通費単価!W22</f>
        <v>2440</v>
      </c>
      <c r="I161" s="68">
        <f>交通費単価!AA22</f>
        <v>2303</v>
      </c>
      <c r="J161" s="68">
        <f>交通費単価!AE22</f>
        <v>2090</v>
      </c>
      <c r="K161" s="68">
        <f>交通費単価!AI22</f>
        <v>1862</v>
      </c>
      <c r="L161" s="68">
        <f>交通費単価!AM22</f>
        <v>1659</v>
      </c>
      <c r="M161" s="68">
        <f>交通費単価!AQ22</f>
        <v>1478</v>
      </c>
      <c r="N161" s="68">
        <f>交通費単価!AU22</f>
        <v>1478</v>
      </c>
      <c r="O161" s="68">
        <f>交通費単価!AY22</f>
        <v>1478</v>
      </c>
      <c r="P161" s="68">
        <f>交通費単価!BC22</f>
        <v>1932</v>
      </c>
      <c r="Q161" s="506">
        <f>交通費単価!BG22</f>
        <v>1932</v>
      </c>
    </row>
    <row r="162" spans="1:18" x14ac:dyDescent="0.2">
      <c r="B162" s="145" t="s">
        <v>238</v>
      </c>
      <c r="C162" s="68">
        <f>交通費単価!E23</f>
        <v>13180</v>
      </c>
      <c r="D162" s="68">
        <f>交通費単価!H23</f>
        <v>13180</v>
      </c>
      <c r="E162" s="54">
        <f>交通費単価!K23</f>
        <v>13180</v>
      </c>
      <c r="F162" s="68">
        <f>交通費単価!O23</f>
        <v>13580</v>
      </c>
      <c r="G162" s="68">
        <f>交通費単価!S23</f>
        <v>13590</v>
      </c>
      <c r="H162" s="68">
        <f>交通費単価!W23</f>
        <v>13580</v>
      </c>
      <c r="I162" s="68">
        <f>交通費単価!AA23</f>
        <v>12817</v>
      </c>
      <c r="J162" s="68">
        <f>交通費単価!AE23</f>
        <v>12450</v>
      </c>
      <c r="K162" s="68">
        <f>交通費単価!AI23</f>
        <v>12408</v>
      </c>
      <c r="L162" s="68">
        <f>交通費単価!AM23</f>
        <v>12611</v>
      </c>
      <c r="M162" s="68">
        <f>交通費単価!AQ23</f>
        <v>12792</v>
      </c>
      <c r="N162" s="68">
        <f>交通費単価!AU23</f>
        <v>11070</v>
      </c>
      <c r="O162" s="68">
        <f>交通費単価!AY23</f>
        <v>11070</v>
      </c>
      <c r="P162" s="68">
        <f>交通費単価!BC23</f>
        <v>13649</v>
      </c>
      <c r="Q162" s="506">
        <f>交通費単価!BG23</f>
        <v>13649</v>
      </c>
    </row>
    <row r="163" spans="1:18" x14ac:dyDescent="0.2">
      <c r="A163" s="102" t="s">
        <v>242</v>
      </c>
      <c r="B163" s="146" t="s">
        <v>239</v>
      </c>
      <c r="C163" s="47">
        <f t="shared" ref="C163:N163" si="143">C161*C7/1000</f>
        <v>32976.6</v>
      </c>
      <c r="D163" s="47">
        <f t="shared" si="143"/>
        <v>31314.959999999999</v>
      </c>
      <c r="E163" s="47">
        <f t="shared" si="143"/>
        <v>31815.16</v>
      </c>
      <c r="F163" s="47">
        <f t="shared" si="143"/>
        <v>33669.230600000003</v>
      </c>
      <c r="G163" s="47">
        <f t="shared" si="143"/>
        <v>33325.519999999997</v>
      </c>
      <c r="H163" s="47">
        <f t="shared" si="143"/>
        <v>33828.160000000003</v>
      </c>
      <c r="I163" s="47">
        <f t="shared" si="143"/>
        <v>32133.593184000001</v>
      </c>
      <c r="J163" s="47">
        <f t="shared" si="143"/>
        <v>28582.84</v>
      </c>
      <c r="K163" s="47">
        <f t="shared" si="143"/>
        <v>25678.842000000001</v>
      </c>
      <c r="L163" s="47">
        <f t="shared" si="143"/>
        <v>23285.125101000001</v>
      </c>
      <c r="M163" s="47">
        <f t="shared" si="143"/>
        <v>11039.988987999999</v>
      </c>
      <c r="N163" s="47">
        <f t="shared" si="143"/>
        <v>13332.157112000001</v>
      </c>
      <c r="O163" s="47">
        <f t="shared" ref="O163" si="144">O161*O7/1000</f>
        <v>18813.160488000001</v>
      </c>
      <c r="P163" s="47">
        <f t="shared" ref="P163:Q163" si="145">P161*P7/1000</f>
        <v>26207.180075999997</v>
      </c>
      <c r="Q163" s="47">
        <f t="shared" si="145"/>
        <v>26645.925684000002</v>
      </c>
    </row>
    <row r="164" spans="1:18" x14ac:dyDescent="0.2">
      <c r="B164" s="147" t="s">
        <v>240</v>
      </c>
      <c r="C164" s="49">
        <f t="shared" ref="C164:N164" si="146">C162*C8/1000</f>
        <v>5416.98</v>
      </c>
      <c r="D164" s="49">
        <f t="shared" si="146"/>
        <v>5496.06</v>
      </c>
      <c r="E164" s="49">
        <f t="shared" si="146"/>
        <v>5351.08</v>
      </c>
      <c r="F164" s="49">
        <f t="shared" si="146"/>
        <v>6426.0152600000001</v>
      </c>
      <c r="G164" s="49">
        <f t="shared" si="146"/>
        <v>7297.83</v>
      </c>
      <c r="H164" s="49">
        <f t="shared" si="146"/>
        <v>8107.26</v>
      </c>
      <c r="I164" s="49">
        <f t="shared" si="146"/>
        <v>7485.1279999999997</v>
      </c>
      <c r="J164" s="49">
        <f t="shared" si="146"/>
        <v>7719</v>
      </c>
      <c r="K164" s="49">
        <f t="shared" si="146"/>
        <v>8524.2960000000003</v>
      </c>
      <c r="L164" s="49">
        <f t="shared" si="146"/>
        <v>8712.5237369999995</v>
      </c>
      <c r="M164" s="49">
        <f t="shared" si="146"/>
        <v>5447.6522879999993</v>
      </c>
      <c r="N164" s="49">
        <f t="shared" si="146"/>
        <v>5231.8480499999996</v>
      </c>
      <c r="O164" s="49">
        <f t="shared" ref="O164" si="147">O162*O8/1000</f>
        <v>6222.2477399999998</v>
      </c>
      <c r="P164" s="49">
        <f t="shared" ref="P164:Q164" si="148">P162*P8/1000</f>
        <v>9369.3560500000003</v>
      </c>
      <c r="Q164" s="49">
        <f t="shared" si="148"/>
        <v>10178.714452</v>
      </c>
    </row>
    <row r="165" spans="1:18" x14ac:dyDescent="0.2">
      <c r="B165" s="148" t="s">
        <v>241</v>
      </c>
      <c r="C165" s="60">
        <f>C163+C164</f>
        <v>38393.58</v>
      </c>
      <c r="D165" s="60">
        <f t="shared" ref="D165:H165" si="149">D163+D164</f>
        <v>36811.019999999997</v>
      </c>
      <c r="E165" s="60">
        <f t="shared" si="149"/>
        <v>37166.239999999998</v>
      </c>
      <c r="F165" s="60">
        <f t="shared" si="149"/>
        <v>40095.245860000003</v>
      </c>
      <c r="G165" s="60">
        <f t="shared" si="149"/>
        <v>40623.35</v>
      </c>
      <c r="H165" s="60">
        <f t="shared" si="149"/>
        <v>41935.420000000006</v>
      </c>
      <c r="I165" s="60">
        <f t="shared" ref="I165:J165" si="150">I163+I164</f>
        <v>39618.721184000002</v>
      </c>
      <c r="J165" s="60">
        <f t="shared" si="150"/>
        <v>36301.839999999997</v>
      </c>
      <c r="K165" s="60">
        <f t="shared" ref="K165:L165" si="151">K163+K164</f>
        <v>34203.137999999999</v>
      </c>
      <c r="L165" s="60">
        <f t="shared" si="151"/>
        <v>31997.648838000001</v>
      </c>
      <c r="M165" s="60">
        <f t="shared" ref="M165:N165" si="152">M163+M164</f>
        <v>16487.641275999998</v>
      </c>
      <c r="N165" s="60">
        <f t="shared" si="152"/>
        <v>18564.005162000001</v>
      </c>
      <c r="O165" s="60">
        <f t="shared" ref="O165" si="153">O163+O164</f>
        <v>25035.408228</v>
      </c>
      <c r="P165" s="60">
        <f t="shared" ref="P165:Q165" si="154">P163+P164</f>
        <v>35576.536125999999</v>
      </c>
      <c r="Q165" s="60">
        <f t="shared" si="154"/>
        <v>36824.640136000002</v>
      </c>
    </row>
    <row r="166" spans="1:18" x14ac:dyDescent="0.2">
      <c r="A166" s="149" t="s">
        <v>243</v>
      </c>
      <c r="B166" s="151" t="s">
        <v>244</v>
      </c>
      <c r="C166" s="152">
        <f>ROUND(C168*C163/C165,0)</f>
        <v>39596</v>
      </c>
      <c r="D166" s="152">
        <f t="shared" ref="D166:H166" si="155">ROUND(D168*D163/D165,0)</f>
        <v>37403</v>
      </c>
      <c r="E166" s="152">
        <f t="shared" si="155"/>
        <v>36598</v>
      </c>
      <c r="F166" s="152">
        <f t="shared" si="155"/>
        <v>38256</v>
      </c>
      <c r="G166" s="152">
        <f t="shared" si="155"/>
        <v>34747</v>
      </c>
      <c r="H166" s="152">
        <f t="shared" si="155"/>
        <v>39393</v>
      </c>
      <c r="I166" s="152">
        <f t="shared" ref="I166:J166" si="156">ROUND(I168*I163/I165,0)</f>
        <v>43103</v>
      </c>
      <c r="J166" s="152">
        <f t="shared" si="156"/>
        <v>41799</v>
      </c>
      <c r="K166" s="152">
        <f t="shared" ref="K166:L166" si="157">ROUND(K168*K163/K165,0)</f>
        <v>37316</v>
      </c>
      <c r="L166" s="152">
        <f t="shared" si="157"/>
        <v>36417</v>
      </c>
      <c r="M166" s="152">
        <f t="shared" ref="M166:N166" si="158">ROUND(M168*M163/M165,0)</f>
        <v>14544</v>
      </c>
      <c r="N166" s="152">
        <f t="shared" si="158"/>
        <v>23504</v>
      </c>
      <c r="O166" s="152">
        <f t="shared" ref="O166" si="159">ROUND(O168*O163/O165,0)</f>
        <v>34342</v>
      </c>
      <c r="P166" s="152">
        <f t="shared" ref="P166:Q166" si="160">ROUND(P168*P163/P165,0)</f>
        <v>48072</v>
      </c>
      <c r="Q166" s="152">
        <f t="shared" si="160"/>
        <v>43256</v>
      </c>
    </row>
    <row r="167" spans="1:18" x14ac:dyDescent="0.2">
      <c r="B167" s="153" t="s">
        <v>245</v>
      </c>
      <c r="C167" s="50">
        <f>C168-C166</f>
        <v>6504</v>
      </c>
      <c r="D167" s="50">
        <f t="shared" ref="D167:H167" si="161">D168-D166</f>
        <v>6565</v>
      </c>
      <c r="E167" s="50">
        <f t="shared" si="161"/>
        <v>6156</v>
      </c>
      <c r="F167" s="50">
        <f t="shared" si="161"/>
        <v>7302</v>
      </c>
      <c r="G167" s="50">
        <f t="shared" si="161"/>
        <v>7609</v>
      </c>
      <c r="H167" s="50">
        <f t="shared" si="161"/>
        <v>9441</v>
      </c>
      <c r="I167" s="50">
        <f t="shared" ref="I167:J167" si="162">I168-I166</f>
        <v>10040</v>
      </c>
      <c r="J167" s="50">
        <f t="shared" si="162"/>
        <v>11288</v>
      </c>
      <c r="K167" s="50">
        <f t="shared" ref="K167:L167" si="163">K168-K166</f>
        <v>12387</v>
      </c>
      <c r="L167" s="50">
        <f t="shared" si="163"/>
        <v>13626</v>
      </c>
      <c r="M167" s="50">
        <f t="shared" ref="M167:N167" si="164">M168-M166</f>
        <v>7176</v>
      </c>
      <c r="N167" s="50">
        <f t="shared" si="164"/>
        <v>9224</v>
      </c>
      <c r="O167" s="50">
        <f t="shared" ref="O167" si="165">O168-O166</f>
        <v>11358</v>
      </c>
      <c r="P167" s="50">
        <f t="shared" ref="P167:Q167" si="166">P168-P166</f>
        <v>17186</v>
      </c>
      <c r="Q167" s="50">
        <f t="shared" si="166"/>
        <v>16524</v>
      </c>
    </row>
    <row r="168" spans="1:18" x14ac:dyDescent="0.2">
      <c r="B168" s="148" t="s">
        <v>246</v>
      </c>
      <c r="C168" s="60">
        <f>C83</f>
        <v>46100</v>
      </c>
      <c r="D168" s="60">
        <f t="shared" ref="D168:I168" si="167">D83</f>
        <v>43968</v>
      </c>
      <c r="E168" s="60">
        <f t="shared" si="167"/>
        <v>42754</v>
      </c>
      <c r="F168" s="60">
        <f t="shared" si="167"/>
        <v>45558</v>
      </c>
      <c r="G168" s="60">
        <f t="shared" si="167"/>
        <v>42356</v>
      </c>
      <c r="H168" s="60">
        <f t="shared" si="167"/>
        <v>48834</v>
      </c>
      <c r="I168" s="60">
        <f t="shared" si="167"/>
        <v>53143</v>
      </c>
      <c r="J168" s="60">
        <f t="shared" ref="J168:K168" si="168">J83</f>
        <v>53087</v>
      </c>
      <c r="K168" s="60">
        <f t="shared" si="168"/>
        <v>49703</v>
      </c>
      <c r="L168" s="60">
        <f t="shared" ref="L168:M168" si="169">L83</f>
        <v>50043</v>
      </c>
      <c r="M168" s="60">
        <f t="shared" si="169"/>
        <v>21720</v>
      </c>
      <c r="N168" s="60">
        <f t="shared" ref="N168:O168" si="170">N83</f>
        <v>32728</v>
      </c>
      <c r="O168" s="60">
        <f t="shared" si="170"/>
        <v>45700</v>
      </c>
      <c r="P168" s="60">
        <f t="shared" ref="P168:Q168" si="171">P83</f>
        <v>65258</v>
      </c>
      <c r="Q168" s="60">
        <f t="shared" si="171"/>
        <v>59780</v>
      </c>
    </row>
    <row r="170" spans="1:18" x14ac:dyDescent="0.2">
      <c r="A170" t="s">
        <v>155</v>
      </c>
      <c r="C170" s="104" t="s">
        <v>151</v>
      </c>
      <c r="D170" s="104" t="s">
        <v>70</v>
      </c>
      <c r="E170" s="105" t="s">
        <v>67</v>
      </c>
      <c r="F170" s="104" t="s">
        <v>61</v>
      </c>
      <c r="G170" s="104" t="s">
        <v>60</v>
      </c>
      <c r="H170" s="104" t="s">
        <v>75</v>
      </c>
      <c r="I170" s="104" t="s">
        <v>76</v>
      </c>
      <c r="J170" s="104" t="s">
        <v>374</v>
      </c>
      <c r="K170" s="104" t="s">
        <v>426</v>
      </c>
      <c r="L170" s="104" t="s">
        <v>444</v>
      </c>
      <c r="M170" s="45" t="s">
        <v>492</v>
      </c>
      <c r="N170" s="45" t="s">
        <v>553</v>
      </c>
      <c r="O170" s="45" t="s">
        <v>577</v>
      </c>
      <c r="P170" s="639" t="s">
        <v>619</v>
      </c>
      <c r="Q170" s="713" t="s">
        <v>632</v>
      </c>
    </row>
    <row r="171" spans="1:18" x14ac:dyDescent="0.2">
      <c r="B171" s="43" t="s">
        <v>157</v>
      </c>
      <c r="C171" s="47">
        <f>C172+C173</f>
        <v>8245</v>
      </c>
      <c r="D171" s="47">
        <f t="shared" ref="D171:H171" si="172">D172+D173</f>
        <v>8243</v>
      </c>
      <c r="E171" s="47">
        <f t="shared" si="172"/>
        <v>8344</v>
      </c>
      <c r="F171" s="47">
        <f t="shared" si="172"/>
        <v>9171</v>
      </c>
      <c r="G171" s="47">
        <f t="shared" si="172"/>
        <v>8680</v>
      </c>
      <c r="H171" s="47">
        <f t="shared" si="172"/>
        <v>10738</v>
      </c>
      <c r="I171" s="47">
        <f t="shared" ref="I171:J171" si="173">I172+I173</f>
        <v>12277</v>
      </c>
      <c r="J171" s="47">
        <f t="shared" si="173"/>
        <v>12304</v>
      </c>
      <c r="K171" s="47">
        <f t="shared" ref="K171:L171" si="174">K172+K173</f>
        <v>12218</v>
      </c>
      <c r="L171" s="47">
        <f t="shared" si="174"/>
        <v>13093</v>
      </c>
      <c r="M171" s="47">
        <f t="shared" ref="M171:N171" si="175">M172+M173</f>
        <v>6150</v>
      </c>
      <c r="N171" s="47">
        <f t="shared" si="175"/>
        <v>8450</v>
      </c>
      <c r="O171" s="47">
        <f t="shared" ref="O171:P171" si="176">O172+O173</f>
        <v>12374</v>
      </c>
      <c r="P171" s="47">
        <f t="shared" si="176"/>
        <v>17618</v>
      </c>
      <c r="Q171" s="47">
        <f t="shared" ref="Q171" si="177">Q172+Q173</f>
        <v>16386</v>
      </c>
    </row>
    <row r="172" spans="1:18" x14ac:dyDescent="0.2">
      <c r="B172" s="102" t="s">
        <v>147</v>
      </c>
      <c r="C172" s="49">
        <f>ROUND(C166*C97/C124,0)</f>
        <v>3782</v>
      </c>
      <c r="D172" s="49">
        <f t="shared" ref="D172:H172" si="178">ROUND(D166*D97/D124,0)</f>
        <v>3805</v>
      </c>
      <c r="E172" s="49">
        <f t="shared" si="178"/>
        <v>4255</v>
      </c>
      <c r="F172" s="49">
        <f t="shared" si="178"/>
        <v>4126</v>
      </c>
      <c r="G172" s="49">
        <f t="shared" si="178"/>
        <v>3512</v>
      </c>
      <c r="H172" s="49">
        <f t="shared" si="178"/>
        <v>4231</v>
      </c>
      <c r="I172" s="49">
        <f t="shared" ref="I172:J172" si="179">ROUND(I166*I97/I124,0)</f>
        <v>5200</v>
      </c>
      <c r="J172" s="49">
        <f t="shared" si="179"/>
        <v>4285</v>
      </c>
      <c r="K172" s="49">
        <f t="shared" ref="K172:L172" si="180">ROUND(K166*K97/K124,0)</f>
        <v>4142</v>
      </c>
      <c r="L172" s="49">
        <f t="shared" si="180"/>
        <v>4471</v>
      </c>
      <c r="M172" s="49">
        <f t="shared" ref="M172:N172" si="181">ROUND(M166*M97/M124,0)</f>
        <v>1603</v>
      </c>
      <c r="N172" s="49">
        <f t="shared" si="181"/>
        <v>2761</v>
      </c>
      <c r="O172" s="49">
        <f t="shared" ref="O172:P172" si="182">ROUND(O166*O97/O124,0)</f>
        <v>4386</v>
      </c>
      <c r="P172" s="49">
        <f t="shared" si="182"/>
        <v>6522</v>
      </c>
      <c r="Q172" s="49">
        <f t="shared" ref="Q172" si="183">ROUND(Q166*Q97/Q124,0)</f>
        <v>6177</v>
      </c>
    </row>
    <row r="173" spans="1:18" x14ac:dyDescent="0.2">
      <c r="B173" s="103" t="s">
        <v>148</v>
      </c>
      <c r="C173" s="49">
        <f>ROUND(C167*C98/C125,0)</f>
        <v>4463</v>
      </c>
      <c r="D173" s="49">
        <f t="shared" ref="D173:H173" si="184">ROUND(D167*D98/D125,0)</f>
        <v>4438</v>
      </c>
      <c r="E173" s="49">
        <f t="shared" si="184"/>
        <v>4089</v>
      </c>
      <c r="F173" s="49">
        <f t="shared" si="184"/>
        <v>5045</v>
      </c>
      <c r="G173" s="49">
        <f t="shared" si="184"/>
        <v>5168</v>
      </c>
      <c r="H173" s="49">
        <f t="shared" si="184"/>
        <v>6507</v>
      </c>
      <c r="I173" s="49">
        <f t="shared" ref="I173:J173" si="185">ROUND(I167*I98/I125,0)</f>
        <v>7077</v>
      </c>
      <c r="J173" s="49">
        <f t="shared" si="185"/>
        <v>8019</v>
      </c>
      <c r="K173" s="49">
        <f t="shared" ref="K173:L173" si="186">ROUND(K167*K98/K125,0)</f>
        <v>8076</v>
      </c>
      <c r="L173" s="49">
        <f t="shared" si="186"/>
        <v>8622</v>
      </c>
      <c r="M173" s="49">
        <f t="shared" ref="M173:N173" si="187">ROUND(M167*M98/M125,0)</f>
        <v>4547</v>
      </c>
      <c r="N173" s="49">
        <f t="shared" si="187"/>
        <v>5689</v>
      </c>
      <c r="O173" s="49">
        <f t="shared" ref="O173:P173" si="188">ROUND(O167*O98/O125,0)</f>
        <v>7988</v>
      </c>
      <c r="P173" s="49">
        <f t="shared" si="188"/>
        <v>11096</v>
      </c>
      <c r="Q173" s="49">
        <f t="shared" ref="Q173" si="189">ROUND(Q167*Q98/Q125,0)</f>
        <v>10209</v>
      </c>
    </row>
    <row r="174" spans="1:18" x14ac:dyDescent="0.2">
      <c r="B174" s="43" t="s">
        <v>158</v>
      </c>
      <c r="C174" s="47">
        <f>C175+C176</f>
        <v>37028</v>
      </c>
      <c r="D174" s="47">
        <f t="shared" ref="D174:H174" si="190">D175+D176</f>
        <v>34816</v>
      </c>
      <c r="E174" s="47">
        <f t="shared" si="190"/>
        <v>33464</v>
      </c>
      <c r="F174" s="47">
        <f t="shared" si="190"/>
        <v>35262</v>
      </c>
      <c r="G174" s="47">
        <f t="shared" si="190"/>
        <v>32681</v>
      </c>
      <c r="H174" s="47">
        <f t="shared" si="190"/>
        <v>36931</v>
      </c>
      <c r="I174" s="47">
        <f t="shared" ref="I174:J174" si="191">I175+I176</f>
        <v>39504</v>
      </c>
      <c r="J174" s="47">
        <f t="shared" si="191"/>
        <v>39483</v>
      </c>
      <c r="K174" s="47">
        <f t="shared" ref="K174:L174" si="192">K175+K176</f>
        <v>36313</v>
      </c>
      <c r="L174" s="47">
        <f t="shared" si="192"/>
        <v>35707</v>
      </c>
      <c r="M174" s="47">
        <f t="shared" ref="M174:N174" si="193">M175+M176</f>
        <v>14996</v>
      </c>
      <c r="N174" s="47">
        <f t="shared" si="193"/>
        <v>23395</v>
      </c>
      <c r="O174" s="47">
        <f t="shared" ref="O174:P174" si="194">O175+O176</f>
        <v>32098</v>
      </c>
      <c r="P174" s="47">
        <f t="shared" si="194"/>
        <v>45811</v>
      </c>
      <c r="Q174" s="47">
        <f t="shared" ref="Q174" si="195">Q175+Q176</f>
        <v>41643</v>
      </c>
    </row>
    <row r="175" spans="1:18" x14ac:dyDescent="0.2">
      <c r="B175" s="452" t="s">
        <v>147</v>
      </c>
      <c r="C175" s="114">
        <f>ROUND(C166*C106/C124,0)+1</f>
        <v>35240</v>
      </c>
      <c r="D175" s="114">
        <f>ROUND(D166*D106/D124,0)-1</f>
        <v>32987</v>
      </c>
      <c r="E175" s="114">
        <f t="shared" ref="E175:O175" si="196">ROUND(E166*E106/E124,0)</f>
        <v>31684</v>
      </c>
      <c r="F175" s="114">
        <f>ROUND(F166*F106/F124,0)+1</f>
        <v>33314</v>
      </c>
      <c r="G175" s="114">
        <f t="shared" si="196"/>
        <v>30530</v>
      </c>
      <c r="H175" s="114">
        <f>ROUND(H166*H106/H124,0)-1</f>
        <v>34336</v>
      </c>
      <c r="I175" s="114">
        <f t="shared" si="196"/>
        <v>36874</v>
      </c>
      <c r="J175" s="114">
        <f>ROUND(J166*J106/J124,0)-1</f>
        <v>36522</v>
      </c>
      <c r="K175" s="114">
        <f>ROUND(K166*K106/K124,0)-1</f>
        <v>32306</v>
      </c>
      <c r="L175" s="114">
        <f t="shared" si="196"/>
        <v>31057</v>
      </c>
      <c r="M175" s="114">
        <f>ROUND(M166*M106/M124,0)-1</f>
        <v>12645</v>
      </c>
      <c r="N175" s="114">
        <f t="shared" si="196"/>
        <v>20258</v>
      </c>
      <c r="O175" s="114">
        <f t="shared" si="196"/>
        <v>29263</v>
      </c>
      <c r="P175" s="114">
        <f t="shared" ref="P175:Q175" si="197">ROUND(P166*P106/P124,0)</f>
        <v>40388</v>
      </c>
      <c r="Q175" s="114">
        <f t="shared" si="197"/>
        <v>35903</v>
      </c>
      <c r="R175" t="s">
        <v>474</v>
      </c>
    </row>
    <row r="176" spans="1:18" x14ac:dyDescent="0.2">
      <c r="B176" s="106" t="s">
        <v>148</v>
      </c>
      <c r="C176" s="53">
        <f>ROUND(C167*C107/C125,0)</f>
        <v>1788</v>
      </c>
      <c r="D176" s="53">
        <f t="shared" ref="D176:H176" si="198">ROUND(D167*D107/D125,0)</f>
        <v>1829</v>
      </c>
      <c r="E176" s="53">
        <f t="shared" si="198"/>
        <v>1780</v>
      </c>
      <c r="F176" s="53">
        <f t="shared" si="198"/>
        <v>1948</v>
      </c>
      <c r="G176" s="53">
        <f t="shared" si="198"/>
        <v>2151</v>
      </c>
      <c r="H176" s="53">
        <f t="shared" si="198"/>
        <v>2595</v>
      </c>
      <c r="I176" s="53">
        <f t="shared" ref="I176:J176" si="199">ROUND(I167*I107/I125,0)</f>
        <v>2630</v>
      </c>
      <c r="J176" s="53">
        <f t="shared" si="199"/>
        <v>2961</v>
      </c>
      <c r="K176" s="53">
        <f t="shared" ref="K176:L176" si="200">ROUND(K167*K107/K125,0)</f>
        <v>4007</v>
      </c>
      <c r="L176" s="53">
        <f t="shared" si="200"/>
        <v>4650</v>
      </c>
      <c r="M176" s="53">
        <f t="shared" ref="M176:N176" si="201">ROUND(M167*M107/M125,0)</f>
        <v>2351</v>
      </c>
      <c r="N176" s="53">
        <f t="shared" si="201"/>
        <v>3137</v>
      </c>
      <c r="O176" s="53">
        <f t="shared" ref="O176:P176" si="202">ROUND(O167*O107/O125,0)</f>
        <v>2835</v>
      </c>
      <c r="P176" s="53">
        <f t="shared" si="202"/>
        <v>5423</v>
      </c>
      <c r="Q176" s="53">
        <f t="shared" ref="Q176" si="203">ROUND(Q167*Q107/Q125,0)</f>
        <v>5740</v>
      </c>
    </row>
    <row r="177" spans="1:18" x14ac:dyDescent="0.2">
      <c r="B177" t="s">
        <v>159</v>
      </c>
      <c r="C177" s="47">
        <f>C178+C179</f>
        <v>827</v>
      </c>
      <c r="D177" s="47">
        <f t="shared" ref="D177:H177" si="204">D178+D179</f>
        <v>909</v>
      </c>
      <c r="E177" s="47">
        <f t="shared" si="204"/>
        <v>946</v>
      </c>
      <c r="F177" s="47">
        <f t="shared" si="204"/>
        <v>1125</v>
      </c>
      <c r="G177" s="47">
        <f t="shared" si="204"/>
        <v>995</v>
      </c>
      <c r="H177" s="47">
        <f t="shared" si="204"/>
        <v>1165</v>
      </c>
      <c r="I177" s="47">
        <f t="shared" ref="I177:J177" si="205">I178+I179</f>
        <v>1362</v>
      </c>
      <c r="J177" s="47">
        <f t="shared" si="205"/>
        <v>1300</v>
      </c>
      <c r="K177" s="47">
        <f t="shared" ref="K177:L177" si="206">K178+K179</f>
        <v>1172</v>
      </c>
      <c r="L177" s="47">
        <f t="shared" si="206"/>
        <v>1243</v>
      </c>
      <c r="M177" s="47">
        <f t="shared" ref="M177:N177" si="207">M178+M179</f>
        <v>574</v>
      </c>
      <c r="N177" s="47">
        <f t="shared" si="207"/>
        <v>883</v>
      </c>
      <c r="O177" s="47">
        <f t="shared" ref="O177:P177" si="208">O178+O179</f>
        <v>1228</v>
      </c>
      <c r="P177" s="47">
        <f t="shared" si="208"/>
        <v>1829</v>
      </c>
      <c r="Q177" s="47">
        <f t="shared" ref="Q177" si="209">Q178+Q179</f>
        <v>1751</v>
      </c>
    </row>
    <row r="178" spans="1:18" x14ac:dyDescent="0.2">
      <c r="B178" s="102" t="s">
        <v>147</v>
      </c>
      <c r="C178" s="49">
        <f>ROUND(C166*C115/C124,0)</f>
        <v>574</v>
      </c>
      <c r="D178" s="49">
        <f t="shared" ref="D178:H178" si="210">ROUND(D166*D115/D124,0)</f>
        <v>611</v>
      </c>
      <c r="E178" s="49">
        <f t="shared" si="210"/>
        <v>659</v>
      </c>
      <c r="F178" s="49">
        <f t="shared" si="210"/>
        <v>816</v>
      </c>
      <c r="G178" s="49">
        <f t="shared" si="210"/>
        <v>705</v>
      </c>
      <c r="H178" s="49">
        <f t="shared" si="210"/>
        <v>825</v>
      </c>
      <c r="I178" s="49">
        <f t="shared" ref="I178:J178" si="211">ROUND(I166*I115/I124,0)</f>
        <v>1029</v>
      </c>
      <c r="J178" s="49">
        <f t="shared" si="211"/>
        <v>992</v>
      </c>
      <c r="K178" s="49">
        <f t="shared" ref="K178:L178" si="212">ROUND(K166*K115/K124,0)</f>
        <v>868</v>
      </c>
      <c r="L178" s="49">
        <f t="shared" si="212"/>
        <v>889</v>
      </c>
      <c r="M178" s="49">
        <f t="shared" ref="M178:N178" si="213">ROUND(M166*M115/M124,0)</f>
        <v>296</v>
      </c>
      <c r="N178" s="49">
        <f t="shared" si="213"/>
        <v>485</v>
      </c>
      <c r="O178" s="49">
        <f t="shared" ref="O178:P178" si="214">ROUND(O166*O115/O124,0)</f>
        <v>693</v>
      </c>
      <c r="P178" s="49">
        <f t="shared" si="214"/>
        <v>1162</v>
      </c>
      <c r="Q178" s="49">
        <f t="shared" ref="Q178" si="215">ROUND(Q166*Q115/Q124,0)</f>
        <v>1176</v>
      </c>
    </row>
    <row r="179" spans="1:18" x14ac:dyDescent="0.2">
      <c r="B179" s="106" t="s">
        <v>148</v>
      </c>
      <c r="C179" s="53">
        <f>ROUND(C167*C116/C125,0)</f>
        <v>253</v>
      </c>
      <c r="D179" s="53">
        <f t="shared" ref="D179:H179" si="216">ROUND(D167*D116/D125,0)</f>
        <v>298</v>
      </c>
      <c r="E179" s="53">
        <f t="shared" si="216"/>
        <v>287</v>
      </c>
      <c r="F179" s="53">
        <f t="shared" si="216"/>
        <v>309</v>
      </c>
      <c r="G179" s="53">
        <f t="shared" si="216"/>
        <v>290</v>
      </c>
      <c r="H179" s="53">
        <f t="shared" si="216"/>
        <v>340</v>
      </c>
      <c r="I179" s="53">
        <f t="shared" ref="I179:J179" si="217">ROUND(I167*I116/I125,0)</f>
        <v>333</v>
      </c>
      <c r="J179" s="53">
        <f t="shared" si="217"/>
        <v>308</v>
      </c>
      <c r="K179" s="53">
        <f t="shared" ref="K179:L179" si="218">ROUND(K167*K116/K125,0)</f>
        <v>304</v>
      </c>
      <c r="L179" s="53">
        <f t="shared" si="218"/>
        <v>354</v>
      </c>
      <c r="M179" s="53">
        <f t="shared" ref="M179:N179" si="219">ROUND(M167*M116/M125,0)</f>
        <v>278</v>
      </c>
      <c r="N179" s="53">
        <f t="shared" si="219"/>
        <v>398</v>
      </c>
      <c r="O179" s="53">
        <f t="shared" ref="O179:P179" si="220">ROUND(O167*O116/O125,0)</f>
        <v>535</v>
      </c>
      <c r="P179" s="53">
        <f t="shared" si="220"/>
        <v>667</v>
      </c>
      <c r="Q179" s="53">
        <f t="shared" ref="Q179" si="221">ROUND(Q167*Q116/Q125,0)</f>
        <v>575</v>
      </c>
    </row>
    <row r="180" spans="1:18" x14ac:dyDescent="0.2">
      <c r="B180" s="447" t="s">
        <v>471</v>
      </c>
      <c r="C180" s="446">
        <f>C171+C174+C177-地域観光消費2!D14</f>
        <v>0</v>
      </c>
      <c r="D180" s="446">
        <f>D171+D174+D177-地域観光消費2!E14</f>
        <v>0</v>
      </c>
      <c r="E180" s="446">
        <f>E171+E174+E177-地域観光消費2!F14</f>
        <v>0</v>
      </c>
      <c r="F180" s="446">
        <f>F171+F174+F177-地域観光消費2!G14</f>
        <v>0</v>
      </c>
      <c r="G180" s="446">
        <f>G171+G174+G177-地域観光消費2!H14</f>
        <v>0</v>
      </c>
      <c r="H180" s="446">
        <f>H171+H174+H177-地域観光消費2!I14</f>
        <v>0</v>
      </c>
      <c r="I180" s="446">
        <f>I171+I174+I177-地域観光消費2!J14</f>
        <v>0</v>
      </c>
      <c r="J180" s="446">
        <f>J171+J174+J177-地域観光消費2!K14</f>
        <v>0</v>
      </c>
      <c r="K180" s="446">
        <f>K171+K174+K177-地域観光消費2!L14</f>
        <v>0</v>
      </c>
      <c r="L180" s="446">
        <f>L171+L174+L177-地域観光消費2!M14</f>
        <v>0</v>
      </c>
      <c r="M180" s="446">
        <f>M171+M174+M177-地域観光消費2!N14</f>
        <v>0</v>
      </c>
      <c r="N180" s="446">
        <f>N171+N174+N177-地域観光消費2!O14</f>
        <v>0</v>
      </c>
      <c r="O180" s="446">
        <f>O171+O174+O177-地域観光消費2!P14</f>
        <v>0</v>
      </c>
      <c r="P180" s="446">
        <f>P171+P174+P177-地域観光消費2!Q14</f>
        <v>0</v>
      </c>
      <c r="Q180" s="446">
        <f>Q171+Q174+Q177-地域観光消費2!R14</f>
        <v>0</v>
      </c>
    </row>
    <row r="182" spans="1:18" x14ac:dyDescent="0.2">
      <c r="A182" t="s">
        <v>156</v>
      </c>
      <c r="B182" s="67"/>
      <c r="C182" s="345" t="s">
        <v>151</v>
      </c>
      <c r="D182" s="345" t="s">
        <v>70</v>
      </c>
      <c r="E182" s="543" t="s">
        <v>67</v>
      </c>
      <c r="F182" s="345" t="s">
        <v>61</v>
      </c>
      <c r="G182" s="345" t="s">
        <v>60</v>
      </c>
      <c r="H182" s="345" t="s">
        <v>75</v>
      </c>
      <c r="I182" s="345" t="s">
        <v>76</v>
      </c>
      <c r="J182" s="345" t="s">
        <v>374</v>
      </c>
      <c r="K182" s="345" t="s">
        <v>426</v>
      </c>
      <c r="L182" s="345" t="s">
        <v>444</v>
      </c>
      <c r="M182" s="345" t="s">
        <v>492</v>
      </c>
      <c r="N182" s="345" t="s">
        <v>553</v>
      </c>
      <c r="O182" s="345" t="s">
        <v>577</v>
      </c>
      <c r="P182" s="713" t="s">
        <v>619</v>
      </c>
      <c r="Q182" s="713" t="s">
        <v>632</v>
      </c>
    </row>
    <row r="183" spans="1:18" x14ac:dyDescent="0.2">
      <c r="B183" s="43" t="s">
        <v>157</v>
      </c>
      <c r="C183" s="47">
        <f>C184+C185</f>
        <v>6921</v>
      </c>
      <c r="D183" s="47">
        <f t="shared" ref="D183:H183" si="222">D184+D185</f>
        <v>6963</v>
      </c>
      <c r="E183" s="47">
        <f t="shared" si="222"/>
        <v>7314</v>
      </c>
      <c r="F183" s="47">
        <f t="shared" si="222"/>
        <v>7547</v>
      </c>
      <c r="G183" s="47">
        <f t="shared" si="222"/>
        <v>7156</v>
      </c>
      <c r="H183" s="47">
        <f t="shared" si="222"/>
        <v>9059</v>
      </c>
      <c r="I183" s="47">
        <f t="shared" ref="I183:J183" si="223">I184+I185</f>
        <v>10236</v>
      </c>
      <c r="J183" s="47">
        <f t="shared" si="223"/>
        <v>9628</v>
      </c>
      <c r="K183" s="47">
        <f t="shared" ref="K183:L183" si="224">K184+K185</f>
        <v>10457</v>
      </c>
      <c r="L183" s="47">
        <f t="shared" si="224"/>
        <v>10981</v>
      </c>
      <c r="M183" s="47">
        <f t="shared" ref="M183:N183" si="225">M184+M185</f>
        <v>5331</v>
      </c>
      <c r="N183" s="47">
        <f t="shared" si="225"/>
        <v>7166</v>
      </c>
      <c r="O183" s="47">
        <f t="shared" ref="O183:P183" si="226">O184+O185</f>
        <v>11019</v>
      </c>
      <c r="P183" s="47">
        <f t="shared" si="226"/>
        <v>16058</v>
      </c>
      <c r="Q183" s="47">
        <f t="shared" ref="Q183" si="227">Q184+Q185</f>
        <v>14856</v>
      </c>
    </row>
    <row r="184" spans="1:18" x14ac:dyDescent="0.2">
      <c r="B184" s="102" t="s">
        <v>147</v>
      </c>
      <c r="C184" s="49">
        <f>ROUND(C86*C97/C124,0)</f>
        <v>4427</v>
      </c>
      <c r="D184" s="49">
        <f t="shared" ref="D184:I184" si="228">ROUND(D86*D97/D124,0)</f>
        <v>4468</v>
      </c>
      <c r="E184" s="49">
        <f t="shared" si="228"/>
        <v>4849</v>
      </c>
      <c r="F184" s="49">
        <f t="shared" si="228"/>
        <v>4884</v>
      </c>
      <c r="G184" s="49">
        <f t="shared" si="228"/>
        <v>4262</v>
      </c>
      <c r="H184" s="49">
        <f t="shared" si="228"/>
        <v>4967</v>
      </c>
      <c r="I184" s="49">
        <f t="shared" si="228"/>
        <v>6094</v>
      </c>
      <c r="J184" s="49">
        <f t="shared" ref="J184:K184" si="229">ROUND(J86*J97/J124,0)</f>
        <v>5164</v>
      </c>
      <c r="K184" s="49">
        <f t="shared" si="229"/>
        <v>5938</v>
      </c>
      <c r="L184" s="49">
        <f t="shared" ref="L184:M184" si="230">ROUND(L86*L97/L124,0)</f>
        <v>6949</v>
      </c>
      <c r="M184" s="49">
        <f t="shared" si="230"/>
        <v>2909</v>
      </c>
      <c r="N184" s="49">
        <f t="shared" ref="N184:O184" si="231">ROUND(N86*N97/N124,0)</f>
        <v>4503</v>
      </c>
      <c r="O184" s="49">
        <f t="shared" si="231"/>
        <v>7177</v>
      </c>
      <c r="P184" s="49">
        <f t="shared" ref="P184:Q184" si="232">ROUND(P86*P97/P124,0)</f>
        <v>10676</v>
      </c>
      <c r="Q184" s="49">
        <f t="shared" si="232"/>
        <v>10011</v>
      </c>
    </row>
    <row r="185" spans="1:18" x14ac:dyDescent="0.2">
      <c r="B185" s="103" t="s">
        <v>148</v>
      </c>
      <c r="C185" s="49">
        <f>ROUND(C87*C98/C125,0)</f>
        <v>2494</v>
      </c>
      <c r="D185" s="49">
        <f t="shared" ref="D185:I185" si="233">ROUND(D87*D98/D125,0)</f>
        <v>2495</v>
      </c>
      <c r="E185" s="49">
        <f t="shared" si="233"/>
        <v>2465</v>
      </c>
      <c r="F185" s="49">
        <f t="shared" si="233"/>
        <v>2663</v>
      </c>
      <c r="G185" s="49">
        <f t="shared" si="233"/>
        <v>2894</v>
      </c>
      <c r="H185" s="49">
        <f t="shared" si="233"/>
        <v>4092</v>
      </c>
      <c r="I185" s="49">
        <f t="shared" si="233"/>
        <v>4142</v>
      </c>
      <c r="J185" s="49">
        <f t="shared" ref="J185:K185" si="234">ROUND(J87*J98/J125,0)</f>
        <v>4464</v>
      </c>
      <c r="K185" s="49">
        <f t="shared" si="234"/>
        <v>4519</v>
      </c>
      <c r="L185" s="49">
        <f t="shared" ref="L185:M185" si="235">ROUND(L87*L98/L125,0)</f>
        <v>4032</v>
      </c>
      <c r="M185" s="49">
        <f t="shared" si="235"/>
        <v>2422</v>
      </c>
      <c r="N185" s="49">
        <f t="shared" ref="N185:O185" si="236">ROUND(N87*N98/N125,0)</f>
        <v>2663</v>
      </c>
      <c r="O185" s="49">
        <f t="shared" si="236"/>
        <v>3842</v>
      </c>
      <c r="P185" s="49">
        <f t="shared" ref="P185:Q185" si="237">ROUND(P87*P98/P125,0)</f>
        <v>5382</v>
      </c>
      <c r="Q185" s="49">
        <f t="shared" si="237"/>
        <v>4845</v>
      </c>
    </row>
    <row r="186" spans="1:18" x14ac:dyDescent="0.2">
      <c r="B186" s="43" t="s">
        <v>158</v>
      </c>
      <c r="C186" s="47">
        <f>C187+C188</f>
        <v>42241</v>
      </c>
      <c r="D186" s="47">
        <f t="shared" ref="D186:H186" si="238">D187+D188</f>
        <v>39771</v>
      </c>
      <c r="E186" s="47">
        <f t="shared" si="238"/>
        <v>37180</v>
      </c>
      <c r="F186" s="47">
        <f t="shared" si="238"/>
        <v>40458</v>
      </c>
      <c r="G186" s="47">
        <f t="shared" si="238"/>
        <v>38255</v>
      </c>
      <c r="H186" s="47">
        <f t="shared" si="238"/>
        <v>41938</v>
      </c>
      <c r="I186" s="47">
        <f t="shared" ref="I186:J186" si="239">I187+I188</f>
        <v>44753</v>
      </c>
      <c r="J186" s="47">
        <f t="shared" si="239"/>
        <v>45664</v>
      </c>
      <c r="K186" s="47">
        <f t="shared" ref="K186:L186" si="240">K187+K188</f>
        <v>48566</v>
      </c>
      <c r="L186" s="47">
        <f t="shared" si="240"/>
        <v>50450</v>
      </c>
      <c r="M186" s="47">
        <f t="shared" ref="M186:N186" si="241">M187+M188</f>
        <v>24207</v>
      </c>
      <c r="N186" s="47">
        <f t="shared" si="241"/>
        <v>34509</v>
      </c>
      <c r="O186" s="47">
        <f t="shared" ref="O186:P186" si="242">O187+O188</f>
        <v>49245</v>
      </c>
      <c r="P186" s="47">
        <f t="shared" si="242"/>
        <v>68750</v>
      </c>
      <c r="Q186" s="47">
        <f t="shared" ref="Q186" si="243">Q187+Q188</f>
        <v>60912</v>
      </c>
    </row>
    <row r="187" spans="1:18" x14ac:dyDescent="0.2">
      <c r="B187" s="452" t="s">
        <v>147</v>
      </c>
      <c r="C187" s="453">
        <f>ROUND(C86*C106/C124,0)</f>
        <v>41242</v>
      </c>
      <c r="D187" s="453">
        <f>ROUND(D86*D106/D124,0)+2</f>
        <v>38743</v>
      </c>
      <c r="E187" s="453">
        <f t="shared" ref="E187:O187" si="244">ROUND(E86*E106/E124,0)</f>
        <v>36107</v>
      </c>
      <c r="F187" s="453">
        <f t="shared" si="244"/>
        <v>39430</v>
      </c>
      <c r="G187" s="453">
        <f t="shared" si="244"/>
        <v>37051</v>
      </c>
      <c r="H187" s="453">
        <f>ROUND(H86*H106/H124,0)-1</f>
        <v>40306</v>
      </c>
      <c r="I187" s="453">
        <f t="shared" si="244"/>
        <v>43214</v>
      </c>
      <c r="J187" s="453">
        <f>ROUND(J86*J106/J124,0)-1</f>
        <v>44016</v>
      </c>
      <c r="K187" s="453">
        <f>ROUND(K86*K106/K124,0)+1</f>
        <v>46324</v>
      </c>
      <c r="L187" s="453">
        <f>ROUND(L86*L106/L124,0)+1</f>
        <v>48275</v>
      </c>
      <c r="M187" s="453">
        <f>ROUND(M86*M106/M124,0)</f>
        <v>22955</v>
      </c>
      <c r="N187" s="453">
        <f>ROUND(N86*N106/N124,0)</f>
        <v>33040</v>
      </c>
      <c r="O187" s="453">
        <f t="shared" si="244"/>
        <v>47881</v>
      </c>
      <c r="P187" s="453">
        <f>ROUND(P86*P106/P124,0)+1</f>
        <v>66120</v>
      </c>
      <c r="Q187" s="453">
        <f>ROUND(Q86*Q106/Q124,0)</f>
        <v>58187</v>
      </c>
      <c r="R187" s="56" t="s">
        <v>474</v>
      </c>
    </row>
    <row r="188" spans="1:18" x14ac:dyDescent="0.2">
      <c r="B188" s="106" t="s">
        <v>148</v>
      </c>
      <c r="C188" s="53">
        <f>ROUND(C87*C107/C125,0)</f>
        <v>999</v>
      </c>
      <c r="D188" s="53">
        <f t="shared" ref="D188:I188" si="245">ROUND(D87*D107/D125,0)</f>
        <v>1028</v>
      </c>
      <c r="E188" s="53">
        <f t="shared" si="245"/>
        <v>1073</v>
      </c>
      <c r="F188" s="53">
        <f t="shared" si="245"/>
        <v>1028</v>
      </c>
      <c r="G188" s="53">
        <f t="shared" si="245"/>
        <v>1204</v>
      </c>
      <c r="H188" s="53">
        <f t="shared" si="245"/>
        <v>1632</v>
      </c>
      <c r="I188" s="53">
        <f t="shared" si="245"/>
        <v>1539</v>
      </c>
      <c r="J188" s="53">
        <f t="shared" ref="J188:K188" si="246">ROUND(J87*J107/J125,0)</f>
        <v>1648</v>
      </c>
      <c r="K188" s="53">
        <f t="shared" si="246"/>
        <v>2242</v>
      </c>
      <c r="L188" s="53">
        <f t="shared" ref="L188:M188" si="247">ROUND(L87*L107/L125,0)</f>
        <v>2175</v>
      </c>
      <c r="M188" s="53">
        <f t="shared" si="247"/>
        <v>1252</v>
      </c>
      <c r="N188" s="53">
        <f t="shared" ref="N188:O188" si="248">ROUND(N87*N107/N125,0)</f>
        <v>1469</v>
      </c>
      <c r="O188" s="53">
        <f t="shared" si="248"/>
        <v>1364</v>
      </c>
      <c r="P188" s="53">
        <f t="shared" ref="P188:Q188" si="249">ROUND(P87*P107/P125,0)</f>
        <v>2630</v>
      </c>
      <c r="Q188" s="53">
        <f t="shared" si="249"/>
        <v>2725</v>
      </c>
    </row>
    <row r="189" spans="1:18" x14ac:dyDescent="0.2">
      <c r="B189" t="s">
        <v>159</v>
      </c>
      <c r="C189" s="47">
        <f>C190+C191</f>
        <v>814</v>
      </c>
      <c r="D189" s="47">
        <f t="shared" ref="D189:H189" si="250">D190+D191</f>
        <v>884</v>
      </c>
      <c r="E189" s="47">
        <f t="shared" si="250"/>
        <v>924</v>
      </c>
      <c r="F189" s="47">
        <f t="shared" si="250"/>
        <v>1129</v>
      </c>
      <c r="G189" s="47">
        <f t="shared" si="250"/>
        <v>1018</v>
      </c>
      <c r="H189" s="47">
        <f t="shared" si="250"/>
        <v>1182</v>
      </c>
      <c r="I189" s="47">
        <f t="shared" ref="I189:J189" si="251">I190+I191</f>
        <v>1401</v>
      </c>
      <c r="J189" s="47">
        <f t="shared" si="251"/>
        <v>1367</v>
      </c>
      <c r="K189" s="47">
        <f t="shared" ref="K189:L189" si="252">K190+K191</f>
        <v>1414</v>
      </c>
      <c r="L189" s="47">
        <f t="shared" si="252"/>
        <v>1547</v>
      </c>
      <c r="M189" s="47">
        <f t="shared" ref="M189:N189" si="253">M190+M191</f>
        <v>685</v>
      </c>
      <c r="N189" s="47">
        <f t="shared" si="253"/>
        <v>977</v>
      </c>
      <c r="O189" s="47">
        <f t="shared" ref="O189:P189" si="254">O190+O191</f>
        <v>1390</v>
      </c>
      <c r="P189" s="47">
        <f t="shared" si="254"/>
        <v>2226</v>
      </c>
      <c r="Q189" s="47">
        <f t="shared" ref="Q189" si="255">Q190+Q191</f>
        <v>2178</v>
      </c>
    </row>
    <row r="190" spans="1:18" x14ac:dyDescent="0.2">
      <c r="B190" s="102" t="s">
        <v>147</v>
      </c>
      <c r="C190" s="49">
        <f>ROUND(C86*C115/C124,0)</f>
        <v>672</v>
      </c>
      <c r="D190" s="49">
        <f t="shared" ref="D190:I190" si="256">ROUND(D86*D115/D124,0)</f>
        <v>717</v>
      </c>
      <c r="E190" s="49">
        <f t="shared" si="256"/>
        <v>751</v>
      </c>
      <c r="F190" s="49">
        <f t="shared" si="256"/>
        <v>966</v>
      </c>
      <c r="G190" s="49">
        <f t="shared" si="256"/>
        <v>856</v>
      </c>
      <c r="H190" s="49">
        <f t="shared" si="256"/>
        <v>968</v>
      </c>
      <c r="I190" s="49">
        <f t="shared" si="256"/>
        <v>1206</v>
      </c>
      <c r="J190" s="49">
        <f t="shared" ref="J190:K190" si="257">ROUND(J86*J115/J124,0)</f>
        <v>1195</v>
      </c>
      <c r="K190" s="49">
        <f t="shared" si="257"/>
        <v>1244</v>
      </c>
      <c r="L190" s="49">
        <f t="shared" ref="L190:M190" si="258">ROUND(L86*L115/L124,0)</f>
        <v>1381</v>
      </c>
      <c r="M190" s="49">
        <f t="shared" si="258"/>
        <v>537</v>
      </c>
      <c r="N190" s="49">
        <f t="shared" ref="N190:O190" si="259">ROUND(N86*N115/N124,0)</f>
        <v>791</v>
      </c>
      <c r="O190" s="49">
        <f t="shared" si="259"/>
        <v>1133</v>
      </c>
      <c r="P190" s="49">
        <f t="shared" ref="P190:Q190" si="260">ROUND(P86*P115/P124,0)</f>
        <v>1902</v>
      </c>
      <c r="Q190" s="49">
        <f t="shared" si="260"/>
        <v>1905</v>
      </c>
    </row>
    <row r="191" spans="1:18" x14ac:dyDescent="0.2">
      <c r="B191" s="106" t="s">
        <v>148</v>
      </c>
      <c r="C191" s="53">
        <f>ROUND(C87*C116/C125,0)</f>
        <v>142</v>
      </c>
      <c r="D191" s="53">
        <f t="shared" ref="D191:I191" si="261">ROUND(D87*D116/D125,0)</f>
        <v>167</v>
      </c>
      <c r="E191" s="53">
        <f t="shared" si="261"/>
        <v>173</v>
      </c>
      <c r="F191" s="53">
        <f t="shared" si="261"/>
        <v>163</v>
      </c>
      <c r="G191" s="53">
        <f t="shared" si="261"/>
        <v>162</v>
      </c>
      <c r="H191" s="53">
        <f t="shared" si="261"/>
        <v>214</v>
      </c>
      <c r="I191" s="53">
        <f t="shared" si="261"/>
        <v>195</v>
      </c>
      <c r="J191" s="53">
        <f t="shared" ref="J191:K191" si="262">ROUND(J87*J116/J125,0)</f>
        <v>172</v>
      </c>
      <c r="K191" s="53">
        <f t="shared" si="262"/>
        <v>170</v>
      </c>
      <c r="L191" s="53">
        <f t="shared" ref="L191:M191" si="263">ROUND(L87*L116/L125,0)</f>
        <v>166</v>
      </c>
      <c r="M191" s="53">
        <f t="shared" si="263"/>
        <v>148</v>
      </c>
      <c r="N191" s="53">
        <f t="shared" ref="N191:O191" si="264">ROUND(N87*N116/N125,0)</f>
        <v>186</v>
      </c>
      <c r="O191" s="53">
        <f t="shared" si="264"/>
        <v>257</v>
      </c>
      <c r="P191" s="53">
        <f t="shared" ref="P191:Q191" si="265">ROUND(P87*P116/P125,0)</f>
        <v>324</v>
      </c>
      <c r="Q191" s="53">
        <f t="shared" si="265"/>
        <v>273</v>
      </c>
    </row>
    <row r="192" spans="1:18" x14ac:dyDescent="0.2">
      <c r="B192" s="447" t="s">
        <v>471</v>
      </c>
      <c r="C192" s="448">
        <f>C183+C186+C189-地域観光消費2!D15</f>
        <v>0</v>
      </c>
      <c r="D192" s="448">
        <f>D183+D186+D189-地域観光消費2!E15</f>
        <v>0</v>
      </c>
      <c r="E192" s="448">
        <f>E183+E186+E189-地域観光消費2!F15</f>
        <v>0</v>
      </c>
      <c r="F192" s="448">
        <f>F183+F186+F189-地域観光消費2!G15</f>
        <v>0</v>
      </c>
      <c r="G192" s="448">
        <f>G183+G186+G189-地域観光消費2!H15</f>
        <v>0</v>
      </c>
      <c r="H192" s="448">
        <f>H183+H186+H189-地域観光消費2!I15</f>
        <v>0</v>
      </c>
      <c r="I192" s="448">
        <f>I183+I186+I189-地域観光消費2!J15</f>
        <v>0</v>
      </c>
      <c r="J192" s="448">
        <f>J183+J186+J189-地域観光消費2!K15</f>
        <v>0</v>
      </c>
      <c r="K192" s="448">
        <f>K183+K186+K189-地域観光消費2!L15</f>
        <v>0</v>
      </c>
      <c r="L192" s="99">
        <f>L183+L186+L189-地域観光消費2!M15</f>
        <v>0</v>
      </c>
      <c r="M192" s="448">
        <f>M183+M186+M189-地域観光消費2!N15</f>
        <v>0</v>
      </c>
      <c r="N192" s="448">
        <f>N183+N186+N189-地域観光消費2!O15</f>
        <v>0</v>
      </c>
      <c r="O192" s="448">
        <f>O183+O186+O189-地域観光消費2!P15</f>
        <v>0</v>
      </c>
      <c r="P192" s="448">
        <f>P183+P186+P189-地域観光消費2!Q15</f>
        <v>0</v>
      </c>
      <c r="Q192" s="99">
        <f>Q183+Q186+Q189-地域観光消費2!R15</f>
        <v>0</v>
      </c>
    </row>
    <row r="193" spans="1:17" x14ac:dyDescent="0.2">
      <c r="A193" s="93" t="s">
        <v>368</v>
      </c>
      <c r="F193" s="212" t="s">
        <v>470</v>
      </c>
      <c r="J193" s="61"/>
      <c r="O193" s="469" t="s">
        <v>150</v>
      </c>
    </row>
    <row r="194" spans="1:17" x14ac:dyDescent="0.2">
      <c r="A194" s="768" t="s">
        <v>360</v>
      </c>
      <c r="B194" s="768"/>
      <c r="C194" s="67" t="s">
        <v>151</v>
      </c>
      <c r="D194" s="67" t="s">
        <v>284</v>
      </c>
      <c r="E194" s="67" t="s">
        <v>285</v>
      </c>
      <c r="F194" s="67" t="s">
        <v>286</v>
      </c>
      <c r="G194" s="67" t="s">
        <v>287</v>
      </c>
      <c r="H194" s="67" t="s">
        <v>288</v>
      </c>
      <c r="I194" s="67" t="s">
        <v>296</v>
      </c>
      <c r="J194" s="45" t="s">
        <v>374</v>
      </c>
      <c r="K194" s="45" t="s">
        <v>426</v>
      </c>
      <c r="L194" s="345" t="s">
        <v>444</v>
      </c>
      <c r="M194" s="345" t="s">
        <v>492</v>
      </c>
      <c r="N194" s="345" t="s">
        <v>553</v>
      </c>
      <c r="O194" s="345" t="s">
        <v>577</v>
      </c>
      <c r="P194" s="639" t="s">
        <v>619</v>
      </c>
      <c r="Q194" s="713" t="s">
        <v>632</v>
      </c>
    </row>
    <row r="195" spans="1:17" x14ac:dyDescent="0.2">
      <c r="A195" s="43" t="s">
        <v>351</v>
      </c>
      <c r="B195" s="43" t="s">
        <v>349</v>
      </c>
      <c r="C195" s="59">
        <f>C172+C175+C178</f>
        <v>39596</v>
      </c>
      <c r="D195" s="59">
        <f t="shared" ref="D195:I195" si="266">D172+D175+D178</f>
        <v>37403</v>
      </c>
      <c r="E195" s="59">
        <f t="shared" si="266"/>
        <v>36598</v>
      </c>
      <c r="F195" s="59">
        <f t="shared" si="266"/>
        <v>38256</v>
      </c>
      <c r="G195" s="59">
        <f t="shared" si="266"/>
        <v>34747</v>
      </c>
      <c r="H195" s="59">
        <f t="shared" si="266"/>
        <v>39392</v>
      </c>
      <c r="I195" s="59">
        <f t="shared" si="266"/>
        <v>43103</v>
      </c>
      <c r="J195" s="59">
        <f t="shared" ref="J195:K195" si="267">J172+J175+J178</f>
        <v>41799</v>
      </c>
      <c r="K195" s="59">
        <f t="shared" si="267"/>
        <v>37316</v>
      </c>
      <c r="L195" s="59">
        <f t="shared" ref="L195:M195" si="268">L172+L175+L178</f>
        <v>36417</v>
      </c>
      <c r="M195" s="59">
        <f t="shared" si="268"/>
        <v>14544</v>
      </c>
      <c r="N195" s="59">
        <f t="shared" ref="N195:O195" si="269">N172+N175+N178</f>
        <v>23504</v>
      </c>
      <c r="O195" s="59">
        <f t="shared" si="269"/>
        <v>34342</v>
      </c>
      <c r="P195" s="59">
        <f t="shared" ref="P195:Q195" si="270">P172+P175+P178</f>
        <v>48072</v>
      </c>
      <c r="Q195" s="59">
        <f t="shared" si="270"/>
        <v>43256</v>
      </c>
    </row>
    <row r="196" spans="1:17" x14ac:dyDescent="0.2">
      <c r="B196" t="s">
        <v>350</v>
      </c>
      <c r="C196" s="68">
        <f>C184+C187+C190</f>
        <v>46341</v>
      </c>
      <c r="D196" s="68">
        <f t="shared" ref="D196:I196" si="271">D184+D187+D190</f>
        <v>43928</v>
      </c>
      <c r="E196" s="68">
        <f t="shared" si="271"/>
        <v>41707</v>
      </c>
      <c r="F196" s="68">
        <f t="shared" si="271"/>
        <v>45280</v>
      </c>
      <c r="G196" s="68">
        <f t="shared" si="271"/>
        <v>42169</v>
      </c>
      <c r="H196" s="68">
        <f t="shared" si="271"/>
        <v>46241</v>
      </c>
      <c r="I196" s="68">
        <f t="shared" si="271"/>
        <v>50514</v>
      </c>
      <c r="J196" s="68">
        <f t="shared" ref="J196:K196" si="272">J184+J187+J190</f>
        <v>50375</v>
      </c>
      <c r="K196" s="68">
        <f t="shared" si="272"/>
        <v>53506</v>
      </c>
      <c r="L196" s="68">
        <f t="shared" ref="L196:M196" si="273">L184+L187+L190</f>
        <v>56605</v>
      </c>
      <c r="M196" s="68">
        <f t="shared" si="273"/>
        <v>26401</v>
      </c>
      <c r="N196" s="68">
        <f t="shared" ref="N196:O196" si="274">N184+N187+N190</f>
        <v>38334</v>
      </c>
      <c r="O196" s="68">
        <f t="shared" si="274"/>
        <v>56191</v>
      </c>
      <c r="P196" s="68">
        <f t="shared" ref="P196:Q196" si="275">P184+P187+P190</f>
        <v>78698</v>
      </c>
      <c r="Q196" s="68">
        <f t="shared" si="275"/>
        <v>70103</v>
      </c>
    </row>
    <row r="197" spans="1:17" x14ac:dyDescent="0.2">
      <c r="A197" s="61"/>
      <c r="B197" s="67" t="s">
        <v>348</v>
      </c>
      <c r="C197" s="239">
        <f>SUM(C195:C196)</f>
        <v>85937</v>
      </c>
      <c r="D197" s="239">
        <f t="shared" ref="D197:I197" si="276">SUM(D195:D196)</f>
        <v>81331</v>
      </c>
      <c r="E197" s="239">
        <f t="shared" si="276"/>
        <v>78305</v>
      </c>
      <c r="F197" s="239">
        <f t="shared" si="276"/>
        <v>83536</v>
      </c>
      <c r="G197" s="239">
        <f t="shared" si="276"/>
        <v>76916</v>
      </c>
      <c r="H197" s="239">
        <f t="shared" si="276"/>
        <v>85633</v>
      </c>
      <c r="I197" s="239">
        <f t="shared" si="276"/>
        <v>93617</v>
      </c>
      <c r="J197" s="239">
        <f t="shared" ref="J197:K197" si="277">SUM(J195:J196)</f>
        <v>92174</v>
      </c>
      <c r="K197" s="239">
        <f t="shared" si="277"/>
        <v>90822</v>
      </c>
      <c r="L197" s="239">
        <f t="shared" ref="L197:M197" si="278">SUM(L195:L196)</f>
        <v>93022</v>
      </c>
      <c r="M197" s="239">
        <f t="shared" si="278"/>
        <v>40945</v>
      </c>
      <c r="N197" s="239">
        <f t="shared" ref="N197:O197" si="279">SUM(N195:N196)</f>
        <v>61838</v>
      </c>
      <c r="O197" s="239">
        <f t="shared" si="279"/>
        <v>90533</v>
      </c>
      <c r="P197" s="239">
        <f t="shared" ref="P197:Q197" si="280">SUM(P195:P196)</f>
        <v>126770</v>
      </c>
      <c r="Q197" s="239">
        <f t="shared" si="280"/>
        <v>113359</v>
      </c>
    </row>
    <row r="198" spans="1:17" x14ac:dyDescent="0.2">
      <c r="A198" s="43" t="s">
        <v>352</v>
      </c>
      <c r="B198" s="43" t="s">
        <v>353</v>
      </c>
      <c r="C198" s="59">
        <f>C136+C144+C152</f>
        <v>3236</v>
      </c>
      <c r="D198" s="59">
        <f t="shared" ref="D198:I198" si="281">D136+D144+D152</f>
        <v>3469</v>
      </c>
      <c r="E198" s="59">
        <f t="shared" si="281"/>
        <v>4002</v>
      </c>
      <c r="F198" s="59">
        <f t="shared" si="281"/>
        <v>4219</v>
      </c>
      <c r="G198" s="59">
        <f t="shared" si="281"/>
        <v>5391</v>
      </c>
      <c r="H198" s="59">
        <f t="shared" si="281"/>
        <v>6765</v>
      </c>
      <c r="I198" s="59">
        <f t="shared" si="281"/>
        <v>7525</v>
      </c>
      <c r="J198" s="59">
        <f t="shared" ref="J198:K198" si="282">J136+J144+J152</f>
        <v>8495</v>
      </c>
      <c r="K198" s="59">
        <f t="shared" si="282"/>
        <v>10028</v>
      </c>
      <c r="L198" s="59">
        <f t="shared" ref="L198:M198" si="283">L136+L144+L152</f>
        <v>9631</v>
      </c>
      <c r="M198" s="59">
        <f t="shared" si="283"/>
        <v>7571</v>
      </c>
      <c r="N198" s="59">
        <f t="shared" ref="N198:O198" si="284">N136+N144+N152</f>
        <v>10755</v>
      </c>
      <c r="O198" s="59">
        <f t="shared" si="284"/>
        <v>11088</v>
      </c>
      <c r="P198" s="59">
        <f t="shared" ref="P198:Q198" si="285">P136+P144+P152</f>
        <v>15650</v>
      </c>
      <c r="Q198" s="59">
        <f t="shared" si="285"/>
        <v>18199</v>
      </c>
    </row>
    <row r="199" spans="1:17" x14ac:dyDescent="0.2">
      <c r="B199" t="s">
        <v>349</v>
      </c>
      <c r="C199" s="68">
        <f>C173+C176+C179</f>
        <v>6504</v>
      </c>
      <c r="D199" s="68">
        <f t="shared" ref="D199:I199" si="286">D173+D176+D179</f>
        <v>6565</v>
      </c>
      <c r="E199" s="68">
        <f t="shared" si="286"/>
        <v>6156</v>
      </c>
      <c r="F199" s="68">
        <f t="shared" si="286"/>
        <v>7302</v>
      </c>
      <c r="G199" s="68">
        <f t="shared" si="286"/>
        <v>7609</v>
      </c>
      <c r="H199" s="68">
        <f t="shared" si="286"/>
        <v>9442</v>
      </c>
      <c r="I199" s="68">
        <f t="shared" si="286"/>
        <v>10040</v>
      </c>
      <c r="J199" s="68">
        <f t="shared" ref="J199:K199" si="287">J173+J176+J179</f>
        <v>11288</v>
      </c>
      <c r="K199" s="68">
        <f t="shared" si="287"/>
        <v>12387</v>
      </c>
      <c r="L199" s="68">
        <f t="shared" ref="L199:M199" si="288">L173+L176+L179</f>
        <v>13626</v>
      </c>
      <c r="M199" s="68">
        <f t="shared" si="288"/>
        <v>7176</v>
      </c>
      <c r="N199" s="68">
        <f t="shared" ref="N199:O199" si="289">N173+N176+N179</f>
        <v>9224</v>
      </c>
      <c r="O199" s="68">
        <f t="shared" si="289"/>
        <v>11358</v>
      </c>
      <c r="P199" s="68">
        <f t="shared" ref="P199:Q199" si="290">P173+P176+P179</f>
        <v>17186</v>
      </c>
      <c r="Q199" s="68">
        <f t="shared" si="290"/>
        <v>16524</v>
      </c>
    </row>
    <row r="200" spans="1:17" x14ac:dyDescent="0.2">
      <c r="B200" t="s">
        <v>350</v>
      </c>
      <c r="C200" s="68">
        <f>C185+C188+C191</f>
        <v>3635</v>
      </c>
      <c r="D200" s="68">
        <f t="shared" ref="D200:I200" si="291">D185+D188+D191</f>
        <v>3690</v>
      </c>
      <c r="E200" s="68">
        <f t="shared" si="291"/>
        <v>3711</v>
      </c>
      <c r="F200" s="68">
        <f t="shared" si="291"/>
        <v>3854</v>
      </c>
      <c r="G200" s="68">
        <f t="shared" si="291"/>
        <v>4260</v>
      </c>
      <c r="H200" s="68">
        <f t="shared" si="291"/>
        <v>5938</v>
      </c>
      <c r="I200" s="68">
        <f t="shared" si="291"/>
        <v>5876</v>
      </c>
      <c r="J200" s="68">
        <f t="shared" ref="J200:K200" si="292">J185+J188+J191</f>
        <v>6284</v>
      </c>
      <c r="K200" s="68">
        <f t="shared" si="292"/>
        <v>6931</v>
      </c>
      <c r="L200" s="68">
        <f t="shared" ref="L200:M200" si="293">L185+L188+L191</f>
        <v>6373</v>
      </c>
      <c r="M200" s="68">
        <f t="shared" si="293"/>
        <v>3822</v>
      </c>
      <c r="N200" s="68">
        <f t="shared" ref="N200:O200" si="294">N185+N188+N191</f>
        <v>4318</v>
      </c>
      <c r="O200" s="68">
        <f t="shared" si="294"/>
        <v>5463</v>
      </c>
      <c r="P200" s="68">
        <f t="shared" ref="P200:Q200" si="295">P185+P188+P191</f>
        <v>8336</v>
      </c>
      <c r="Q200" s="68">
        <f t="shared" si="295"/>
        <v>7843</v>
      </c>
    </row>
    <row r="201" spans="1:17" x14ac:dyDescent="0.2">
      <c r="A201" s="61"/>
      <c r="B201" s="67" t="s">
        <v>348</v>
      </c>
      <c r="C201" s="239">
        <f>SUM(C198:C200)</f>
        <v>13375</v>
      </c>
      <c r="D201" s="239">
        <f t="shared" ref="D201:I201" si="296">SUM(D198:D200)</f>
        <v>13724</v>
      </c>
      <c r="E201" s="239">
        <f t="shared" si="296"/>
        <v>13869</v>
      </c>
      <c r="F201" s="239">
        <f t="shared" si="296"/>
        <v>15375</v>
      </c>
      <c r="G201" s="239">
        <f t="shared" si="296"/>
        <v>17260</v>
      </c>
      <c r="H201" s="239">
        <f t="shared" si="296"/>
        <v>22145</v>
      </c>
      <c r="I201" s="239">
        <f t="shared" si="296"/>
        <v>23441</v>
      </c>
      <c r="J201" s="239">
        <f t="shared" ref="J201:K201" si="297">SUM(J198:J200)</f>
        <v>26067</v>
      </c>
      <c r="K201" s="239">
        <f t="shared" si="297"/>
        <v>29346</v>
      </c>
      <c r="L201" s="239">
        <f t="shared" ref="L201:M201" si="298">SUM(L198:L200)</f>
        <v>29630</v>
      </c>
      <c r="M201" s="239">
        <f t="shared" si="298"/>
        <v>18569</v>
      </c>
      <c r="N201" s="239">
        <f t="shared" ref="N201:O201" si="299">SUM(N198:N200)</f>
        <v>24297</v>
      </c>
      <c r="O201" s="239">
        <f t="shared" si="299"/>
        <v>27909</v>
      </c>
      <c r="P201" s="239">
        <f t="shared" ref="P201:Q201" si="300">SUM(P198:P200)</f>
        <v>41172</v>
      </c>
      <c r="Q201" s="239">
        <f t="shared" si="300"/>
        <v>42566</v>
      </c>
    </row>
    <row r="202" spans="1:17" x14ac:dyDescent="0.2">
      <c r="A202" s="67"/>
      <c r="B202" s="67" t="s">
        <v>354</v>
      </c>
      <c r="C202" s="65">
        <f>C201+C197</f>
        <v>99312</v>
      </c>
      <c r="D202" s="65">
        <f t="shared" ref="D202:I202" si="301">D201+D197</f>
        <v>95055</v>
      </c>
      <c r="E202" s="65">
        <f t="shared" si="301"/>
        <v>92174</v>
      </c>
      <c r="F202" s="65">
        <f t="shared" si="301"/>
        <v>98911</v>
      </c>
      <c r="G202" s="65">
        <f t="shared" si="301"/>
        <v>94176</v>
      </c>
      <c r="H202" s="65">
        <f t="shared" si="301"/>
        <v>107778</v>
      </c>
      <c r="I202" s="65">
        <f t="shared" si="301"/>
        <v>117058</v>
      </c>
      <c r="J202" s="65">
        <f t="shared" ref="J202:K202" si="302">J201+J197</f>
        <v>118241</v>
      </c>
      <c r="K202" s="65">
        <f t="shared" si="302"/>
        <v>120168</v>
      </c>
      <c r="L202" s="65">
        <f t="shared" ref="L202:M202" si="303">L201+L197</f>
        <v>122652</v>
      </c>
      <c r="M202" s="65">
        <f t="shared" si="303"/>
        <v>59514</v>
      </c>
      <c r="N202" s="65">
        <f t="shared" ref="N202:O202" si="304">N201+N197</f>
        <v>86135</v>
      </c>
      <c r="O202" s="65">
        <f t="shared" si="304"/>
        <v>118442</v>
      </c>
      <c r="P202" s="65">
        <f t="shared" ref="P202:Q202" si="305">P201+P197</f>
        <v>167942</v>
      </c>
      <c r="Q202" s="65">
        <f t="shared" si="305"/>
        <v>155925</v>
      </c>
    </row>
  </sheetData>
  <mergeCells count="1">
    <mergeCell ref="A194:B194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50"/>
  <sheetViews>
    <sheetView workbookViewId="0">
      <pane xSplit="2" ySplit="4" topLeftCell="C96" activePane="bottomRight" state="frozen"/>
      <selection pane="topRight" activeCell="C1" sqref="C1"/>
      <selection pane="bottomLeft" activeCell="A5" sqref="A5"/>
      <selection pane="bottomRight" activeCell="D234" sqref="D234"/>
    </sheetView>
  </sheetViews>
  <sheetFormatPr defaultRowHeight="13" x14ac:dyDescent="0.2"/>
  <cols>
    <col min="1" max="1" width="10.453125" customWidth="1"/>
    <col min="2" max="2" width="16.08984375" customWidth="1"/>
    <col min="3" max="11" width="11" customWidth="1"/>
    <col min="12" max="17" width="10.453125" customWidth="1"/>
    <col min="239" max="239" width="5.90625" customWidth="1"/>
    <col min="240" max="240" width="13.36328125" customWidth="1"/>
    <col min="241" max="251" width="0" hidden="1" customWidth="1"/>
    <col min="252" max="261" width="10.08984375" customWidth="1"/>
    <col min="262" max="268" width="11" customWidth="1"/>
    <col min="495" max="495" width="5.90625" customWidth="1"/>
    <col min="496" max="496" width="13.36328125" customWidth="1"/>
    <col min="497" max="507" width="0" hidden="1" customWidth="1"/>
    <col min="508" max="517" width="10.08984375" customWidth="1"/>
    <col min="518" max="524" width="11" customWidth="1"/>
    <col min="751" max="751" width="5.90625" customWidth="1"/>
    <col min="752" max="752" width="13.36328125" customWidth="1"/>
    <col min="753" max="763" width="0" hidden="1" customWidth="1"/>
    <col min="764" max="773" width="10.08984375" customWidth="1"/>
    <col min="774" max="780" width="11" customWidth="1"/>
    <col min="1007" max="1007" width="5.90625" customWidth="1"/>
    <col min="1008" max="1008" width="13.36328125" customWidth="1"/>
    <col min="1009" max="1019" width="0" hidden="1" customWidth="1"/>
    <col min="1020" max="1029" width="10.08984375" customWidth="1"/>
    <col min="1030" max="1036" width="11" customWidth="1"/>
    <col min="1263" max="1263" width="5.90625" customWidth="1"/>
    <col min="1264" max="1264" width="13.36328125" customWidth="1"/>
    <col min="1265" max="1275" width="0" hidden="1" customWidth="1"/>
    <col min="1276" max="1285" width="10.08984375" customWidth="1"/>
    <col min="1286" max="1292" width="11" customWidth="1"/>
    <col min="1519" max="1519" width="5.90625" customWidth="1"/>
    <col min="1520" max="1520" width="13.36328125" customWidth="1"/>
    <col min="1521" max="1531" width="0" hidden="1" customWidth="1"/>
    <col min="1532" max="1541" width="10.08984375" customWidth="1"/>
    <col min="1542" max="1548" width="11" customWidth="1"/>
    <col min="1775" max="1775" width="5.90625" customWidth="1"/>
    <col min="1776" max="1776" width="13.36328125" customWidth="1"/>
    <col min="1777" max="1787" width="0" hidden="1" customWidth="1"/>
    <col min="1788" max="1797" width="10.08984375" customWidth="1"/>
    <col min="1798" max="1804" width="11" customWidth="1"/>
    <col min="2031" max="2031" width="5.90625" customWidth="1"/>
    <col min="2032" max="2032" width="13.36328125" customWidth="1"/>
    <col min="2033" max="2043" width="0" hidden="1" customWidth="1"/>
    <col min="2044" max="2053" width="10.08984375" customWidth="1"/>
    <col min="2054" max="2060" width="11" customWidth="1"/>
    <col min="2287" max="2287" width="5.90625" customWidth="1"/>
    <col min="2288" max="2288" width="13.36328125" customWidth="1"/>
    <col min="2289" max="2299" width="0" hidden="1" customWidth="1"/>
    <col min="2300" max="2309" width="10.08984375" customWidth="1"/>
    <col min="2310" max="2316" width="11" customWidth="1"/>
    <col min="2543" max="2543" width="5.90625" customWidth="1"/>
    <col min="2544" max="2544" width="13.36328125" customWidth="1"/>
    <col min="2545" max="2555" width="0" hidden="1" customWidth="1"/>
    <col min="2556" max="2565" width="10.08984375" customWidth="1"/>
    <col min="2566" max="2572" width="11" customWidth="1"/>
    <col min="2799" max="2799" width="5.90625" customWidth="1"/>
    <col min="2800" max="2800" width="13.36328125" customWidth="1"/>
    <col min="2801" max="2811" width="0" hidden="1" customWidth="1"/>
    <col min="2812" max="2821" width="10.08984375" customWidth="1"/>
    <col min="2822" max="2828" width="11" customWidth="1"/>
    <col min="3055" max="3055" width="5.90625" customWidth="1"/>
    <col min="3056" max="3056" width="13.36328125" customWidth="1"/>
    <col min="3057" max="3067" width="0" hidden="1" customWidth="1"/>
    <col min="3068" max="3077" width="10.08984375" customWidth="1"/>
    <col min="3078" max="3084" width="11" customWidth="1"/>
    <col min="3311" max="3311" width="5.90625" customWidth="1"/>
    <col min="3312" max="3312" width="13.36328125" customWidth="1"/>
    <col min="3313" max="3323" width="0" hidden="1" customWidth="1"/>
    <col min="3324" max="3333" width="10.08984375" customWidth="1"/>
    <col min="3334" max="3340" width="11" customWidth="1"/>
    <col min="3567" max="3567" width="5.90625" customWidth="1"/>
    <col min="3568" max="3568" width="13.36328125" customWidth="1"/>
    <col min="3569" max="3579" width="0" hidden="1" customWidth="1"/>
    <col min="3580" max="3589" width="10.08984375" customWidth="1"/>
    <col min="3590" max="3596" width="11" customWidth="1"/>
    <col min="3823" max="3823" width="5.90625" customWidth="1"/>
    <col min="3824" max="3824" width="13.36328125" customWidth="1"/>
    <col min="3825" max="3835" width="0" hidden="1" customWidth="1"/>
    <col min="3836" max="3845" width="10.08984375" customWidth="1"/>
    <col min="3846" max="3852" width="11" customWidth="1"/>
    <col min="4079" max="4079" width="5.90625" customWidth="1"/>
    <col min="4080" max="4080" width="13.36328125" customWidth="1"/>
    <col min="4081" max="4091" width="0" hidden="1" customWidth="1"/>
    <col min="4092" max="4101" width="10.08984375" customWidth="1"/>
    <col min="4102" max="4108" width="11" customWidth="1"/>
    <col min="4335" max="4335" width="5.90625" customWidth="1"/>
    <col min="4336" max="4336" width="13.36328125" customWidth="1"/>
    <col min="4337" max="4347" width="0" hidden="1" customWidth="1"/>
    <col min="4348" max="4357" width="10.08984375" customWidth="1"/>
    <col min="4358" max="4364" width="11" customWidth="1"/>
    <col min="4591" max="4591" width="5.90625" customWidth="1"/>
    <col min="4592" max="4592" width="13.36328125" customWidth="1"/>
    <col min="4593" max="4603" width="0" hidden="1" customWidth="1"/>
    <col min="4604" max="4613" width="10.08984375" customWidth="1"/>
    <col min="4614" max="4620" width="11" customWidth="1"/>
    <col min="4847" max="4847" width="5.90625" customWidth="1"/>
    <col min="4848" max="4848" width="13.36328125" customWidth="1"/>
    <col min="4849" max="4859" width="0" hidden="1" customWidth="1"/>
    <col min="4860" max="4869" width="10.08984375" customWidth="1"/>
    <col min="4870" max="4876" width="11" customWidth="1"/>
    <col min="5103" max="5103" width="5.90625" customWidth="1"/>
    <col min="5104" max="5104" width="13.36328125" customWidth="1"/>
    <col min="5105" max="5115" width="0" hidden="1" customWidth="1"/>
    <col min="5116" max="5125" width="10.08984375" customWidth="1"/>
    <col min="5126" max="5132" width="11" customWidth="1"/>
    <col min="5359" max="5359" width="5.90625" customWidth="1"/>
    <col min="5360" max="5360" width="13.36328125" customWidth="1"/>
    <col min="5361" max="5371" width="0" hidden="1" customWidth="1"/>
    <col min="5372" max="5381" width="10.08984375" customWidth="1"/>
    <col min="5382" max="5388" width="11" customWidth="1"/>
    <col min="5615" max="5615" width="5.90625" customWidth="1"/>
    <col min="5616" max="5616" width="13.36328125" customWidth="1"/>
    <col min="5617" max="5627" width="0" hidden="1" customWidth="1"/>
    <col min="5628" max="5637" width="10.08984375" customWidth="1"/>
    <col min="5638" max="5644" width="11" customWidth="1"/>
    <col min="5871" max="5871" width="5.90625" customWidth="1"/>
    <col min="5872" max="5872" width="13.36328125" customWidth="1"/>
    <col min="5873" max="5883" width="0" hidden="1" customWidth="1"/>
    <col min="5884" max="5893" width="10.08984375" customWidth="1"/>
    <col min="5894" max="5900" width="11" customWidth="1"/>
    <col min="6127" max="6127" width="5.90625" customWidth="1"/>
    <col min="6128" max="6128" width="13.36328125" customWidth="1"/>
    <col min="6129" max="6139" width="0" hidden="1" customWidth="1"/>
    <col min="6140" max="6149" width="10.08984375" customWidth="1"/>
    <col min="6150" max="6156" width="11" customWidth="1"/>
    <col min="6383" max="6383" width="5.90625" customWidth="1"/>
    <col min="6384" max="6384" width="13.36328125" customWidth="1"/>
    <col min="6385" max="6395" width="0" hidden="1" customWidth="1"/>
    <col min="6396" max="6405" width="10.08984375" customWidth="1"/>
    <col min="6406" max="6412" width="11" customWidth="1"/>
    <col min="6639" max="6639" width="5.90625" customWidth="1"/>
    <col min="6640" max="6640" width="13.36328125" customWidth="1"/>
    <col min="6641" max="6651" width="0" hidden="1" customWidth="1"/>
    <col min="6652" max="6661" width="10.08984375" customWidth="1"/>
    <col min="6662" max="6668" width="11" customWidth="1"/>
    <col min="6895" max="6895" width="5.90625" customWidth="1"/>
    <col min="6896" max="6896" width="13.36328125" customWidth="1"/>
    <col min="6897" max="6907" width="0" hidden="1" customWidth="1"/>
    <col min="6908" max="6917" width="10.08984375" customWidth="1"/>
    <col min="6918" max="6924" width="11" customWidth="1"/>
    <col min="7151" max="7151" width="5.90625" customWidth="1"/>
    <col min="7152" max="7152" width="13.36328125" customWidth="1"/>
    <col min="7153" max="7163" width="0" hidden="1" customWidth="1"/>
    <col min="7164" max="7173" width="10.08984375" customWidth="1"/>
    <col min="7174" max="7180" width="11" customWidth="1"/>
    <col min="7407" max="7407" width="5.90625" customWidth="1"/>
    <col min="7408" max="7408" width="13.36328125" customWidth="1"/>
    <col min="7409" max="7419" width="0" hidden="1" customWidth="1"/>
    <col min="7420" max="7429" width="10.08984375" customWidth="1"/>
    <col min="7430" max="7436" width="11" customWidth="1"/>
    <col min="7663" max="7663" width="5.90625" customWidth="1"/>
    <col min="7664" max="7664" width="13.36328125" customWidth="1"/>
    <col min="7665" max="7675" width="0" hidden="1" customWidth="1"/>
    <col min="7676" max="7685" width="10.08984375" customWidth="1"/>
    <col min="7686" max="7692" width="11" customWidth="1"/>
    <col min="7919" max="7919" width="5.90625" customWidth="1"/>
    <col min="7920" max="7920" width="13.36328125" customWidth="1"/>
    <col min="7921" max="7931" width="0" hidden="1" customWidth="1"/>
    <col min="7932" max="7941" width="10.08984375" customWidth="1"/>
    <col min="7942" max="7948" width="11" customWidth="1"/>
    <col min="8175" max="8175" width="5.90625" customWidth="1"/>
    <col min="8176" max="8176" width="13.36328125" customWidth="1"/>
    <col min="8177" max="8187" width="0" hidden="1" customWidth="1"/>
    <col min="8188" max="8197" width="10.08984375" customWidth="1"/>
    <col min="8198" max="8204" width="11" customWidth="1"/>
    <col min="8431" max="8431" width="5.90625" customWidth="1"/>
    <col min="8432" max="8432" width="13.36328125" customWidth="1"/>
    <col min="8433" max="8443" width="0" hidden="1" customWidth="1"/>
    <col min="8444" max="8453" width="10.08984375" customWidth="1"/>
    <col min="8454" max="8460" width="11" customWidth="1"/>
    <col min="8687" max="8687" width="5.90625" customWidth="1"/>
    <col min="8688" max="8688" width="13.36328125" customWidth="1"/>
    <col min="8689" max="8699" width="0" hidden="1" customWidth="1"/>
    <col min="8700" max="8709" width="10.08984375" customWidth="1"/>
    <col min="8710" max="8716" width="11" customWidth="1"/>
    <col min="8943" max="8943" width="5.90625" customWidth="1"/>
    <col min="8944" max="8944" width="13.36328125" customWidth="1"/>
    <col min="8945" max="8955" width="0" hidden="1" customWidth="1"/>
    <col min="8956" max="8965" width="10.08984375" customWidth="1"/>
    <col min="8966" max="8972" width="11" customWidth="1"/>
    <col min="9199" max="9199" width="5.90625" customWidth="1"/>
    <col min="9200" max="9200" width="13.36328125" customWidth="1"/>
    <col min="9201" max="9211" width="0" hidden="1" customWidth="1"/>
    <col min="9212" max="9221" width="10.08984375" customWidth="1"/>
    <col min="9222" max="9228" width="11" customWidth="1"/>
    <col min="9455" max="9455" width="5.90625" customWidth="1"/>
    <col min="9456" max="9456" width="13.36328125" customWidth="1"/>
    <col min="9457" max="9467" width="0" hidden="1" customWidth="1"/>
    <col min="9468" max="9477" width="10.08984375" customWidth="1"/>
    <col min="9478" max="9484" width="11" customWidth="1"/>
    <col min="9711" max="9711" width="5.90625" customWidth="1"/>
    <col min="9712" max="9712" width="13.36328125" customWidth="1"/>
    <col min="9713" max="9723" width="0" hidden="1" customWidth="1"/>
    <col min="9724" max="9733" width="10.08984375" customWidth="1"/>
    <col min="9734" max="9740" width="11" customWidth="1"/>
    <col min="9967" max="9967" width="5.90625" customWidth="1"/>
    <col min="9968" max="9968" width="13.36328125" customWidth="1"/>
    <col min="9969" max="9979" width="0" hidden="1" customWidth="1"/>
    <col min="9980" max="9989" width="10.08984375" customWidth="1"/>
    <col min="9990" max="9996" width="11" customWidth="1"/>
    <col min="10223" max="10223" width="5.90625" customWidth="1"/>
    <col min="10224" max="10224" width="13.36328125" customWidth="1"/>
    <col min="10225" max="10235" width="0" hidden="1" customWidth="1"/>
    <col min="10236" max="10245" width="10.08984375" customWidth="1"/>
    <col min="10246" max="10252" width="11" customWidth="1"/>
    <col min="10479" max="10479" width="5.90625" customWidth="1"/>
    <col min="10480" max="10480" width="13.36328125" customWidth="1"/>
    <col min="10481" max="10491" width="0" hidden="1" customWidth="1"/>
    <col min="10492" max="10501" width="10.08984375" customWidth="1"/>
    <col min="10502" max="10508" width="11" customWidth="1"/>
    <col min="10735" max="10735" width="5.90625" customWidth="1"/>
    <col min="10736" max="10736" width="13.36328125" customWidth="1"/>
    <col min="10737" max="10747" width="0" hidden="1" customWidth="1"/>
    <col min="10748" max="10757" width="10.08984375" customWidth="1"/>
    <col min="10758" max="10764" width="11" customWidth="1"/>
    <col min="10991" max="10991" width="5.90625" customWidth="1"/>
    <col min="10992" max="10992" width="13.36328125" customWidth="1"/>
    <col min="10993" max="11003" width="0" hidden="1" customWidth="1"/>
    <col min="11004" max="11013" width="10.08984375" customWidth="1"/>
    <col min="11014" max="11020" width="11" customWidth="1"/>
    <col min="11247" max="11247" width="5.90625" customWidth="1"/>
    <col min="11248" max="11248" width="13.36328125" customWidth="1"/>
    <col min="11249" max="11259" width="0" hidden="1" customWidth="1"/>
    <col min="11260" max="11269" width="10.08984375" customWidth="1"/>
    <col min="11270" max="11276" width="11" customWidth="1"/>
    <col min="11503" max="11503" width="5.90625" customWidth="1"/>
    <col min="11504" max="11504" width="13.36328125" customWidth="1"/>
    <col min="11505" max="11515" width="0" hidden="1" customWidth="1"/>
    <col min="11516" max="11525" width="10.08984375" customWidth="1"/>
    <col min="11526" max="11532" width="11" customWidth="1"/>
    <col min="11759" max="11759" width="5.90625" customWidth="1"/>
    <col min="11760" max="11760" width="13.36328125" customWidth="1"/>
    <col min="11761" max="11771" width="0" hidden="1" customWidth="1"/>
    <col min="11772" max="11781" width="10.08984375" customWidth="1"/>
    <col min="11782" max="11788" width="11" customWidth="1"/>
    <col min="12015" max="12015" width="5.90625" customWidth="1"/>
    <col min="12016" max="12016" width="13.36328125" customWidth="1"/>
    <col min="12017" max="12027" width="0" hidden="1" customWidth="1"/>
    <col min="12028" max="12037" width="10.08984375" customWidth="1"/>
    <col min="12038" max="12044" width="11" customWidth="1"/>
    <col min="12271" max="12271" width="5.90625" customWidth="1"/>
    <col min="12272" max="12272" width="13.36328125" customWidth="1"/>
    <col min="12273" max="12283" width="0" hidden="1" customWidth="1"/>
    <col min="12284" max="12293" width="10.08984375" customWidth="1"/>
    <col min="12294" max="12300" width="11" customWidth="1"/>
    <col min="12527" max="12527" width="5.90625" customWidth="1"/>
    <col min="12528" max="12528" width="13.36328125" customWidth="1"/>
    <col min="12529" max="12539" width="0" hidden="1" customWidth="1"/>
    <col min="12540" max="12549" width="10.08984375" customWidth="1"/>
    <col min="12550" max="12556" width="11" customWidth="1"/>
    <col min="12783" max="12783" width="5.90625" customWidth="1"/>
    <col min="12784" max="12784" width="13.36328125" customWidth="1"/>
    <col min="12785" max="12795" width="0" hidden="1" customWidth="1"/>
    <col min="12796" max="12805" width="10.08984375" customWidth="1"/>
    <col min="12806" max="12812" width="11" customWidth="1"/>
    <col min="13039" max="13039" width="5.90625" customWidth="1"/>
    <col min="13040" max="13040" width="13.36328125" customWidth="1"/>
    <col min="13041" max="13051" width="0" hidden="1" customWidth="1"/>
    <col min="13052" max="13061" width="10.08984375" customWidth="1"/>
    <col min="13062" max="13068" width="11" customWidth="1"/>
    <col min="13295" max="13295" width="5.90625" customWidth="1"/>
    <col min="13296" max="13296" width="13.36328125" customWidth="1"/>
    <col min="13297" max="13307" width="0" hidden="1" customWidth="1"/>
    <col min="13308" max="13317" width="10.08984375" customWidth="1"/>
    <col min="13318" max="13324" width="11" customWidth="1"/>
    <col min="13551" max="13551" width="5.90625" customWidth="1"/>
    <col min="13552" max="13552" width="13.36328125" customWidth="1"/>
    <col min="13553" max="13563" width="0" hidden="1" customWidth="1"/>
    <col min="13564" max="13573" width="10.08984375" customWidth="1"/>
    <col min="13574" max="13580" width="11" customWidth="1"/>
    <col min="13807" max="13807" width="5.90625" customWidth="1"/>
    <col min="13808" max="13808" width="13.36328125" customWidth="1"/>
    <col min="13809" max="13819" width="0" hidden="1" customWidth="1"/>
    <col min="13820" max="13829" width="10.08984375" customWidth="1"/>
    <col min="13830" max="13836" width="11" customWidth="1"/>
    <col min="14063" max="14063" width="5.90625" customWidth="1"/>
    <col min="14064" max="14064" width="13.36328125" customWidth="1"/>
    <col min="14065" max="14075" width="0" hidden="1" customWidth="1"/>
    <col min="14076" max="14085" width="10.08984375" customWidth="1"/>
    <col min="14086" max="14092" width="11" customWidth="1"/>
    <col min="14319" max="14319" width="5.90625" customWidth="1"/>
    <col min="14320" max="14320" width="13.36328125" customWidth="1"/>
    <col min="14321" max="14331" width="0" hidden="1" customWidth="1"/>
    <col min="14332" max="14341" width="10.08984375" customWidth="1"/>
    <col min="14342" max="14348" width="11" customWidth="1"/>
    <col min="14575" max="14575" width="5.90625" customWidth="1"/>
    <col min="14576" max="14576" width="13.36328125" customWidth="1"/>
    <col min="14577" max="14587" width="0" hidden="1" customWidth="1"/>
    <col min="14588" max="14597" width="10.08984375" customWidth="1"/>
    <col min="14598" max="14604" width="11" customWidth="1"/>
    <col min="14831" max="14831" width="5.90625" customWidth="1"/>
    <col min="14832" max="14832" width="13.36328125" customWidth="1"/>
    <col min="14833" max="14843" width="0" hidden="1" customWidth="1"/>
    <col min="14844" max="14853" width="10.08984375" customWidth="1"/>
    <col min="14854" max="14860" width="11" customWidth="1"/>
    <col min="15087" max="15087" width="5.90625" customWidth="1"/>
    <col min="15088" max="15088" width="13.36328125" customWidth="1"/>
    <col min="15089" max="15099" width="0" hidden="1" customWidth="1"/>
    <col min="15100" max="15109" width="10.08984375" customWidth="1"/>
    <col min="15110" max="15116" width="11" customWidth="1"/>
    <col min="15343" max="15343" width="5.90625" customWidth="1"/>
    <col min="15344" max="15344" width="13.36328125" customWidth="1"/>
    <col min="15345" max="15355" width="0" hidden="1" customWidth="1"/>
    <col min="15356" max="15365" width="10.08984375" customWidth="1"/>
    <col min="15366" max="15372" width="11" customWidth="1"/>
    <col min="15599" max="15599" width="5.90625" customWidth="1"/>
    <col min="15600" max="15600" width="13.36328125" customWidth="1"/>
    <col min="15601" max="15611" width="0" hidden="1" customWidth="1"/>
    <col min="15612" max="15621" width="10.08984375" customWidth="1"/>
    <col min="15622" max="15628" width="11" customWidth="1"/>
    <col min="15855" max="15855" width="5.90625" customWidth="1"/>
    <col min="15856" max="15856" width="13.36328125" customWidth="1"/>
    <col min="15857" max="15867" width="0" hidden="1" customWidth="1"/>
    <col min="15868" max="15877" width="10.08984375" customWidth="1"/>
    <col min="15878" max="15884" width="11" customWidth="1"/>
    <col min="16111" max="16111" width="5.90625" customWidth="1"/>
    <col min="16112" max="16112" width="13.36328125" customWidth="1"/>
    <col min="16113" max="16123" width="0" hidden="1" customWidth="1"/>
    <col min="16124" max="16133" width="10.08984375" customWidth="1"/>
    <col min="16134" max="16140" width="11" customWidth="1"/>
  </cols>
  <sheetData>
    <row r="1" spans="1:19" x14ac:dyDescent="0.2">
      <c r="A1" s="39" t="s">
        <v>605</v>
      </c>
    </row>
    <row r="2" spans="1:19" x14ac:dyDescent="0.2">
      <c r="F2" s="40"/>
      <c r="G2" s="40"/>
      <c r="H2" s="40"/>
      <c r="Q2" s="149" t="s">
        <v>295</v>
      </c>
    </row>
    <row r="3" spans="1:19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17" t="s">
        <v>296</v>
      </c>
      <c r="J3" s="617" t="s">
        <v>383</v>
      </c>
      <c r="K3" s="617" t="s">
        <v>424</v>
      </c>
      <c r="L3" s="617" t="s">
        <v>431</v>
      </c>
      <c r="M3" s="617" t="s">
        <v>495</v>
      </c>
      <c r="N3" s="617" t="s">
        <v>554</v>
      </c>
      <c r="O3" s="617" t="s">
        <v>579</v>
      </c>
      <c r="P3" s="639" t="s">
        <v>619</v>
      </c>
      <c r="Q3" s="639" t="s">
        <v>632</v>
      </c>
    </row>
    <row r="4" spans="1:19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0" t="s">
        <v>618</v>
      </c>
      <c r="Q4" s="640" t="s">
        <v>630</v>
      </c>
    </row>
    <row r="5" spans="1:19" x14ac:dyDescent="0.2">
      <c r="A5" s="46" t="s">
        <v>586</v>
      </c>
      <c r="B5" s="46"/>
      <c r="C5" s="544">
        <v>16991</v>
      </c>
      <c r="D5" s="544">
        <v>16279</v>
      </c>
      <c r="E5" s="544">
        <v>16724</v>
      </c>
      <c r="F5" s="544">
        <v>16479.019</v>
      </c>
      <c r="G5" s="544">
        <v>16620</v>
      </c>
      <c r="H5" s="544">
        <v>17134</v>
      </c>
      <c r="I5" s="544">
        <v>16476.417000000001</v>
      </c>
      <c r="J5" s="544">
        <v>16832</v>
      </c>
      <c r="K5" s="544">
        <v>19944</v>
      </c>
      <c r="L5" s="183">
        <v>18935.100000000002</v>
      </c>
      <c r="M5" s="183">
        <v>12401.438</v>
      </c>
      <c r="N5" s="183">
        <v>14960.55</v>
      </c>
      <c r="O5" s="627">
        <v>17455.303</v>
      </c>
      <c r="P5" s="627">
        <v>17901.382999999998</v>
      </c>
      <c r="Q5" s="101">
        <v>17646.472000000002</v>
      </c>
    </row>
    <row r="6" spans="1:19" x14ac:dyDescent="0.2">
      <c r="A6" s="48" t="s">
        <v>82</v>
      </c>
      <c r="B6" s="46"/>
      <c r="C6" s="544"/>
      <c r="D6" s="544"/>
      <c r="E6" s="544"/>
      <c r="F6" s="544"/>
      <c r="G6" s="544"/>
      <c r="H6" s="544"/>
      <c r="I6" s="544"/>
      <c r="Q6" s="56"/>
    </row>
    <row r="7" spans="1:19" x14ac:dyDescent="0.2">
      <c r="A7" s="46" t="s">
        <v>561</v>
      </c>
      <c r="B7" s="48" t="s">
        <v>587</v>
      </c>
      <c r="C7" s="544">
        <v>16628</v>
      </c>
      <c r="D7" s="544">
        <v>15807</v>
      </c>
      <c r="E7" s="544">
        <v>16346</v>
      </c>
      <c r="F7" s="552">
        <v>16064.728999999999</v>
      </c>
      <c r="G7" s="552">
        <v>16186</v>
      </c>
      <c r="H7" s="552">
        <v>16685</v>
      </c>
      <c r="I7" s="552">
        <v>16048.416999999999</v>
      </c>
      <c r="J7" s="68">
        <v>16414</v>
      </c>
      <c r="K7" s="68">
        <v>19552</v>
      </c>
      <c r="L7" s="68">
        <v>18567.271000000001</v>
      </c>
      <c r="M7" s="68">
        <v>12168.045</v>
      </c>
      <c r="N7" s="68">
        <v>14706.302</v>
      </c>
      <c r="O7" s="50">
        <v>17136.736000000001</v>
      </c>
      <c r="P7" s="50">
        <v>17540.508999999998</v>
      </c>
      <c r="Q7" s="50">
        <v>17319.647000000001</v>
      </c>
    </row>
    <row r="8" spans="1:19" x14ac:dyDescent="0.2">
      <c r="A8" s="51"/>
      <c r="B8" s="52" t="s">
        <v>588</v>
      </c>
      <c r="C8" s="544">
        <v>363</v>
      </c>
      <c r="D8" s="544">
        <v>472</v>
      </c>
      <c r="E8" s="544">
        <v>378</v>
      </c>
      <c r="F8" s="553">
        <v>414.29</v>
      </c>
      <c r="G8" s="552">
        <v>434</v>
      </c>
      <c r="H8" s="552">
        <v>449</v>
      </c>
      <c r="I8" s="552">
        <v>428</v>
      </c>
      <c r="J8" s="68">
        <v>418</v>
      </c>
      <c r="K8" s="68">
        <v>392</v>
      </c>
      <c r="L8" s="68">
        <v>367.82900000000001</v>
      </c>
      <c r="M8" s="68">
        <v>233.393</v>
      </c>
      <c r="N8" s="68">
        <v>254.24799999999999</v>
      </c>
      <c r="O8" s="50">
        <v>318.56700000000001</v>
      </c>
      <c r="P8" s="50">
        <v>360.87399999999997</v>
      </c>
      <c r="Q8" s="55">
        <v>326.82499999999999</v>
      </c>
    </row>
    <row r="9" spans="1:19" x14ac:dyDescent="0.2">
      <c r="A9" s="48" t="s">
        <v>589</v>
      </c>
      <c r="B9" s="46"/>
      <c r="C9" s="555">
        <v>363</v>
      </c>
      <c r="D9" s="555">
        <v>472</v>
      </c>
      <c r="E9" s="555">
        <v>378</v>
      </c>
      <c r="F9" s="555">
        <v>414.29</v>
      </c>
      <c r="G9" s="555">
        <v>434</v>
      </c>
      <c r="H9" s="555">
        <v>448.75300000000004</v>
      </c>
      <c r="I9" s="555">
        <v>428</v>
      </c>
      <c r="J9" s="555">
        <v>418</v>
      </c>
      <c r="K9" s="59">
        <v>392</v>
      </c>
      <c r="L9" s="59">
        <v>367.82900000000001</v>
      </c>
      <c r="M9" s="59">
        <v>233.39299999999997</v>
      </c>
      <c r="N9" s="59">
        <v>254.24799999999996</v>
      </c>
      <c r="O9" s="152">
        <v>318.56700000000001</v>
      </c>
      <c r="P9" s="152">
        <v>360.87399999999997</v>
      </c>
      <c r="Q9" s="152">
        <v>326.82499999999999</v>
      </c>
    </row>
    <row r="10" spans="1:19" x14ac:dyDescent="0.2">
      <c r="A10" s="46" t="s">
        <v>561</v>
      </c>
      <c r="B10" s="48" t="s">
        <v>140</v>
      </c>
      <c r="C10" s="544">
        <v>255</v>
      </c>
      <c r="D10" s="544">
        <v>300</v>
      </c>
      <c r="E10" s="544">
        <v>260</v>
      </c>
      <c r="F10" s="552">
        <v>292.63099999999997</v>
      </c>
      <c r="G10" s="552">
        <v>310</v>
      </c>
      <c r="H10" s="552">
        <v>323.51100000000002</v>
      </c>
      <c r="I10" s="552">
        <v>307</v>
      </c>
      <c r="J10" s="544">
        <v>305</v>
      </c>
      <c r="K10" s="68">
        <v>292</v>
      </c>
      <c r="L10" s="68">
        <v>284.39100000000002</v>
      </c>
      <c r="M10" s="68">
        <v>195.078</v>
      </c>
      <c r="N10" s="68">
        <v>217.71899999999999</v>
      </c>
      <c r="O10" s="50">
        <v>261.69499999999999</v>
      </c>
      <c r="P10" s="50">
        <v>285.654</v>
      </c>
      <c r="Q10" s="50">
        <v>288.55099999999999</v>
      </c>
    </row>
    <row r="11" spans="1:19" x14ac:dyDescent="0.2">
      <c r="A11" s="46"/>
      <c r="B11" s="48" t="s">
        <v>141</v>
      </c>
      <c r="C11" s="544">
        <v>46</v>
      </c>
      <c r="D11" s="544">
        <v>90</v>
      </c>
      <c r="E11" s="544">
        <v>59</v>
      </c>
      <c r="F11" s="552">
        <v>60.331000000000003</v>
      </c>
      <c r="G11" s="552">
        <v>61</v>
      </c>
      <c r="H11" s="552">
        <v>60.843000000000004</v>
      </c>
      <c r="I11" s="552">
        <v>59</v>
      </c>
      <c r="J11" s="544">
        <v>58</v>
      </c>
      <c r="K11" s="68">
        <v>46</v>
      </c>
      <c r="L11" s="68">
        <v>43.521999999999998</v>
      </c>
      <c r="M11" s="68">
        <v>23.265999999999998</v>
      </c>
      <c r="N11" s="68">
        <v>18.992000000000001</v>
      </c>
      <c r="O11" s="50">
        <v>26.861999999999998</v>
      </c>
      <c r="P11" s="50">
        <v>24.337</v>
      </c>
      <c r="Q11" s="50">
        <v>23.632999999999999</v>
      </c>
      <c r="S11" t="s">
        <v>581</v>
      </c>
    </row>
    <row r="12" spans="1:19" x14ac:dyDescent="0.2">
      <c r="A12" s="46"/>
      <c r="B12" s="48" t="s">
        <v>142</v>
      </c>
      <c r="C12" s="544">
        <v>5</v>
      </c>
      <c r="D12" s="544">
        <v>6</v>
      </c>
      <c r="E12" s="544">
        <v>6</v>
      </c>
      <c r="F12" s="552">
        <v>6.0119999999999996</v>
      </c>
      <c r="G12" s="552">
        <v>6</v>
      </c>
      <c r="H12" s="552">
        <v>6.8179999999999996</v>
      </c>
      <c r="I12" s="552">
        <v>7</v>
      </c>
      <c r="J12" s="544">
        <v>5</v>
      </c>
      <c r="K12" s="68">
        <v>4</v>
      </c>
      <c r="L12" s="68">
        <v>2.84</v>
      </c>
      <c r="M12" s="68">
        <v>1.1639999999999999</v>
      </c>
      <c r="N12" s="68">
        <v>1.8080000000000001</v>
      </c>
      <c r="O12" s="50">
        <v>2.6280000000000001</v>
      </c>
      <c r="P12" s="50">
        <v>2.9740000000000002</v>
      </c>
      <c r="Q12" s="50">
        <v>1.9850000000000001</v>
      </c>
    </row>
    <row r="13" spans="1:19" x14ac:dyDescent="0.2">
      <c r="A13" s="46"/>
      <c r="B13" s="48" t="s">
        <v>143</v>
      </c>
      <c r="C13" s="544">
        <v>37</v>
      </c>
      <c r="D13" s="544">
        <v>37</v>
      </c>
      <c r="E13" s="544">
        <v>32</v>
      </c>
      <c r="F13" s="552">
        <v>34.372999999999998</v>
      </c>
      <c r="G13" s="552">
        <v>37</v>
      </c>
      <c r="H13" s="552">
        <v>35.72</v>
      </c>
      <c r="I13" s="552">
        <v>33</v>
      </c>
      <c r="J13" s="544">
        <v>20</v>
      </c>
      <c r="K13" s="68">
        <v>18</v>
      </c>
      <c r="L13" s="68">
        <v>15.348000000000001</v>
      </c>
      <c r="M13" s="68">
        <v>5.7539999999999996</v>
      </c>
      <c r="N13" s="68">
        <v>6.7069999999999999</v>
      </c>
      <c r="O13" s="50">
        <v>11.507</v>
      </c>
      <c r="P13" s="50">
        <v>14.156000000000001</v>
      </c>
      <c r="Q13" s="50">
        <v>6.6269999999999998</v>
      </c>
    </row>
    <row r="14" spans="1:19" x14ac:dyDescent="0.2">
      <c r="A14" s="46"/>
      <c r="B14" s="48" t="s">
        <v>144</v>
      </c>
      <c r="C14" s="544">
        <v>0</v>
      </c>
      <c r="D14" s="544">
        <v>0</v>
      </c>
      <c r="E14" s="544">
        <v>0</v>
      </c>
      <c r="F14" s="552">
        <v>0</v>
      </c>
      <c r="G14" s="552">
        <v>0</v>
      </c>
      <c r="H14" s="552">
        <v>0</v>
      </c>
      <c r="I14" s="552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50">
        <v>0</v>
      </c>
      <c r="P14" s="50">
        <v>0</v>
      </c>
      <c r="Q14" s="50">
        <v>0</v>
      </c>
    </row>
    <row r="15" spans="1:19" x14ac:dyDescent="0.2">
      <c r="A15" s="46"/>
      <c r="B15" s="48" t="s">
        <v>145</v>
      </c>
      <c r="C15" s="544">
        <v>10</v>
      </c>
      <c r="D15" s="544">
        <v>27</v>
      </c>
      <c r="E15" s="544">
        <v>9</v>
      </c>
      <c r="F15" s="552">
        <v>9.2439999999999998</v>
      </c>
      <c r="G15" s="552">
        <v>9</v>
      </c>
      <c r="H15" s="552">
        <v>7.4880000000000004</v>
      </c>
      <c r="I15" s="552">
        <v>8</v>
      </c>
      <c r="J15" s="544">
        <v>8</v>
      </c>
      <c r="K15" s="68">
        <v>7</v>
      </c>
      <c r="L15" s="68">
        <v>8.2929999999999993</v>
      </c>
      <c r="M15" s="68">
        <v>3.5990000000000002</v>
      </c>
      <c r="N15" s="68">
        <v>4.298</v>
      </c>
      <c r="O15" s="50">
        <v>6.5810000000000004</v>
      </c>
      <c r="P15" s="50">
        <v>7.3319999999999999</v>
      </c>
      <c r="Q15" s="50">
        <v>0</v>
      </c>
    </row>
    <row r="16" spans="1:19" x14ac:dyDescent="0.2">
      <c r="A16" s="51"/>
      <c r="B16" s="52" t="s">
        <v>146</v>
      </c>
      <c r="C16" s="545">
        <v>10</v>
      </c>
      <c r="D16" s="545">
        <v>12</v>
      </c>
      <c r="E16" s="545">
        <v>12</v>
      </c>
      <c r="F16" s="553">
        <v>11.699</v>
      </c>
      <c r="G16" s="553">
        <v>11</v>
      </c>
      <c r="H16" s="553">
        <v>14.372999999999999</v>
      </c>
      <c r="I16" s="553">
        <v>14</v>
      </c>
      <c r="J16" s="545">
        <v>22</v>
      </c>
      <c r="K16" s="60">
        <v>25</v>
      </c>
      <c r="L16" s="60">
        <v>13.435</v>
      </c>
      <c r="M16" s="60">
        <v>4.532</v>
      </c>
      <c r="N16" s="60">
        <v>4.7240000000000002</v>
      </c>
      <c r="O16" s="55">
        <v>9.2940000000000005</v>
      </c>
      <c r="P16" s="55">
        <v>26.420999999999999</v>
      </c>
      <c r="Q16" s="55">
        <v>6.0289999999999999</v>
      </c>
    </row>
    <row r="17" spans="1:17" x14ac:dyDescent="0.2">
      <c r="A17" s="48" t="s">
        <v>590</v>
      </c>
      <c r="B17" s="46"/>
      <c r="C17" s="539"/>
      <c r="D17" s="544"/>
      <c r="E17" s="544"/>
      <c r="F17" s="544"/>
      <c r="G17" s="544"/>
      <c r="H17" s="544"/>
      <c r="I17" s="544"/>
    </row>
    <row r="18" spans="1:17" x14ac:dyDescent="0.2">
      <c r="A18" s="57" t="s">
        <v>83</v>
      </c>
      <c r="B18" s="58" t="s">
        <v>563</v>
      </c>
      <c r="C18" s="539">
        <v>2348</v>
      </c>
      <c r="D18" s="539">
        <v>3892</v>
      </c>
      <c r="E18" s="554">
        <v>4093</v>
      </c>
      <c r="F18" s="554">
        <v>4087.3919999999998</v>
      </c>
      <c r="G18" s="554">
        <v>4180</v>
      </c>
      <c r="H18" s="554">
        <v>4180</v>
      </c>
      <c r="I18" s="554">
        <v>4180</v>
      </c>
      <c r="J18" s="152">
        <v>4180</v>
      </c>
      <c r="K18" s="152">
        <v>4180</v>
      </c>
      <c r="L18" s="152">
        <v>4180</v>
      </c>
      <c r="M18" s="152">
        <v>4180</v>
      </c>
      <c r="N18" s="152">
        <v>4180</v>
      </c>
      <c r="O18" s="152"/>
      <c r="P18" s="152"/>
      <c r="Q18" s="152"/>
    </row>
    <row r="19" spans="1:17" x14ac:dyDescent="0.2">
      <c r="A19" s="46"/>
      <c r="B19" s="48" t="s">
        <v>565</v>
      </c>
      <c r="C19" s="544">
        <v>2253</v>
      </c>
      <c r="D19" s="544">
        <v>3592</v>
      </c>
      <c r="E19" s="552">
        <v>3722</v>
      </c>
      <c r="F19" s="552">
        <v>3648.7150000000001</v>
      </c>
      <c r="G19" s="552">
        <v>3702</v>
      </c>
      <c r="H19" s="552">
        <v>3702</v>
      </c>
      <c r="I19" s="552">
        <v>3702</v>
      </c>
      <c r="J19" s="50">
        <v>3702</v>
      </c>
      <c r="K19" s="50">
        <v>3702</v>
      </c>
      <c r="L19" s="50">
        <v>3702</v>
      </c>
      <c r="M19" s="50">
        <v>3702</v>
      </c>
      <c r="N19" s="50">
        <v>3702</v>
      </c>
      <c r="O19" s="50"/>
      <c r="P19" s="50"/>
      <c r="Q19" s="50"/>
    </row>
    <row r="20" spans="1:17" x14ac:dyDescent="0.2">
      <c r="A20" s="46"/>
      <c r="B20" s="48" t="s">
        <v>567</v>
      </c>
      <c r="C20" s="544">
        <v>2005</v>
      </c>
      <c r="D20" s="544">
        <v>3738</v>
      </c>
      <c r="E20" s="552">
        <v>3680</v>
      </c>
      <c r="F20" s="552">
        <v>3646.029</v>
      </c>
      <c r="G20" s="552">
        <v>3640</v>
      </c>
      <c r="H20" s="552">
        <v>3640</v>
      </c>
      <c r="I20" s="552">
        <v>3640</v>
      </c>
      <c r="J20" s="50">
        <v>3640</v>
      </c>
      <c r="K20" s="50">
        <v>3640</v>
      </c>
      <c r="L20" s="50">
        <v>3640</v>
      </c>
      <c r="M20" s="50">
        <v>3640</v>
      </c>
      <c r="N20" s="50">
        <v>3640</v>
      </c>
      <c r="O20" s="50"/>
      <c r="P20" s="50"/>
      <c r="Q20" s="50"/>
    </row>
    <row r="21" spans="1:17" x14ac:dyDescent="0.2">
      <c r="A21" s="51"/>
      <c r="B21" s="52" t="s">
        <v>569</v>
      </c>
      <c r="C21" s="545">
        <v>2457</v>
      </c>
      <c r="D21" s="545">
        <v>5057</v>
      </c>
      <c r="E21" s="553">
        <v>5229</v>
      </c>
      <c r="F21" s="553">
        <v>5096.8829999999998</v>
      </c>
      <c r="G21" s="553">
        <v>5098</v>
      </c>
      <c r="H21" s="553">
        <v>5098</v>
      </c>
      <c r="I21" s="553">
        <v>5098</v>
      </c>
      <c r="J21" s="55">
        <v>5098</v>
      </c>
      <c r="K21" s="55">
        <v>5098</v>
      </c>
      <c r="L21" s="55">
        <v>5098</v>
      </c>
      <c r="M21" s="55">
        <v>5098</v>
      </c>
      <c r="N21" s="55">
        <v>5098</v>
      </c>
      <c r="O21" s="55"/>
      <c r="P21" s="55"/>
      <c r="Q21" s="55"/>
    </row>
    <row r="22" spans="1:17" x14ac:dyDescent="0.2">
      <c r="C22" s="539">
        <v>9063</v>
      </c>
      <c r="D22" s="539">
        <v>16279</v>
      </c>
      <c r="E22" s="539">
        <v>16724</v>
      </c>
      <c r="F22" s="539">
        <v>16479.019</v>
      </c>
      <c r="G22" s="539">
        <v>16620</v>
      </c>
      <c r="H22" s="539">
        <v>16620</v>
      </c>
      <c r="I22" s="539">
        <v>16620</v>
      </c>
      <c r="J22" s="539">
        <v>16620</v>
      </c>
      <c r="K22" s="539">
        <v>16620</v>
      </c>
      <c r="L22" s="539">
        <v>16620</v>
      </c>
      <c r="M22" s="539">
        <v>16620</v>
      </c>
      <c r="N22" s="539">
        <v>16620</v>
      </c>
      <c r="O22" s="544">
        <v>0</v>
      </c>
      <c r="P22" s="544">
        <v>0</v>
      </c>
      <c r="Q22" s="544">
        <v>0</v>
      </c>
    </row>
    <row r="24" spans="1:17" x14ac:dyDescent="0.2">
      <c r="A24" s="48" t="s">
        <v>606</v>
      </c>
      <c r="B24" s="46"/>
      <c r="C24" s="40"/>
      <c r="D24" s="40"/>
      <c r="E24" s="40"/>
      <c r="F24" s="40"/>
      <c r="G24" s="40"/>
      <c r="H24" s="40"/>
      <c r="I24" s="40"/>
    </row>
    <row r="25" spans="1:17" x14ac:dyDescent="0.2">
      <c r="A25" s="57" t="s">
        <v>592</v>
      </c>
      <c r="B25" s="58" t="s">
        <v>140</v>
      </c>
      <c r="C25" s="549">
        <v>18800</v>
      </c>
      <c r="D25" s="549">
        <v>23200</v>
      </c>
      <c r="E25" s="549">
        <v>22400</v>
      </c>
      <c r="F25" s="549">
        <v>23200</v>
      </c>
      <c r="G25" s="549">
        <v>23700</v>
      </c>
      <c r="H25" s="549">
        <v>24900</v>
      </c>
      <c r="I25" s="549">
        <v>25300</v>
      </c>
      <c r="J25" s="549">
        <v>26100</v>
      </c>
      <c r="K25" s="549">
        <v>24500</v>
      </c>
      <c r="L25" s="549">
        <v>27000</v>
      </c>
      <c r="M25" s="549">
        <v>28800</v>
      </c>
      <c r="N25" s="549">
        <v>27600</v>
      </c>
      <c r="O25" s="549">
        <v>26237</v>
      </c>
      <c r="P25" s="549">
        <v>27621</v>
      </c>
      <c r="Q25" s="314">
        <v>34127</v>
      </c>
    </row>
    <row r="26" spans="1:17" x14ac:dyDescent="0.2">
      <c r="A26" s="46"/>
      <c r="B26" s="48" t="s">
        <v>141</v>
      </c>
      <c r="C26" s="550">
        <v>14350</v>
      </c>
      <c r="D26" s="550">
        <v>18500</v>
      </c>
      <c r="E26" s="550">
        <v>16000</v>
      </c>
      <c r="F26" s="550">
        <v>18500</v>
      </c>
      <c r="G26" s="550">
        <v>19500</v>
      </c>
      <c r="H26" s="550">
        <v>18550</v>
      </c>
      <c r="I26" s="550">
        <v>17450</v>
      </c>
      <c r="J26" s="550">
        <v>18300</v>
      </c>
      <c r="K26" s="550">
        <v>19050</v>
      </c>
      <c r="L26" s="550">
        <v>21750</v>
      </c>
      <c r="M26" s="550">
        <v>21800</v>
      </c>
      <c r="N26" s="550">
        <v>19000</v>
      </c>
      <c r="O26" s="550">
        <v>18062</v>
      </c>
      <c r="P26" s="550">
        <v>19015</v>
      </c>
      <c r="Q26" s="307">
        <v>23494</v>
      </c>
    </row>
    <row r="27" spans="1:17" x14ac:dyDescent="0.2">
      <c r="A27" s="46"/>
      <c r="B27" s="48" t="s">
        <v>142</v>
      </c>
      <c r="C27" s="550">
        <v>13500</v>
      </c>
      <c r="D27" s="550">
        <v>23800</v>
      </c>
      <c r="E27" s="550">
        <v>20100</v>
      </c>
      <c r="F27" s="550">
        <v>23800</v>
      </c>
      <c r="G27" s="550">
        <v>19300</v>
      </c>
      <c r="H27" s="550">
        <v>19900</v>
      </c>
      <c r="I27" s="550">
        <v>22400</v>
      </c>
      <c r="J27" s="550">
        <v>24300</v>
      </c>
      <c r="K27" s="550">
        <v>21100</v>
      </c>
      <c r="L27" s="550">
        <v>25700</v>
      </c>
      <c r="M27" s="550">
        <v>24500</v>
      </c>
      <c r="N27" s="550">
        <v>19100</v>
      </c>
      <c r="O27" s="550">
        <v>18157</v>
      </c>
      <c r="P27" s="550">
        <v>19115</v>
      </c>
      <c r="Q27" s="307">
        <v>23617</v>
      </c>
    </row>
    <row r="28" spans="1:17" x14ac:dyDescent="0.2">
      <c r="A28" s="46"/>
      <c r="B28" s="48" t="s">
        <v>143</v>
      </c>
      <c r="C28" s="550">
        <v>12600</v>
      </c>
      <c r="D28" s="550">
        <v>12000</v>
      </c>
      <c r="E28" s="550">
        <v>11800</v>
      </c>
      <c r="F28" s="550">
        <v>12000</v>
      </c>
      <c r="G28" s="550">
        <v>13200</v>
      </c>
      <c r="H28" s="550">
        <v>14800</v>
      </c>
      <c r="I28" s="550">
        <v>15100</v>
      </c>
      <c r="J28" s="550">
        <v>16700</v>
      </c>
      <c r="K28" s="550">
        <v>15500</v>
      </c>
      <c r="L28" s="550">
        <v>18400</v>
      </c>
      <c r="M28" s="550">
        <v>13300</v>
      </c>
      <c r="N28" s="550">
        <v>14400</v>
      </c>
      <c r="O28" s="550">
        <v>13689</v>
      </c>
      <c r="P28" s="550">
        <v>14411</v>
      </c>
      <c r="Q28" s="307">
        <v>17805</v>
      </c>
    </row>
    <row r="29" spans="1:17" x14ac:dyDescent="0.2">
      <c r="A29" s="46"/>
      <c r="B29" s="48" t="s">
        <v>144</v>
      </c>
      <c r="C29" s="550">
        <v>8900</v>
      </c>
      <c r="D29" s="550">
        <v>13500</v>
      </c>
      <c r="E29" s="550">
        <v>14600</v>
      </c>
      <c r="F29" s="550">
        <v>13500</v>
      </c>
      <c r="G29" s="550">
        <v>13000</v>
      </c>
      <c r="H29" s="550">
        <v>17200</v>
      </c>
      <c r="I29" s="550">
        <v>14900</v>
      </c>
      <c r="J29" s="550">
        <v>15200</v>
      </c>
      <c r="K29" s="550">
        <v>12700</v>
      </c>
      <c r="L29" s="550">
        <v>15600</v>
      </c>
      <c r="M29" s="550">
        <v>12400</v>
      </c>
      <c r="N29" s="550">
        <v>14500</v>
      </c>
      <c r="O29" s="550">
        <v>13784</v>
      </c>
      <c r="P29" s="550">
        <v>14511</v>
      </c>
      <c r="Q29" s="307">
        <v>17929</v>
      </c>
    </row>
    <row r="30" spans="1:17" x14ac:dyDescent="0.2">
      <c r="A30" s="46"/>
      <c r="B30" s="48" t="s">
        <v>145</v>
      </c>
      <c r="C30" s="550">
        <v>5940</v>
      </c>
      <c r="D30" s="550">
        <v>7240</v>
      </c>
      <c r="E30" s="550">
        <v>7800</v>
      </c>
      <c r="F30" s="550">
        <v>7240</v>
      </c>
      <c r="G30" s="550">
        <v>8460</v>
      </c>
      <c r="H30" s="550">
        <v>8560</v>
      </c>
      <c r="I30" s="550">
        <v>8720</v>
      </c>
      <c r="J30" s="550">
        <v>8883.3333333333339</v>
      </c>
      <c r="K30" s="550">
        <v>9716.6666666666661</v>
      </c>
      <c r="L30" s="550">
        <v>13566.666666666666</v>
      </c>
      <c r="M30" s="550">
        <v>16083.333333333334</v>
      </c>
      <c r="N30" s="550">
        <v>15383.333333333334</v>
      </c>
      <c r="O30" s="550">
        <v>14624</v>
      </c>
      <c r="P30" s="550">
        <v>15395</v>
      </c>
      <c r="Q30" s="307">
        <v>19021</v>
      </c>
    </row>
    <row r="31" spans="1:17" x14ac:dyDescent="0.2">
      <c r="A31" s="51"/>
      <c r="B31" s="52" t="s">
        <v>146</v>
      </c>
      <c r="C31" s="551">
        <v>0</v>
      </c>
      <c r="D31" s="551">
        <v>0</v>
      </c>
      <c r="E31" s="551">
        <v>0</v>
      </c>
      <c r="F31" s="551">
        <v>0</v>
      </c>
      <c r="G31" s="551">
        <v>0</v>
      </c>
      <c r="H31" s="551">
        <v>0</v>
      </c>
      <c r="I31" s="551">
        <v>0</v>
      </c>
      <c r="J31" s="551">
        <v>0</v>
      </c>
      <c r="K31" s="551">
        <v>0</v>
      </c>
      <c r="L31" s="551">
        <v>0</v>
      </c>
      <c r="M31" s="551">
        <v>0</v>
      </c>
      <c r="N31" s="551">
        <v>0</v>
      </c>
      <c r="O31" s="551">
        <v>0</v>
      </c>
      <c r="P31" s="551">
        <v>0</v>
      </c>
      <c r="Q31" s="323">
        <v>0</v>
      </c>
    </row>
    <row r="32" spans="1:17" x14ac:dyDescent="0.2">
      <c r="A32" s="40"/>
      <c r="B32" s="40"/>
      <c r="C32" s="40"/>
      <c r="D32" s="40"/>
      <c r="E32" s="40"/>
      <c r="F32" s="40"/>
      <c r="G32" s="40"/>
      <c r="H32" s="40"/>
      <c r="I32" s="40"/>
    </row>
    <row r="33" spans="1:17" x14ac:dyDescent="0.2">
      <c r="A33" s="48" t="s">
        <v>593</v>
      </c>
      <c r="B33" s="46"/>
      <c r="C33" s="40"/>
      <c r="D33" s="40"/>
      <c r="E33" s="44"/>
      <c r="F33" s="40"/>
      <c r="G33" s="40"/>
      <c r="H33" s="40"/>
      <c r="I33" s="40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450">
        <v>6371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5">
        <v>11106</v>
      </c>
      <c r="P35" s="55">
        <v>13693</v>
      </c>
      <c r="Q35" s="451">
        <v>14985</v>
      </c>
    </row>
    <row r="37" spans="1:17" x14ac:dyDescent="0.2">
      <c r="A37" s="39" t="s">
        <v>596</v>
      </c>
      <c r="B37" s="40"/>
      <c r="E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3">
        <v>4967</v>
      </c>
      <c r="P38" s="183">
        <v>6553</v>
      </c>
      <c r="Q38" s="724">
        <v>6955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5">
        <v>10936</v>
      </c>
      <c r="P39" s="185">
        <v>13716</v>
      </c>
      <c r="Q39" s="725">
        <v>14389</v>
      </c>
    </row>
    <row r="40" spans="1:17" x14ac:dyDescent="0.2">
      <c r="E40" s="43"/>
    </row>
    <row r="42" spans="1:17" x14ac:dyDescent="0.2">
      <c r="A42" s="62" t="s">
        <v>597</v>
      </c>
      <c r="B42" s="46"/>
      <c r="E42" s="61"/>
    </row>
    <row r="43" spans="1:17" x14ac:dyDescent="0.2">
      <c r="A43" s="57" t="s">
        <v>598</v>
      </c>
      <c r="B43" s="58" t="s">
        <v>140</v>
      </c>
      <c r="C43" s="183">
        <v>4794</v>
      </c>
      <c r="D43" s="183">
        <v>6960</v>
      </c>
      <c r="E43" s="183">
        <v>5824</v>
      </c>
      <c r="F43" s="183">
        <v>6789</v>
      </c>
      <c r="G43" s="183">
        <v>7347</v>
      </c>
      <c r="H43" s="183">
        <v>8055</v>
      </c>
      <c r="I43" s="183">
        <v>7767</v>
      </c>
      <c r="J43" s="183">
        <v>7961</v>
      </c>
      <c r="K43" s="183">
        <v>7154</v>
      </c>
      <c r="L43" s="183">
        <v>7679</v>
      </c>
      <c r="M43" s="183">
        <v>5618</v>
      </c>
      <c r="N43" s="183">
        <v>6009</v>
      </c>
      <c r="O43" s="183">
        <v>6866</v>
      </c>
      <c r="P43" s="183">
        <v>7890</v>
      </c>
      <c r="Q43" s="724">
        <v>9847</v>
      </c>
    </row>
    <row r="44" spans="1:17" x14ac:dyDescent="0.2">
      <c r="A44" s="46"/>
      <c r="B44" s="48" t="s">
        <v>141</v>
      </c>
      <c r="C44" s="184">
        <v>660</v>
      </c>
      <c r="D44" s="184">
        <v>1665</v>
      </c>
      <c r="E44" s="184">
        <v>944</v>
      </c>
      <c r="F44" s="184">
        <v>1116</v>
      </c>
      <c r="G44" s="184">
        <v>1190</v>
      </c>
      <c r="H44" s="184">
        <v>1129</v>
      </c>
      <c r="I44" s="184">
        <v>1030</v>
      </c>
      <c r="J44" s="184">
        <v>1061</v>
      </c>
      <c r="K44" s="184">
        <v>876</v>
      </c>
      <c r="L44" s="184">
        <v>947</v>
      </c>
      <c r="M44" s="184">
        <v>507</v>
      </c>
      <c r="N44" s="184">
        <v>361</v>
      </c>
      <c r="O44" s="184">
        <v>485</v>
      </c>
      <c r="P44" s="184">
        <v>463</v>
      </c>
      <c r="Q44" s="726">
        <v>555</v>
      </c>
    </row>
    <row r="45" spans="1:17" x14ac:dyDescent="0.2">
      <c r="A45" s="46"/>
      <c r="B45" s="48" t="s">
        <v>142</v>
      </c>
      <c r="C45" s="184">
        <v>68</v>
      </c>
      <c r="D45" s="184">
        <v>143</v>
      </c>
      <c r="E45" s="184">
        <v>121</v>
      </c>
      <c r="F45" s="184">
        <v>143</v>
      </c>
      <c r="G45" s="184">
        <v>116</v>
      </c>
      <c r="H45" s="184">
        <v>136</v>
      </c>
      <c r="I45" s="184">
        <v>157</v>
      </c>
      <c r="J45" s="184">
        <v>122</v>
      </c>
      <c r="K45" s="184">
        <v>84</v>
      </c>
      <c r="L45" s="184">
        <v>73</v>
      </c>
      <c r="M45" s="184">
        <v>29</v>
      </c>
      <c r="N45" s="184">
        <v>35</v>
      </c>
      <c r="O45" s="184">
        <v>48</v>
      </c>
      <c r="P45" s="184">
        <v>57</v>
      </c>
      <c r="Q45" s="726">
        <v>47</v>
      </c>
    </row>
    <row r="46" spans="1:17" x14ac:dyDescent="0.2">
      <c r="A46" s="46"/>
      <c r="B46" s="48" t="s">
        <v>143</v>
      </c>
      <c r="C46" s="184">
        <v>466</v>
      </c>
      <c r="D46" s="184">
        <v>444</v>
      </c>
      <c r="E46" s="184">
        <v>378</v>
      </c>
      <c r="F46" s="184">
        <v>412</v>
      </c>
      <c r="G46" s="184">
        <v>488</v>
      </c>
      <c r="H46" s="184">
        <v>529</v>
      </c>
      <c r="I46" s="184">
        <v>498</v>
      </c>
      <c r="J46" s="184">
        <v>334</v>
      </c>
      <c r="K46" s="184">
        <v>279</v>
      </c>
      <c r="L46" s="184">
        <v>282</v>
      </c>
      <c r="M46" s="184">
        <v>77</v>
      </c>
      <c r="N46" s="184">
        <v>97</v>
      </c>
      <c r="O46" s="184">
        <v>158</v>
      </c>
      <c r="P46" s="184">
        <v>204</v>
      </c>
      <c r="Q46" s="726">
        <v>118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6">
        <v>0</v>
      </c>
    </row>
    <row r="48" spans="1:17" x14ac:dyDescent="0.2">
      <c r="A48" s="46"/>
      <c r="B48" s="48" t="s">
        <v>145</v>
      </c>
      <c r="C48" s="184">
        <v>59</v>
      </c>
      <c r="D48" s="184">
        <v>195</v>
      </c>
      <c r="E48" s="184">
        <v>70</v>
      </c>
      <c r="F48" s="184">
        <v>67</v>
      </c>
      <c r="G48" s="184">
        <v>76</v>
      </c>
      <c r="H48" s="184">
        <v>64</v>
      </c>
      <c r="I48" s="184">
        <v>70</v>
      </c>
      <c r="J48" s="184">
        <v>71</v>
      </c>
      <c r="K48" s="184">
        <v>68</v>
      </c>
      <c r="L48" s="184">
        <v>113</v>
      </c>
      <c r="M48" s="184">
        <v>58</v>
      </c>
      <c r="N48" s="184">
        <v>66</v>
      </c>
      <c r="O48" s="184">
        <v>96</v>
      </c>
      <c r="P48" s="184">
        <v>113</v>
      </c>
      <c r="Q48" s="726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5">
        <v>0</v>
      </c>
      <c r="P49" s="185">
        <v>0</v>
      </c>
      <c r="Q49" s="726">
        <v>0</v>
      </c>
    </row>
    <row r="50" spans="1:17" x14ac:dyDescent="0.2">
      <c r="A50" s="63"/>
      <c r="B50" s="64" t="s">
        <v>599</v>
      </c>
      <c r="C50" s="65">
        <v>6047</v>
      </c>
      <c r="D50" s="65">
        <v>9407</v>
      </c>
      <c r="E50" s="65">
        <v>7337</v>
      </c>
      <c r="F50" s="65">
        <v>8527</v>
      </c>
      <c r="G50" s="65">
        <v>9217</v>
      </c>
      <c r="H50" s="65">
        <v>9913</v>
      </c>
      <c r="I50" s="65">
        <v>9522</v>
      </c>
      <c r="J50" s="65">
        <v>9549</v>
      </c>
      <c r="K50" s="65">
        <v>8461</v>
      </c>
      <c r="L50" s="65">
        <v>9094</v>
      </c>
      <c r="M50" s="65">
        <v>6289</v>
      </c>
      <c r="N50" s="65">
        <v>6568</v>
      </c>
      <c r="O50" s="65">
        <v>7653</v>
      </c>
      <c r="P50" s="65">
        <v>8727</v>
      </c>
      <c r="Q50" s="727">
        <v>10567</v>
      </c>
    </row>
    <row r="51" spans="1:17" x14ac:dyDescent="0.2">
      <c r="A51" s="40"/>
      <c r="B51" s="40"/>
    </row>
    <row r="52" spans="1:17" x14ac:dyDescent="0.2">
      <c r="A52" s="62" t="s">
        <v>600</v>
      </c>
      <c r="B52" s="46"/>
    </row>
    <row r="53" spans="1:17" x14ac:dyDescent="0.2">
      <c r="A53" s="57" t="s">
        <v>598</v>
      </c>
      <c r="B53" s="43" t="s">
        <v>594</v>
      </c>
      <c r="C53" s="183">
        <v>79715</v>
      </c>
      <c r="D53" s="183">
        <v>73234</v>
      </c>
      <c r="E53" s="183">
        <v>71628</v>
      </c>
      <c r="F53" s="183">
        <v>74348</v>
      </c>
      <c r="G53" s="183">
        <v>69098</v>
      </c>
      <c r="H53" s="183">
        <v>78236</v>
      </c>
      <c r="I53" s="183">
        <v>78766</v>
      </c>
      <c r="J53" s="183">
        <v>82185</v>
      </c>
      <c r="K53" s="183">
        <v>93028</v>
      </c>
      <c r="L53" s="183">
        <v>87489</v>
      </c>
      <c r="M53" s="183">
        <v>45971</v>
      </c>
      <c r="N53" s="183">
        <v>69267</v>
      </c>
      <c r="O53" s="183">
        <v>80920</v>
      </c>
      <c r="P53" s="183">
        <v>108278</v>
      </c>
      <c r="Q53" s="724">
        <v>110343</v>
      </c>
    </row>
    <row r="54" spans="1:17" x14ac:dyDescent="0.2">
      <c r="A54" s="46"/>
      <c r="B54" s="61" t="s">
        <v>595</v>
      </c>
      <c r="C54" s="185">
        <v>3274</v>
      </c>
      <c r="D54" s="185">
        <v>4559</v>
      </c>
      <c r="E54" s="185">
        <v>3821</v>
      </c>
      <c r="F54" s="185">
        <v>4053</v>
      </c>
      <c r="G54" s="185">
        <v>4246</v>
      </c>
      <c r="H54" s="185">
        <v>4965</v>
      </c>
      <c r="I54" s="185">
        <v>4908</v>
      </c>
      <c r="J54" s="185">
        <v>4871</v>
      </c>
      <c r="K54" s="185">
        <v>4797</v>
      </c>
      <c r="L54" s="185">
        <v>4195</v>
      </c>
      <c r="M54" s="185">
        <v>2367</v>
      </c>
      <c r="N54" s="185">
        <v>2633</v>
      </c>
      <c r="O54" s="185">
        <v>3538</v>
      </c>
      <c r="P54" s="185">
        <v>4941</v>
      </c>
      <c r="Q54" s="726">
        <v>4897</v>
      </c>
    </row>
    <row r="55" spans="1:17" x14ac:dyDescent="0.2">
      <c r="A55" s="67"/>
      <c r="B55" s="64" t="s">
        <v>599</v>
      </c>
      <c r="C55" s="65">
        <v>82989</v>
      </c>
      <c r="D55" s="65">
        <v>77793</v>
      </c>
      <c r="E55" s="65">
        <v>75449</v>
      </c>
      <c r="F55" s="65">
        <v>78401</v>
      </c>
      <c r="G55" s="65">
        <v>73344</v>
      </c>
      <c r="H55" s="65">
        <v>83201</v>
      </c>
      <c r="I55" s="65">
        <v>83674</v>
      </c>
      <c r="J55" s="65">
        <v>87056</v>
      </c>
      <c r="K55" s="65">
        <v>97825</v>
      </c>
      <c r="L55" s="65">
        <v>91684</v>
      </c>
      <c r="M55" s="65">
        <v>48338</v>
      </c>
      <c r="N55" s="65">
        <v>71900</v>
      </c>
      <c r="O55" s="65">
        <v>84458</v>
      </c>
      <c r="P55" s="65">
        <v>113219</v>
      </c>
      <c r="Q55" s="727">
        <v>115240</v>
      </c>
    </row>
    <row r="57" spans="1:17" x14ac:dyDescent="0.2">
      <c r="A57" s="39" t="s">
        <v>601</v>
      </c>
      <c r="B57" s="40"/>
      <c r="E57" s="61"/>
    </row>
    <row r="58" spans="1:17" x14ac:dyDescent="0.2">
      <c r="A58" s="42" t="s">
        <v>598</v>
      </c>
      <c r="B58" s="43" t="s">
        <v>594</v>
      </c>
      <c r="C58" s="183">
        <v>60160</v>
      </c>
      <c r="D58" s="183">
        <v>54171</v>
      </c>
      <c r="E58" s="183">
        <v>52405</v>
      </c>
      <c r="F58" s="183">
        <v>56419</v>
      </c>
      <c r="G58" s="183">
        <v>54919</v>
      </c>
      <c r="H58" s="183">
        <v>59082</v>
      </c>
      <c r="I58" s="183">
        <v>61498</v>
      </c>
      <c r="J58" s="183">
        <v>65393</v>
      </c>
      <c r="K58" s="183">
        <v>84210</v>
      </c>
      <c r="L58" s="183">
        <v>85131</v>
      </c>
      <c r="M58" s="183">
        <v>49110</v>
      </c>
      <c r="N58" s="183">
        <v>67855</v>
      </c>
      <c r="O58" s="183">
        <v>85118</v>
      </c>
      <c r="P58" s="183">
        <v>114943</v>
      </c>
      <c r="Q58" s="724">
        <v>120458</v>
      </c>
    </row>
    <row r="59" spans="1:17" x14ac:dyDescent="0.2">
      <c r="A59" s="44"/>
      <c r="B59" s="61" t="s">
        <v>595</v>
      </c>
      <c r="C59" s="184">
        <v>3387</v>
      </c>
      <c r="D59" s="184">
        <v>4184</v>
      </c>
      <c r="E59" s="184">
        <v>3463</v>
      </c>
      <c r="F59" s="184">
        <v>3612</v>
      </c>
      <c r="G59" s="184">
        <v>3784</v>
      </c>
      <c r="H59" s="184">
        <v>4740</v>
      </c>
      <c r="I59" s="184">
        <v>4558</v>
      </c>
      <c r="J59" s="184">
        <v>4582</v>
      </c>
      <c r="K59" s="184">
        <v>4390</v>
      </c>
      <c r="L59" s="184">
        <v>3857</v>
      </c>
      <c r="M59" s="184">
        <v>2392</v>
      </c>
      <c r="N59" s="184">
        <v>2522</v>
      </c>
      <c r="O59" s="185">
        <v>3484</v>
      </c>
      <c r="P59" s="185">
        <v>4950</v>
      </c>
      <c r="Q59" s="726">
        <v>4703</v>
      </c>
    </row>
    <row r="60" spans="1:17" x14ac:dyDescent="0.2">
      <c r="A60" s="67"/>
      <c r="B60" s="67" t="s">
        <v>599</v>
      </c>
      <c r="C60" s="65">
        <v>63547</v>
      </c>
      <c r="D60" s="65">
        <v>58355</v>
      </c>
      <c r="E60" s="65">
        <v>55868</v>
      </c>
      <c r="F60" s="65">
        <v>60031</v>
      </c>
      <c r="G60" s="65">
        <v>58703</v>
      </c>
      <c r="H60" s="65">
        <v>63822</v>
      </c>
      <c r="I60" s="65">
        <v>66056</v>
      </c>
      <c r="J60" s="65">
        <v>69975</v>
      </c>
      <c r="K60" s="65">
        <v>88600</v>
      </c>
      <c r="L60" s="65">
        <v>88988</v>
      </c>
      <c r="M60" s="65">
        <v>51502</v>
      </c>
      <c r="N60" s="65">
        <v>70377</v>
      </c>
      <c r="O60" s="68">
        <v>88602</v>
      </c>
      <c r="P60" s="68">
        <v>119893</v>
      </c>
      <c r="Q60" s="727">
        <v>125161</v>
      </c>
    </row>
    <row r="61" spans="1:17" x14ac:dyDescent="0.2">
      <c r="O61" s="43"/>
      <c r="P61" s="43"/>
    </row>
    <row r="63" spans="1:17" x14ac:dyDescent="0.2">
      <c r="A63" s="39" t="s">
        <v>602</v>
      </c>
      <c r="O63" s="61"/>
      <c r="P63" s="61"/>
    </row>
    <row r="64" spans="1:17" x14ac:dyDescent="0.2">
      <c r="A64" s="43" t="s">
        <v>598</v>
      </c>
      <c r="B64" s="43" t="s">
        <v>451</v>
      </c>
      <c r="C64" s="59">
        <v>6047</v>
      </c>
      <c r="D64" s="59">
        <v>9407</v>
      </c>
      <c r="E64" s="59">
        <v>7337</v>
      </c>
      <c r="F64" s="59">
        <v>8527</v>
      </c>
      <c r="G64" s="59">
        <v>9217</v>
      </c>
      <c r="H64" s="59">
        <v>9913</v>
      </c>
      <c r="I64" s="59">
        <v>9522</v>
      </c>
      <c r="J64" s="59">
        <v>9549</v>
      </c>
      <c r="K64" s="59">
        <v>8461</v>
      </c>
      <c r="L64" s="59">
        <v>9094</v>
      </c>
      <c r="M64" s="59">
        <v>6289</v>
      </c>
      <c r="N64" s="59">
        <v>6568</v>
      </c>
      <c r="O64" s="68">
        <v>7653</v>
      </c>
      <c r="P64" s="68">
        <v>8727</v>
      </c>
      <c r="Q64" s="450">
        <v>10567</v>
      </c>
    </row>
    <row r="65" spans="1:17" x14ac:dyDescent="0.2">
      <c r="B65" t="s">
        <v>450</v>
      </c>
      <c r="C65" s="68">
        <v>82989</v>
      </c>
      <c r="D65" s="68">
        <v>77793</v>
      </c>
      <c r="E65" s="68">
        <v>75449</v>
      </c>
      <c r="F65" s="68">
        <v>78401</v>
      </c>
      <c r="G65" s="68">
        <v>73344</v>
      </c>
      <c r="H65" s="68">
        <v>83201</v>
      </c>
      <c r="I65" s="68">
        <v>83674</v>
      </c>
      <c r="J65" s="68">
        <v>87056</v>
      </c>
      <c r="K65" s="68">
        <v>97825</v>
      </c>
      <c r="L65" s="68">
        <v>91684</v>
      </c>
      <c r="M65" s="68">
        <v>48338</v>
      </c>
      <c r="N65" s="68">
        <v>71900</v>
      </c>
      <c r="O65" s="68">
        <v>84458</v>
      </c>
      <c r="P65" s="68">
        <v>113219</v>
      </c>
      <c r="Q65" s="134">
        <v>115240</v>
      </c>
    </row>
    <row r="66" spans="1:17" x14ac:dyDescent="0.2">
      <c r="A66" s="61"/>
      <c r="B66" s="61" t="s">
        <v>453</v>
      </c>
      <c r="C66" s="68">
        <v>63547</v>
      </c>
      <c r="D66" s="68">
        <v>58355</v>
      </c>
      <c r="E66" s="68">
        <v>55868</v>
      </c>
      <c r="F66" s="68">
        <v>60031</v>
      </c>
      <c r="G66" s="68">
        <v>58703</v>
      </c>
      <c r="H66" s="68">
        <v>63822</v>
      </c>
      <c r="I66" s="68">
        <v>66056</v>
      </c>
      <c r="J66" s="68">
        <v>69975</v>
      </c>
      <c r="K66" s="68">
        <v>88600</v>
      </c>
      <c r="L66" s="68">
        <v>88988</v>
      </c>
      <c r="M66" s="68">
        <v>51502</v>
      </c>
      <c r="N66" s="68">
        <v>70377</v>
      </c>
      <c r="O66" s="68">
        <v>88602</v>
      </c>
      <c r="P66" s="68">
        <v>119893</v>
      </c>
      <c r="Q66" s="134">
        <v>125161</v>
      </c>
    </row>
    <row r="67" spans="1:17" x14ac:dyDescent="0.2">
      <c r="A67" s="67"/>
      <c r="B67" s="67" t="s">
        <v>599</v>
      </c>
      <c r="C67" s="65">
        <v>152583</v>
      </c>
      <c r="D67" s="65">
        <v>145555</v>
      </c>
      <c r="E67" s="65">
        <v>138654</v>
      </c>
      <c r="F67" s="65">
        <v>146959</v>
      </c>
      <c r="G67" s="65">
        <v>141264</v>
      </c>
      <c r="H67" s="65">
        <v>156936</v>
      </c>
      <c r="I67" s="65">
        <v>159252</v>
      </c>
      <c r="J67" s="65">
        <v>166580</v>
      </c>
      <c r="K67" s="65">
        <v>194886</v>
      </c>
      <c r="L67" s="65">
        <v>189766</v>
      </c>
      <c r="M67" s="65">
        <v>106129</v>
      </c>
      <c r="N67" s="65">
        <v>148845</v>
      </c>
      <c r="O67" s="65">
        <v>180713</v>
      </c>
      <c r="P67" s="65">
        <v>241839</v>
      </c>
      <c r="Q67" s="727">
        <v>250968</v>
      </c>
    </row>
    <row r="68" spans="1:17" x14ac:dyDescent="0.2">
      <c r="C68" s="68"/>
      <c r="D68" s="68"/>
      <c r="E68" s="184"/>
      <c r="F68" s="184"/>
      <c r="G68" s="184"/>
      <c r="H68" s="184"/>
      <c r="I68" s="184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</row>
    <row r="71" spans="1:17" x14ac:dyDescent="0.2">
      <c r="A71" s="57" t="s">
        <v>94</v>
      </c>
      <c r="B71" s="58" t="s">
        <v>84</v>
      </c>
      <c r="C71" s="152">
        <f>C78-SUM(C72:C77)</f>
        <v>2042</v>
      </c>
      <c r="D71" s="152">
        <f t="shared" ref="D71:I71" si="0">D78-SUM(D72:D77)</f>
        <v>2549</v>
      </c>
      <c r="E71" s="152">
        <f t="shared" si="0"/>
        <v>2618</v>
      </c>
      <c r="F71" s="152">
        <f t="shared" si="0"/>
        <v>2654</v>
      </c>
      <c r="G71" s="152">
        <f t="shared" si="0"/>
        <v>3150</v>
      </c>
      <c r="H71" s="152">
        <f t="shared" si="0"/>
        <v>3707</v>
      </c>
      <c r="I71" s="152">
        <f t="shared" si="0"/>
        <v>3998</v>
      </c>
      <c r="J71" s="152">
        <f t="shared" ref="J71:K71" si="1">J78-SUM(J72:J77)</f>
        <v>4218</v>
      </c>
      <c r="K71" s="152">
        <f t="shared" si="1"/>
        <v>4313</v>
      </c>
      <c r="L71" s="152">
        <f t="shared" ref="L71:M71" si="2">L78-SUM(L72:L77)</f>
        <v>3999</v>
      </c>
      <c r="M71" s="152">
        <f t="shared" si="2"/>
        <v>3493</v>
      </c>
      <c r="N71" s="152">
        <f t="shared" ref="N71:O71" si="3">N78-SUM(N72:N77)</f>
        <v>4988</v>
      </c>
      <c r="O71" s="152">
        <f t="shared" si="3"/>
        <v>5227</v>
      </c>
      <c r="P71" s="152">
        <f t="shared" ref="P71:Q71" si="4">P78-SUM(P72:P77)</f>
        <v>6583</v>
      </c>
      <c r="Q71" s="152">
        <f t="shared" si="4"/>
        <v>7058</v>
      </c>
    </row>
    <row r="72" spans="1:17" x14ac:dyDescent="0.2">
      <c r="A72" s="46"/>
      <c r="B72" s="48" t="s">
        <v>85</v>
      </c>
      <c r="C72" s="50">
        <f t="shared" ref="C72:N72" si="5">ROUND(C$78*C44/C$50,0)</f>
        <v>281</v>
      </c>
      <c r="D72" s="50">
        <f t="shared" si="5"/>
        <v>610</v>
      </c>
      <c r="E72" s="50">
        <f t="shared" si="5"/>
        <v>424</v>
      </c>
      <c r="F72" s="50">
        <f t="shared" si="5"/>
        <v>436</v>
      </c>
      <c r="G72" s="50">
        <f t="shared" si="5"/>
        <v>510</v>
      </c>
      <c r="H72" s="50">
        <f t="shared" si="5"/>
        <v>519</v>
      </c>
      <c r="I72" s="50">
        <f t="shared" si="5"/>
        <v>530</v>
      </c>
      <c r="J72" s="50">
        <f t="shared" si="5"/>
        <v>562</v>
      </c>
      <c r="K72" s="50">
        <f t="shared" si="5"/>
        <v>528</v>
      </c>
      <c r="L72" s="50">
        <f t="shared" si="5"/>
        <v>493</v>
      </c>
      <c r="M72" s="50">
        <f t="shared" si="5"/>
        <v>315</v>
      </c>
      <c r="N72" s="50">
        <f t="shared" si="5"/>
        <v>300</v>
      </c>
      <c r="O72" s="50">
        <f t="shared" ref="O72:P72" si="6">ROUND(O$78*O44/O$50,0)</f>
        <v>369</v>
      </c>
      <c r="P72" s="50">
        <f t="shared" si="6"/>
        <v>386</v>
      </c>
      <c r="Q72" s="50">
        <f t="shared" ref="Q72" si="7">ROUND(Q$78*Q44/Q$50,0)</f>
        <v>398</v>
      </c>
    </row>
    <row r="73" spans="1:17" x14ac:dyDescent="0.2">
      <c r="A73" s="46"/>
      <c r="B73" s="48" t="s">
        <v>86</v>
      </c>
      <c r="C73" s="50">
        <f t="shared" ref="C73:N73" si="8">ROUND(C$78*C45/C$50,0)</f>
        <v>29</v>
      </c>
      <c r="D73" s="50">
        <f t="shared" si="8"/>
        <v>52</v>
      </c>
      <c r="E73" s="50">
        <f t="shared" si="8"/>
        <v>54</v>
      </c>
      <c r="F73" s="50">
        <f t="shared" si="8"/>
        <v>56</v>
      </c>
      <c r="G73" s="50">
        <f t="shared" si="8"/>
        <v>50</v>
      </c>
      <c r="H73" s="50">
        <f t="shared" si="8"/>
        <v>63</v>
      </c>
      <c r="I73" s="50">
        <f t="shared" si="8"/>
        <v>81</v>
      </c>
      <c r="J73" s="50">
        <f t="shared" si="8"/>
        <v>65</v>
      </c>
      <c r="K73" s="50">
        <f t="shared" si="8"/>
        <v>51</v>
      </c>
      <c r="L73" s="50">
        <f t="shared" si="8"/>
        <v>38</v>
      </c>
      <c r="M73" s="50">
        <f t="shared" si="8"/>
        <v>18</v>
      </c>
      <c r="N73" s="50">
        <f t="shared" si="8"/>
        <v>29</v>
      </c>
      <c r="O73" s="50">
        <f t="shared" ref="O73:P73" si="9">ROUND(O$78*O45/O$50,0)</f>
        <v>37</v>
      </c>
      <c r="P73" s="50">
        <f t="shared" si="9"/>
        <v>48</v>
      </c>
      <c r="Q73" s="50">
        <f t="shared" ref="Q73" si="10">ROUND(Q$78*Q45/Q$50,0)</f>
        <v>34</v>
      </c>
    </row>
    <row r="74" spans="1:17" x14ac:dyDescent="0.2">
      <c r="A74" s="46"/>
      <c r="B74" s="48" t="s">
        <v>87</v>
      </c>
      <c r="C74" s="50">
        <f t="shared" ref="C74:N74" si="11">ROUND(C$78*C46/C$50,0)</f>
        <v>199</v>
      </c>
      <c r="D74" s="50">
        <f t="shared" si="11"/>
        <v>163</v>
      </c>
      <c r="E74" s="50">
        <f t="shared" si="11"/>
        <v>170</v>
      </c>
      <c r="F74" s="50">
        <f t="shared" si="11"/>
        <v>161</v>
      </c>
      <c r="G74" s="50">
        <f t="shared" si="11"/>
        <v>209</v>
      </c>
      <c r="H74" s="50">
        <f t="shared" si="11"/>
        <v>243</v>
      </c>
      <c r="I74" s="50">
        <f t="shared" si="11"/>
        <v>256</v>
      </c>
      <c r="J74" s="50">
        <f t="shared" si="11"/>
        <v>177</v>
      </c>
      <c r="K74" s="50">
        <f t="shared" si="11"/>
        <v>168</v>
      </c>
      <c r="L74" s="50">
        <f t="shared" si="11"/>
        <v>147</v>
      </c>
      <c r="M74" s="50">
        <f t="shared" si="11"/>
        <v>48</v>
      </c>
      <c r="N74" s="50">
        <f t="shared" si="11"/>
        <v>81</v>
      </c>
      <c r="O74" s="50">
        <f t="shared" ref="O74:P74" si="12">ROUND(O$78*O46/O$50,0)</f>
        <v>120</v>
      </c>
      <c r="P74" s="50">
        <f t="shared" si="12"/>
        <v>170</v>
      </c>
      <c r="Q74" s="50">
        <f t="shared" ref="Q74" si="13">ROUND(Q$78*Q46/Q$50,0)</f>
        <v>85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25</v>
      </c>
      <c r="D76" s="50">
        <f t="shared" si="17"/>
        <v>71</v>
      </c>
      <c r="E76" s="50">
        <f t="shared" si="17"/>
        <v>31</v>
      </c>
      <c r="F76" s="50">
        <f t="shared" si="17"/>
        <v>26</v>
      </c>
      <c r="G76" s="50">
        <f t="shared" si="17"/>
        <v>33</v>
      </c>
      <c r="H76" s="50">
        <f t="shared" si="17"/>
        <v>29</v>
      </c>
      <c r="I76" s="50">
        <f t="shared" si="17"/>
        <v>36</v>
      </c>
      <c r="J76" s="50">
        <f t="shared" si="17"/>
        <v>38</v>
      </c>
      <c r="K76" s="50">
        <f t="shared" si="17"/>
        <v>41</v>
      </c>
      <c r="L76" s="50">
        <f t="shared" si="17"/>
        <v>59</v>
      </c>
      <c r="M76" s="50">
        <f t="shared" si="17"/>
        <v>36</v>
      </c>
      <c r="N76" s="50">
        <f t="shared" si="17"/>
        <v>55</v>
      </c>
      <c r="O76" s="50">
        <f t="shared" ref="O76:P76" si="18">ROUND(O$78*O48/O$50,0)</f>
        <v>73</v>
      </c>
      <c r="P76" s="50">
        <f t="shared" si="18"/>
        <v>94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2576</v>
      </c>
      <c r="D78" s="239">
        <f t="shared" ref="D78:I78" si="23">D91</f>
        <v>3445</v>
      </c>
      <c r="E78" s="239">
        <f t="shared" si="23"/>
        <v>3297</v>
      </c>
      <c r="F78" s="239">
        <f t="shared" si="23"/>
        <v>3333</v>
      </c>
      <c r="G78" s="239">
        <f t="shared" si="23"/>
        <v>3952</v>
      </c>
      <c r="H78" s="239">
        <f t="shared" si="23"/>
        <v>4561</v>
      </c>
      <c r="I78" s="239">
        <f t="shared" si="23"/>
        <v>4901</v>
      </c>
      <c r="J78" s="239">
        <f t="shared" ref="J78:K78" si="24">J91</f>
        <v>5060</v>
      </c>
      <c r="K78" s="239">
        <f t="shared" si="24"/>
        <v>5101</v>
      </c>
      <c r="L78" s="239">
        <f t="shared" ref="L78:M78" si="25">L91</f>
        <v>4736</v>
      </c>
      <c r="M78" s="239">
        <f t="shared" si="25"/>
        <v>3910</v>
      </c>
      <c r="N78" s="239">
        <f t="shared" ref="N78:O78" si="26">N91</f>
        <v>5453</v>
      </c>
      <c r="O78" s="239">
        <f t="shared" si="26"/>
        <v>5826</v>
      </c>
      <c r="P78" s="239">
        <f t="shared" ref="P78:Q78" si="27">P91</f>
        <v>7281</v>
      </c>
      <c r="Q78" s="239">
        <f t="shared" si="27"/>
        <v>7575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53651</v>
      </c>
      <c r="D81" s="152">
        <f t="shared" si="28"/>
        <v>50719</v>
      </c>
      <c r="E81" s="152">
        <f t="shared" si="28"/>
        <v>50005</v>
      </c>
      <c r="F81" s="152">
        <f t="shared" si="28"/>
        <v>49453</v>
      </c>
      <c r="G81" s="152">
        <f t="shared" si="28"/>
        <v>46046</v>
      </c>
      <c r="H81" s="152">
        <f t="shared" si="28"/>
        <v>53352</v>
      </c>
      <c r="I81" s="152">
        <f t="shared" si="28"/>
        <v>55679</v>
      </c>
      <c r="J81" s="152">
        <f t="shared" si="28"/>
        <v>57634</v>
      </c>
      <c r="K81" s="152">
        <f t="shared" si="28"/>
        <v>62461</v>
      </c>
      <c r="L81" s="152">
        <f t="shared" si="28"/>
        <v>59153</v>
      </c>
      <c r="M81" s="152">
        <f t="shared" si="28"/>
        <v>30686</v>
      </c>
      <c r="N81" s="152">
        <f t="shared" si="28"/>
        <v>47847</v>
      </c>
      <c r="O81" s="152">
        <f t="shared" ref="O81:P81" si="29">O83-SUM(O82:O82)</f>
        <v>55738</v>
      </c>
      <c r="P81" s="152">
        <f t="shared" si="29"/>
        <v>75869</v>
      </c>
      <c r="Q81" s="152">
        <f t="shared" ref="Q81" si="30">Q83-SUM(Q82:Q82)</f>
        <v>66600</v>
      </c>
    </row>
    <row r="82" spans="1:17" x14ac:dyDescent="0.2">
      <c r="A82" s="46"/>
      <c r="B82" s="61" t="s">
        <v>92</v>
      </c>
      <c r="C82" s="50">
        <f t="shared" ref="C82:N82" si="31">ROUND(C$83*C54/C$55,0)</f>
        <v>2203</v>
      </c>
      <c r="D82" s="50">
        <f t="shared" si="31"/>
        <v>3157</v>
      </c>
      <c r="E82" s="50">
        <f t="shared" si="31"/>
        <v>2668</v>
      </c>
      <c r="F82" s="50">
        <f t="shared" si="31"/>
        <v>2696</v>
      </c>
      <c r="G82" s="50">
        <f t="shared" si="31"/>
        <v>2830</v>
      </c>
      <c r="H82" s="50">
        <f t="shared" si="31"/>
        <v>3386</v>
      </c>
      <c r="I82" s="50">
        <f t="shared" si="31"/>
        <v>3469</v>
      </c>
      <c r="J82" s="50">
        <f t="shared" si="31"/>
        <v>3416</v>
      </c>
      <c r="K82" s="50">
        <f t="shared" si="31"/>
        <v>3221</v>
      </c>
      <c r="L82" s="50">
        <f t="shared" si="31"/>
        <v>2836</v>
      </c>
      <c r="M82" s="50">
        <f t="shared" si="31"/>
        <v>1580</v>
      </c>
      <c r="N82" s="50">
        <f t="shared" si="31"/>
        <v>1819</v>
      </c>
      <c r="O82" s="50">
        <f t="shared" ref="O82:P82" si="32">ROUND(O$83*O54/O$55,0)</f>
        <v>2437</v>
      </c>
      <c r="P82" s="50">
        <f t="shared" si="32"/>
        <v>3462</v>
      </c>
      <c r="Q82" s="50">
        <f t="shared" ref="Q82" si="33">ROUND(Q$83*Q54/Q$55,0)</f>
        <v>2956</v>
      </c>
    </row>
    <row r="83" spans="1:17" x14ac:dyDescent="0.2">
      <c r="A83" s="67"/>
      <c r="B83" s="64" t="s">
        <v>95</v>
      </c>
      <c r="C83" s="239">
        <f>C92</f>
        <v>55854</v>
      </c>
      <c r="D83" s="239">
        <f t="shared" ref="D83:I83" si="34">D92</f>
        <v>53876</v>
      </c>
      <c r="E83" s="239">
        <f t="shared" si="34"/>
        <v>52673</v>
      </c>
      <c r="F83" s="239">
        <f t="shared" si="34"/>
        <v>52149</v>
      </c>
      <c r="G83" s="239">
        <f t="shared" si="34"/>
        <v>48876</v>
      </c>
      <c r="H83" s="239">
        <f t="shared" si="34"/>
        <v>56738</v>
      </c>
      <c r="I83" s="239">
        <f t="shared" si="34"/>
        <v>59148</v>
      </c>
      <c r="J83" s="239">
        <f t="shared" ref="J83:K83" si="35">J92</f>
        <v>61050</v>
      </c>
      <c r="K83" s="239">
        <f t="shared" si="35"/>
        <v>65682</v>
      </c>
      <c r="L83" s="239">
        <f t="shared" ref="L83:M83" si="36">L92</f>
        <v>61989</v>
      </c>
      <c r="M83" s="239">
        <f t="shared" si="36"/>
        <v>32266</v>
      </c>
      <c r="N83" s="239">
        <f t="shared" ref="N83:O83" si="37">N92</f>
        <v>49666</v>
      </c>
      <c r="O83" s="239">
        <f t="shared" si="37"/>
        <v>58175</v>
      </c>
      <c r="P83" s="239">
        <f t="shared" ref="P83:Q83" si="38">P92</f>
        <v>79331</v>
      </c>
      <c r="Q83" s="239">
        <f t="shared" si="38"/>
        <v>69556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54245</v>
      </c>
      <c r="D86" s="152">
        <f t="shared" ref="D86:I86" si="39">D88-D87</f>
        <v>51135</v>
      </c>
      <c r="E86" s="152">
        <f t="shared" si="39"/>
        <v>49466</v>
      </c>
      <c r="F86" s="152">
        <f t="shared" si="39"/>
        <v>50883</v>
      </c>
      <c r="G86" s="152">
        <f t="shared" si="39"/>
        <v>48265</v>
      </c>
      <c r="H86" s="152">
        <f t="shared" si="39"/>
        <v>53697</v>
      </c>
      <c r="I86" s="152">
        <f t="shared" si="39"/>
        <v>56731</v>
      </c>
      <c r="J86" s="152">
        <f t="shared" ref="J86:K86" si="40">J88-J87</f>
        <v>58704</v>
      </c>
      <c r="K86" s="152">
        <f t="shared" si="40"/>
        <v>71196</v>
      </c>
      <c r="L86" s="152">
        <f t="shared" ref="L86:M86" si="41">L88-L87</f>
        <v>71459</v>
      </c>
      <c r="M86" s="152">
        <f t="shared" si="41"/>
        <v>39582</v>
      </c>
      <c r="N86" s="152">
        <f t="shared" ref="N86:O86" si="42">N88-N87</f>
        <v>57128</v>
      </c>
      <c r="O86" s="152">
        <f t="shared" si="42"/>
        <v>72081</v>
      </c>
      <c r="P86" s="152">
        <f t="shared" ref="P86:Q86" si="43">P88-P87</f>
        <v>97885</v>
      </c>
      <c r="Q86" s="152">
        <f t="shared" si="43"/>
        <v>85596</v>
      </c>
    </row>
    <row r="87" spans="1:17" x14ac:dyDescent="0.2">
      <c r="A87" s="44"/>
      <c r="B87" s="61" t="s">
        <v>92</v>
      </c>
      <c r="C87" s="55">
        <f t="shared" ref="C87:N87" si="44">ROUND(C$88*C59/C$60,0)</f>
        <v>3054</v>
      </c>
      <c r="D87" s="55">
        <f t="shared" si="44"/>
        <v>3950</v>
      </c>
      <c r="E87" s="55">
        <f t="shared" si="44"/>
        <v>3269</v>
      </c>
      <c r="F87" s="55">
        <f t="shared" si="44"/>
        <v>3258</v>
      </c>
      <c r="G87" s="55">
        <f t="shared" si="44"/>
        <v>3326</v>
      </c>
      <c r="H87" s="55">
        <f t="shared" si="44"/>
        <v>4308</v>
      </c>
      <c r="I87" s="55">
        <f t="shared" si="44"/>
        <v>4205</v>
      </c>
      <c r="J87" s="55">
        <f t="shared" si="44"/>
        <v>4113</v>
      </c>
      <c r="K87" s="55">
        <f t="shared" si="44"/>
        <v>3712</v>
      </c>
      <c r="L87" s="55">
        <f t="shared" si="44"/>
        <v>3238</v>
      </c>
      <c r="M87" s="55">
        <f t="shared" si="44"/>
        <v>1928</v>
      </c>
      <c r="N87" s="55">
        <f t="shared" si="44"/>
        <v>2123</v>
      </c>
      <c r="O87" s="55">
        <f t="shared" ref="O87:P87" si="45">ROUND(O$88*O59/O$60,0)</f>
        <v>2950</v>
      </c>
      <c r="P87" s="55">
        <f t="shared" si="45"/>
        <v>4215</v>
      </c>
      <c r="Q87" s="55">
        <f t="shared" ref="Q87" si="46">ROUND(Q$88*Q59/Q$60,0)</f>
        <v>3342</v>
      </c>
    </row>
    <row r="88" spans="1:17" x14ac:dyDescent="0.2">
      <c r="A88" s="67"/>
      <c r="B88" s="67" t="s">
        <v>95</v>
      </c>
      <c r="C88" s="239">
        <f>C93</f>
        <v>57299</v>
      </c>
      <c r="D88" s="239">
        <f t="shared" ref="D88:I88" si="47">D93</f>
        <v>55085</v>
      </c>
      <c r="E88" s="239">
        <f t="shared" si="47"/>
        <v>52735</v>
      </c>
      <c r="F88" s="239">
        <f t="shared" si="47"/>
        <v>54141</v>
      </c>
      <c r="G88" s="239">
        <f t="shared" si="47"/>
        <v>51591</v>
      </c>
      <c r="H88" s="239">
        <f t="shared" si="47"/>
        <v>58005</v>
      </c>
      <c r="I88" s="239">
        <f t="shared" si="47"/>
        <v>60936</v>
      </c>
      <c r="J88" s="239">
        <f t="shared" ref="J88:K88" si="48">J93</f>
        <v>62817</v>
      </c>
      <c r="K88" s="239">
        <f t="shared" si="48"/>
        <v>74908</v>
      </c>
      <c r="L88" s="239">
        <f t="shared" ref="L88:M88" si="49">L93</f>
        <v>74697</v>
      </c>
      <c r="M88" s="239">
        <f t="shared" si="49"/>
        <v>41510</v>
      </c>
      <c r="N88" s="239">
        <f t="shared" ref="N88:O88" si="50">N93</f>
        <v>59251</v>
      </c>
      <c r="O88" s="239">
        <f t="shared" si="50"/>
        <v>75031</v>
      </c>
      <c r="P88" s="239">
        <f t="shared" ref="P88:Q88" si="51">P93</f>
        <v>102100</v>
      </c>
      <c r="Q88" s="239">
        <f t="shared" si="51"/>
        <v>88938</v>
      </c>
    </row>
    <row r="90" spans="1:17" x14ac:dyDescent="0.2">
      <c r="A90" s="39" t="s">
        <v>345</v>
      </c>
    </row>
    <row r="91" spans="1:17" x14ac:dyDescent="0.2">
      <c r="A91" s="109" t="s">
        <v>94</v>
      </c>
      <c r="B91" s="109" t="s">
        <v>98</v>
      </c>
      <c r="C91" s="152">
        <f>地域観光消費2!D17</f>
        <v>2576</v>
      </c>
      <c r="D91" s="152">
        <f>地域観光消費2!E17</f>
        <v>3445</v>
      </c>
      <c r="E91" s="152">
        <f>地域観光消費2!F17</f>
        <v>3297</v>
      </c>
      <c r="F91" s="152">
        <f>地域観光消費2!G17</f>
        <v>3333</v>
      </c>
      <c r="G91" s="152">
        <f>地域観光消費2!H17</f>
        <v>3952</v>
      </c>
      <c r="H91" s="152">
        <f>地域観光消費2!I17</f>
        <v>4561</v>
      </c>
      <c r="I91" s="152">
        <f>地域観光消費2!J17</f>
        <v>4901</v>
      </c>
      <c r="J91" s="152">
        <f>地域観光消費2!K17</f>
        <v>5060</v>
      </c>
      <c r="K91" s="152">
        <f>地域観光消費2!L17</f>
        <v>5101</v>
      </c>
      <c r="L91" s="152">
        <f>地域観光消費2!M17</f>
        <v>4736</v>
      </c>
      <c r="M91" s="152">
        <f>地域観光消費2!N17</f>
        <v>3910</v>
      </c>
      <c r="N91" s="152">
        <f>地域観光消費2!O17</f>
        <v>5453</v>
      </c>
      <c r="O91" s="152">
        <f>地域観光消費2!P17</f>
        <v>5826</v>
      </c>
      <c r="P91" s="152">
        <f>地域観光消費2!Q17</f>
        <v>7281</v>
      </c>
      <c r="Q91" s="152">
        <f>地域観光消費2!R17</f>
        <v>7575</v>
      </c>
    </row>
    <row r="92" spans="1:17" x14ac:dyDescent="0.2">
      <c r="A92" s="56"/>
      <c r="B92" s="56" t="s">
        <v>99</v>
      </c>
      <c r="C92" s="50">
        <f>地域観光消費2!D18</f>
        <v>55854</v>
      </c>
      <c r="D92" s="50">
        <f>地域観光消費2!E18</f>
        <v>53876</v>
      </c>
      <c r="E92" s="50">
        <f>地域観光消費2!F18</f>
        <v>52673</v>
      </c>
      <c r="F92" s="50">
        <f>地域観光消費2!G18</f>
        <v>52149</v>
      </c>
      <c r="G92" s="50">
        <f>地域観光消費2!H18</f>
        <v>48876</v>
      </c>
      <c r="H92" s="50">
        <f>地域観光消費2!I18</f>
        <v>56738</v>
      </c>
      <c r="I92" s="50">
        <f>地域観光消費2!J18</f>
        <v>59148</v>
      </c>
      <c r="J92" s="50">
        <f>地域観光消費2!K18</f>
        <v>61050</v>
      </c>
      <c r="K92" s="50">
        <f>地域観光消費2!L18</f>
        <v>65682</v>
      </c>
      <c r="L92" s="50">
        <f>地域観光消費2!M18</f>
        <v>61989</v>
      </c>
      <c r="M92" s="50">
        <f>地域観光消費2!N18</f>
        <v>32266</v>
      </c>
      <c r="N92" s="50">
        <f>地域観光消費2!O18</f>
        <v>49666</v>
      </c>
      <c r="O92" s="50">
        <f>地域観光消費2!P18</f>
        <v>58175</v>
      </c>
      <c r="P92" s="50">
        <f>地域観光消費2!Q18</f>
        <v>79331</v>
      </c>
      <c r="Q92" s="50">
        <f>地域観光消費2!R18</f>
        <v>69556</v>
      </c>
    </row>
    <row r="93" spans="1:17" x14ac:dyDescent="0.2">
      <c r="A93" s="110"/>
      <c r="B93" s="110" t="s">
        <v>100</v>
      </c>
      <c r="C93" s="50">
        <f>地域観光消費2!D19</f>
        <v>57299</v>
      </c>
      <c r="D93" s="50">
        <f>地域観光消費2!E19</f>
        <v>55085</v>
      </c>
      <c r="E93" s="50">
        <f>地域観光消費2!F19</f>
        <v>52735</v>
      </c>
      <c r="F93" s="50">
        <f>地域観光消費2!G19</f>
        <v>54141</v>
      </c>
      <c r="G93" s="50">
        <f>地域観光消費2!H19</f>
        <v>51591</v>
      </c>
      <c r="H93" s="50">
        <f>地域観光消費2!I19</f>
        <v>58005</v>
      </c>
      <c r="I93" s="50">
        <f>地域観光消費2!J19</f>
        <v>60936</v>
      </c>
      <c r="J93" s="50">
        <f>地域観光消費2!K19</f>
        <v>62817</v>
      </c>
      <c r="K93" s="50">
        <f>地域観光消費2!L19</f>
        <v>74908</v>
      </c>
      <c r="L93" s="50">
        <f>地域観光消費2!M19</f>
        <v>74697</v>
      </c>
      <c r="M93" s="50">
        <f>地域観光消費2!N19</f>
        <v>41510</v>
      </c>
      <c r="N93" s="50">
        <f>地域観光消費2!O19</f>
        <v>59251</v>
      </c>
      <c r="O93" s="50">
        <f>地域観光消費2!P19</f>
        <v>75031</v>
      </c>
      <c r="P93" s="50">
        <f>地域観光消費2!Q19</f>
        <v>102100</v>
      </c>
      <c r="Q93" s="50">
        <f>地域観光消費2!R19</f>
        <v>88938</v>
      </c>
    </row>
    <row r="94" spans="1:17" x14ac:dyDescent="0.2">
      <c r="A94" s="111"/>
      <c r="B94" s="111" t="s">
        <v>95</v>
      </c>
      <c r="C94" s="239">
        <f>SUM(C91:C93)</f>
        <v>115729</v>
      </c>
      <c r="D94" s="239">
        <f t="shared" ref="D94:J94" si="52">SUM(D91:D93)</f>
        <v>112406</v>
      </c>
      <c r="E94" s="239">
        <f t="shared" si="52"/>
        <v>108705</v>
      </c>
      <c r="F94" s="239">
        <f t="shared" si="52"/>
        <v>109623</v>
      </c>
      <c r="G94" s="239">
        <f t="shared" si="52"/>
        <v>104419</v>
      </c>
      <c r="H94" s="239">
        <f t="shared" si="52"/>
        <v>119304</v>
      </c>
      <c r="I94" s="239">
        <f t="shared" si="52"/>
        <v>124985</v>
      </c>
      <c r="J94" s="239">
        <f t="shared" si="52"/>
        <v>128927</v>
      </c>
      <c r="K94" s="239">
        <f t="shared" ref="K94:L94" si="53">SUM(K91:K93)</f>
        <v>145691</v>
      </c>
      <c r="L94" s="239">
        <f t="shared" si="53"/>
        <v>141422</v>
      </c>
      <c r="M94" s="239">
        <f t="shared" ref="M94:N94" si="54">SUM(M91:M93)</f>
        <v>77686</v>
      </c>
      <c r="N94" s="239">
        <f t="shared" si="54"/>
        <v>114370</v>
      </c>
      <c r="O94" s="239">
        <f t="shared" ref="O94:P94" si="55">SUM(O91:O93)</f>
        <v>139032</v>
      </c>
      <c r="P94" s="239">
        <f t="shared" si="55"/>
        <v>188712</v>
      </c>
      <c r="Q94" s="239">
        <f t="shared" ref="Q94" si="56">SUM(Q91:Q93)</f>
        <v>166069</v>
      </c>
    </row>
    <row r="96" spans="1:17" x14ac:dyDescent="0.2">
      <c r="C96" s="54"/>
      <c r="D96" s="54"/>
      <c r="E96" s="54"/>
      <c r="F96" s="54"/>
      <c r="G96" s="54"/>
      <c r="H96" s="54"/>
      <c r="I96" s="54"/>
    </row>
    <row r="97" spans="1:17" x14ac:dyDescent="0.2">
      <c r="A97" s="108" t="s">
        <v>45</v>
      </c>
      <c r="B97" s="43" t="s">
        <v>147</v>
      </c>
      <c r="C97" s="47">
        <f>市町入込数2!D8</f>
        <v>2771000</v>
      </c>
      <c r="D97" s="47">
        <f>市町入込数2!E8</f>
        <v>2657757</v>
      </c>
      <c r="E97" s="47">
        <f>市町入込数2!F8</f>
        <v>2860031</v>
      </c>
      <c r="F97" s="47">
        <f>市町入込数2!G8</f>
        <v>2721335</v>
      </c>
      <c r="G97" s="47">
        <f>市町入込数2!H8</f>
        <v>2907548</v>
      </c>
      <c r="H97" s="47">
        <f>市町入込数2!I8</f>
        <v>3080036</v>
      </c>
      <c r="I97" s="47">
        <f>市町入込数2!J8</f>
        <v>2619402</v>
      </c>
      <c r="J97" s="47">
        <f>市町入込数2!K8</f>
        <v>2747142</v>
      </c>
      <c r="K97" s="47">
        <f>市町入込数2!L8</f>
        <v>3000431</v>
      </c>
      <c r="L97" s="47">
        <f>市町入込数2!M8</f>
        <v>2704502</v>
      </c>
      <c r="M97" s="47">
        <f>市町入込数2!N8</f>
        <v>1752686</v>
      </c>
      <c r="N97" s="47">
        <f>市町入込数2!O8</f>
        <v>1911472</v>
      </c>
      <c r="O97" s="97">
        <f>市町入込数2!P8</f>
        <v>2483139</v>
      </c>
      <c r="P97" s="97">
        <f>市町入込数2!Q8</f>
        <v>2350903</v>
      </c>
      <c r="Q97" s="97">
        <f>市町入込数2!R8</f>
        <v>2493974</v>
      </c>
    </row>
    <row r="98" spans="1:17" x14ac:dyDescent="0.2">
      <c r="A98" s="72"/>
      <c r="B98" s="61" t="s">
        <v>148</v>
      </c>
      <c r="C98" s="53">
        <f>市町入込数2!S8</f>
        <v>39000</v>
      </c>
      <c r="D98" s="53">
        <f>市町入込数2!T8</f>
        <v>40945</v>
      </c>
      <c r="E98" s="53">
        <f>市町入込数2!U8</f>
        <v>42544</v>
      </c>
      <c r="F98" s="53">
        <f>市町入込数2!V8</f>
        <v>43027</v>
      </c>
      <c r="G98" s="53">
        <f>市町入込数2!W8</f>
        <v>42486</v>
      </c>
      <c r="H98" s="53">
        <f>市町入込数2!X8</f>
        <v>42866</v>
      </c>
      <c r="I98" s="53">
        <f>市町入込数2!Y8</f>
        <v>37844</v>
      </c>
      <c r="J98" s="53">
        <f>市町入込数2!Z8</f>
        <v>37610</v>
      </c>
      <c r="K98" s="53">
        <f>市町入込数2!AA8</f>
        <v>36559</v>
      </c>
      <c r="L98" s="53">
        <f>市町入込数2!AB8</f>
        <v>33122</v>
      </c>
      <c r="M98" s="49">
        <f>市町入込数2!AC8</f>
        <v>18896</v>
      </c>
      <c r="N98" s="49">
        <f>市町入込数2!AD8</f>
        <v>19392</v>
      </c>
      <c r="O98" s="96">
        <f>市町入込数2!AE8</f>
        <v>14424</v>
      </c>
      <c r="P98" s="96">
        <f>市町入込数2!AF8</f>
        <v>14590</v>
      </c>
      <c r="Q98" s="616">
        <f>市町入込数2!AG8</f>
        <v>16288</v>
      </c>
    </row>
    <row r="99" spans="1:17" x14ac:dyDescent="0.2">
      <c r="B99" t="s">
        <v>140</v>
      </c>
      <c r="C99" s="54">
        <v>38</v>
      </c>
      <c r="D99" s="54">
        <v>40</v>
      </c>
      <c r="E99" s="54">
        <v>42</v>
      </c>
      <c r="F99" s="54">
        <v>42</v>
      </c>
      <c r="G99" s="54">
        <v>41</v>
      </c>
      <c r="H99" s="54">
        <v>42</v>
      </c>
      <c r="I99" s="79">
        <v>37</v>
      </c>
      <c r="J99" s="50">
        <f>宿泊者数!F19</f>
        <v>37</v>
      </c>
      <c r="K99" s="50">
        <f>宿泊者数!F42</f>
        <v>35.540999999999997</v>
      </c>
      <c r="L99" s="152">
        <f>宿泊者数!F65</f>
        <v>32.81</v>
      </c>
      <c r="M99" s="152">
        <f>宿泊者数!F88</f>
        <v>18.896000000000001</v>
      </c>
      <c r="N99" s="152">
        <f>宿泊者数!F120</f>
        <v>19.391999999999999</v>
      </c>
      <c r="O99" s="546">
        <f>宿泊者数!F142</f>
        <v>14.423999999999999</v>
      </c>
      <c r="P99" s="546">
        <f>宿泊者数!F173</f>
        <v>14.59</v>
      </c>
      <c r="Q99" s="506">
        <f>宿泊者数!F195/1000</f>
        <v>16.288</v>
      </c>
    </row>
    <row r="100" spans="1:17" x14ac:dyDescent="0.2">
      <c r="B100" t="s">
        <v>141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78">
        <v>0</v>
      </c>
      <c r="J100" s="50">
        <f>宿泊者数!F20</f>
        <v>0</v>
      </c>
      <c r="K100" s="50">
        <f>宿泊者数!F43</f>
        <v>0</v>
      </c>
      <c r="L100" s="50">
        <f>宿泊者数!F66</f>
        <v>0</v>
      </c>
      <c r="M100" s="50">
        <f>宿泊者数!F89</f>
        <v>0</v>
      </c>
      <c r="N100" s="50">
        <f>宿泊者数!F121</f>
        <v>0</v>
      </c>
      <c r="O100" s="506">
        <f>宿泊者数!F143</f>
        <v>0</v>
      </c>
      <c r="P100" s="506">
        <f>宿泊者数!F174</f>
        <v>0</v>
      </c>
      <c r="Q100" s="506">
        <f>宿泊者数!F196/1000</f>
        <v>0</v>
      </c>
    </row>
    <row r="101" spans="1:17" x14ac:dyDescent="0.2">
      <c r="B101" t="s">
        <v>142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78">
        <v>0</v>
      </c>
      <c r="J101" s="50">
        <f>宿泊者数!F21</f>
        <v>0</v>
      </c>
      <c r="K101" s="50">
        <f>宿泊者数!F44</f>
        <v>0</v>
      </c>
      <c r="L101" s="50">
        <f>宿泊者数!F67</f>
        <v>0</v>
      </c>
      <c r="M101" s="50">
        <f>宿泊者数!F90</f>
        <v>0</v>
      </c>
      <c r="N101" s="50">
        <f>宿泊者数!F122</f>
        <v>0</v>
      </c>
      <c r="O101" s="506">
        <f>宿泊者数!F144</f>
        <v>0</v>
      </c>
      <c r="P101" s="506">
        <f>宿泊者数!F175</f>
        <v>0</v>
      </c>
      <c r="Q101" s="506">
        <f>宿泊者数!F197/1000</f>
        <v>0</v>
      </c>
    </row>
    <row r="102" spans="1:17" x14ac:dyDescent="0.2">
      <c r="B102" t="s">
        <v>143</v>
      </c>
      <c r="C102" s="54">
        <v>1</v>
      </c>
      <c r="D102" s="54">
        <v>1</v>
      </c>
      <c r="E102" s="54">
        <v>1</v>
      </c>
      <c r="F102" s="54">
        <v>1</v>
      </c>
      <c r="G102" s="54">
        <v>1</v>
      </c>
      <c r="H102" s="54">
        <v>1</v>
      </c>
      <c r="I102" s="78">
        <v>1</v>
      </c>
      <c r="J102" s="50">
        <f>宿泊者数!F22</f>
        <v>1</v>
      </c>
      <c r="K102" s="50">
        <f>宿泊者数!F45</f>
        <v>1.018</v>
      </c>
      <c r="L102" s="50">
        <f>宿泊者数!F68</f>
        <v>0.312</v>
      </c>
      <c r="M102" s="50">
        <f>宿泊者数!F91</f>
        <v>0</v>
      </c>
      <c r="N102" s="50">
        <f>宿泊者数!F123</f>
        <v>0</v>
      </c>
      <c r="O102" s="506">
        <f>宿泊者数!F145</f>
        <v>0</v>
      </c>
      <c r="P102" s="506">
        <f>宿泊者数!F176</f>
        <v>0</v>
      </c>
      <c r="Q102" s="506">
        <f>宿泊者数!F198/1000</f>
        <v>0</v>
      </c>
    </row>
    <row r="103" spans="1:17" x14ac:dyDescent="0.2">
      <c r="B103" t="s">
        <v>144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78">
        <v>0</v>
      </c>
      <c r="J103" s="50">
        <f>宿泊者数!F23</f>
        <v>0</v>
      </c>
      <c r="K103" s="50">
        <f>宿泊者数!F46</f>
        <v>0</v>
      </c>
      <c r="L103" s="50">
        <f>宿泊者数!F69</f>
        <v>0</v>
      </c>
      <c r="M103" s="50">
        <f>宿泊者数!F92</f>
        <v>0</v>
      </c>
      <c r="N103" s="50">
        <f>宿泊者数!F124</f>
        <v>0</v>
      </c>
      <c r="O103" s="506">
        <f>宿泊者数!F146</f>
        <v>0</v>
      </c>
      <c r="P103" s="506">
        <f>宿泊者数!F177</f>
        <v>0</v>
      </c>
      <c r="Q103" s="506">
        <f>宿泊者数!F199/1000</f>
        <v>0</v>
      </c>
    </row>
    <row r="104" spans="1:17" x14ac:dyDescent="0.2">
      <c r="B104" t="s">
        <v>145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宿泊者数!F24</f>
        <v>0</v>
      </c>
      <c r="K104" s="50">
        <f>宿泊者数!F47</f>
        <v>0</v>
      </c>
      <c r="L104" s="50">
        <f>宿泊者数!F70</f>
        <v>0</v>
      </c>
      <c r="M104" s="50">
        <f>宿泊者数!F93</f>
        <v>0</v>
      </c>
      <c r="N104" s="50">
        <f>宿泊者数!F125</f>
        <v>0</v>
      </c>
      <c r="O104" s="506">
        <f>宿泊者数!F147</f>
        <v>0</v>
      </c>
      <c r="P104" s="506">
        <f>宿泊者数!F178</f>
        <v>0</v>
      </c>
      <c r="Q104" s="506">
        <f>宿泊者数!F200/1000</f>
        <v>0</v>
      </c>
    </row>
    <row r="105" spans="1:17" x14ac:dyDescent="0.2">
      <c r="A105" s="61"/>
      <c r="B105" s="61" t="s">
        <v>146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80">
        <v>0</v>
      </c>
      <c r="J105" s="50">
        <f>宿泊者数!F25</f>
        <v>0</v>
      </c>
      <c r="K105" s="50">
        <f>宿泊者数!F48</f>
        <v>0</v>
      </c>
      <c r="L105" s="55">
        <f>宿泊者数!F71</f>
        <v>0</v>
      </c>
      <c r="M105" s="55">
        <f>宿泊者数!F94</f>
        <v>0</v>
      </c>
      <c r="N105" s="55">
        <f>宿泊者数!F126</f>
        <v>0</v>
      </c>
      <c r="O105" s="547">
        <f>宿泊者数!F148</f>
        <v>0</v>
      </c>
      <c r="P105" s="547">
        <f>宿泊者数!F179</f>
        <v>0</v>
      </c>
      <c r="Q105" s="506">
        <f>宿泊者数!F201/1000</f>
        <v>0</v>
      </c>
    </row>
    <row r="106" spans="1:17" x14ac:dyDescent="0.2">
      <c r="A106" s="93" t="s">
        <v>44</v>
      </c>
      <c r="B106" s="43" t="s">
        <v>147</v>
      </c>
      <c r="C106" s="47">
        <f>市町入込数2!D9</f>
        <v>8384000</v>
      </c>
      <c r="D106" s="47">
        <f>市町入込数2!E9</f>
        <v>8104018</v>
      </c>
      <c r="E106" s="47">
        <f>市町入込数2!F9</f>
        <v>8243921</v>
      </c>
      <c r="F106" s="47">
        <f>市町入込数2!G9</f>
        <v>8188032</v>
      </c>
      <c r="G106" s="47">
        <f>市町入込数2!H9</f>
        <v>8033612</v>
      </c>
      <c r="H106" s="47">
        <f>市町入込数2!I9</f>
        <v>8186566</v>
      </c>
      <c r="I106" s="47">
        <f>市町入込数2!J9</f>
        <v>8100250</v>
      </c>
      <c r="J106" s="47">
        <f>市町入込数2!K9</f>
        <v>8265445</v>
      </c>
      <c r="K106" s="47">
        <f>市町入込数2!L9</f>
        <v>11432952</v>
      </c>
      <c r="L106" s="47">
        <f>市町入込数2!M9</f>
        <v>10107758</v>
      </c>
      <c r="M106" s="49">
        <f>市町入込数2!N9</f>
        <v>6363016</v>
      </c>
      <c r="N106" s="49">
        <f>市町入込数2!O9</f>
        <v>8379744</v>
      </c>
      <c r="O106" s="96">
        <f>市町入込数2!P9</f>
        <v>9830419</v>
      </c>
      <c r="P106" s="96">
        <f>市町入込数2!Q9</f>
        <v>9781951</v>
      </c>
      <c r="Q106" s="97">
        <f>市町入込数2!R9</f>
        <v>9830744</v>
      </c>
    </row>
    <row r="107" spans="1:17" x14ac:dyDescent="0.2">
      <c r="A107" s="72"/>
      <c r="B107" s="61" t="s">
        <v>148</v>
      </c>
      <c r="C107" s="53">
        <f>市町入込数2!S9</f>
        <v>129000</v>
      </c>
      <c r="D107" s="53">
        <f>市町入込数2!T9</f>
        <v>169051</v>
      </c>
      <c r="E107" s="53">
        <f>市町入込数2!U9</f>
        <v>118646</v>
      </c>
      <c r="F107" s="53">
        <f>市町入込数2!V9</f>
        <v>137624</v>
      </c>
      <c r="G107" s="53">
        <f>市町入込数2!W9</f>
        <v>147128</v>
      </c>
      <c r="H107" s="53">
        <f>市町入込数2!X9</f>
        <v>150611</v>
      </c>
      <c r="I107" s="53">
        <f>市町入込数2!Y9</f>
        <v>141839</v>
      </c>
      <c r="J107" s="53">
        <f>市町入込数2!Z9</f>
        <v>143526</v>
      </c>
      <c r="K107" s="53">
        <f>市町入込数2!AA9</f>
        <v>131598</v>
      </c>
      <c r="L107" s="53">
        <f>市町入込数2!AB9</f>
        <v>139910</v>
      </c>
      <c r="M107" s="49">
        <f>市町入込数2!AC9</f>
        <v>100839</v>
      </c>
      <c r="N107" s="49">
        <f>市町入込数2!AD9</f>
        <v>105944</v>
      </c>
      <c r="O107" s="96">
        <f>市町入込数2!AE9</f>
        <v>143915</v>
      </c>
      <c r="P107" s="96">
        <f>市町入込数2!AF9</f>
        <v>149402</v>
      </c>
      <c r="Q107" s="616">
        <f>市町入込数2!AG9</f>
        <v>145617</v>
      </c>
    </row>
    <row r="108" spans="1:17" x14ac:dyDescent="0.2">
      <c r="B108" t="s">
        <v>140</v>
      </c>
      <c r="C108" s="54">
        <v>97</v>
      </c>
      <c r="D108" s="54">
        <v>137</v>
      </c>
      <c r="E108" s="54">
        <v>88</v>
      </c>
      <c r="F108" s="54">
        <v>109</v>
      </c>
      <c r="G108" s="54">
        <v>115</v>
      </c>
      <c r="H108" s="54">
        <v>119</v>
      </c>
      <c r="I108" s="79">
        <v>112</v>
      </c>
      <c r="J108" s="50">
        <f>宿泊者数!G19</f>
        <v>114</v>
      </c>
      <c r="K108" s="50">
        <f>宿泊者数!G42</f>
        <v>102.62</v>
      </c>
      <c r="L108" s="152">
        <f>宿泊者数!G65</f>
        <v>115.629</v>
      </c>
      <c r="M108" s="152">
        <f>宿泊者数!G88</f>
        <v>83.519000000000005</v>
      </c>
      <c r="N108" s="152">
        <f>宿泊者数!G120</f>
        <v>90.948999999999998</v>
      </c>
      <c r="O108" s="546">
        <f>宿泊者数!G142</f>
        <v>119.145</v>
      </c>
      <c r="P108" s="546">
        <f>宿泊者数!G173</f>
        <v>122.893</v>
      </c>
      <c r="Q108" s="506">
        <f>宿泊者数!G195/1000</f>
        <v>120.765</v>
      </c>
    </row>
    <row r="109" spans="1:17" x14ac:dyDescent="0.2">
      <c r="B109" t="s">
        <v>141</v>
      </c>
      <c r="C109" s="54">
        <v>30</v>
      </c>
      <c r="D109" s="54">
        <v>30</v>
      </c>
      <c r="E109" s="54">
        <v>27</v>
      </c>
      <c r="F109" s="54">
        <v>26</v>
      </c>
      <c r="G109" s="54">
        <v>29</v>
      </c>
      <c r="H109" s="54">
        <v>27</v>
      </c>
      <c r="I109" s="78">
        <v>25</v>
      </c>
      <c r="J109" s="50">
        <f>宿泊者数!G20</f>
        <v>26</v>
      </c>
      <c r="K109" s="50">
        <f>宿泊者数!G43</f>
        <v>27.831</v>
      </c>
      <c r="L109" s="50">
        <f>宿泊者数!G66</f>
        <v>22.050999999999998</v>
      </c>
      <c r="M109" s="50">
        <f>宿泊者数!G89</f>
        <v>16.385000000000002</v>
      </c>
      <c r="N109" s="50">
        <f>宿泊者数!G121</f>
        <v>13.512</v>
      </c>
      <c r="O109" s="506">
        <f>宿泊者数!G143</f>
        <v>22.661000000000001</v>
      </c>
      <c r="P109" s="506">
        <f>宿泊者数!G174</f>
        <v>24.337</v>
      </c>
      <c r="Q109" s="506">
        <f>宿泊者数!G196/1000</f>
        <v>23.632999999999999</v>
      </c>
    </row>
    <row r="110" spans="1:17" x14ac:dyDescent="0.2">
      <c r="B110" t="s">
        <v>142</v>
      </c>
      <c r="C110" s="54">
        <v>2</v>
      </c>
      <c r="D110" s="54">
        <v>3</v>
      </c>
      <c r="E110" s="54">
        <v>3</v>
      </c>
      <c r="F110" s="54">
        <v>3</v>
      </c>
      <c r="G110" s="54">
        <v>4</v>
      </c>
      <c r="H110" s="54">
        <v>4</v>
      </c>
      <c r="I110" s="78">
        <v>4</v>
      </c>
      <c r="J110" s="50">
        <f>宿泊者数!G21</f>
        <v>4</v>
      </c>
      <c r="K110" s="50">
        <f>宿泊者数!G44</f>
        <v>3.39</v>
      </c>
      <c r="L110" s="50">
        <f>宿泊者数!G67</f>
        <v>2.23</v>
      </c>
      <c r="M110" s="50">
        <f>宿泊者数!G90</f>
        <v>0.93500000000000005</v>
      </c>
      <c r="N110" s="50">
        <f>宿泊者数!G122</f>
        <v>1.4830000000000001</v>
      </c>
      <c r="O110" s="506">
        <f>宿泊者数!G144</f>
        <v>2.109</v>
      </c>
      <c r="P110" s="506">
        <f>宿泊者数!G175</f>
        <v>2.1720000000000002</v>
      </c>
      <c r="Q110" s="506">
        <f>宿泊者数!G197/1000</f>
        <v>1.2190000000000001</v>
      </c>
    </row>
    <row r="111" spans="1:17" x14ac:dyDescent="0.2">
      <c r="B111" t="s">
        <v>143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78">
        <v>0</v>
      </c>
      <c r="J111" s="50">
        <f>宿泊者数!G22</f>
        <v>0</v>
      </c>
      <c r="K111" s="50">
        <f>宿泊者数!G45</f>
        <v>0</v>
      </c>
      <c r="L111" s="50">
        <f>宿泊者数!G68</f>
        <v>0</v>
      </c>
      <c r="M111" s="50">
        <f>宿泊者数!G91</f>
        <v>0</v>
      </c>
      <c r="N111" s="50">
        <f>宿泊者数!G123</f>
        <v>0</v>
      </c>
      <c r="O111" s="506">
        <f>宿泊者数!G145</f>
        <v>0</v>
      </c>
      <c r="P111" s="506">
        <f>宿泊者数!G176</f>
        <v>0</v>
      </c>
      <c r="Q111" s="506">
        <f>宿泊者数!G198/1000</f>
        <v>0</v>
      </c>
    </row>
    <row r="112" spans="1:17" x14ac:dyDescent="0.2">
      <c r="B112" t="s">
        <v>144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78">
        <v>0</v>
      </c>
      <c r="J112" s="50">
        <f>宿泊者数!G23</f>
        <v>0</v>
      </c>
      <c r="K112" s="50">
        <f>宿泊者数!G46</f>
        <v>0</v>
      </c>
      <c r="L112" s="50">
        <f>宿泊者数!G69</f>
        <v>0</v>
      </c>
      <c r="M112" s="50">
        <f>宿泊者数!G92</f>
        <v>0</v>
      </c>
      <c r="N112" s="50">
        <f>宿泊者数!G124</f>
        <v>0</v>
      </c>
      <c r="O112" s="506">
        <f>宿泊者数!G146</f>
        <v>0</v>
      </c>
      <c r="P112" s="506">
        <f>宿泊者数!G177</f>
        <v>0</v>
      </c>
      <c r="Q112" s="506">
        <f>宿泊者数!G199/1000</f>
        <v>0</v>
      </c>
    </row>
    <row r="113" spans="1:17" x14ac:dyDescent="0.2">
      <c r="B113" t="s">
        <v>145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78">
        <v>0</v>
      </c>
      <c r="J113" s="50">
        <f>宿泊者数!G24</f>
        <v>0</v>
      </c>
      <c r="K113" s="50">
        <f>宿泊者数!G47</f>
        <v>0</v>
      </c>
      <c r="L113" s="50">
        <f>宿泊者数!G70</f>
        <v>0</v>
      </c>
      <c r="M113" s="50">
        <f>宿泊者数!G93</f>
        <v>0</v>
      </c>
      <c r="N113" s="50">
        <f>宿泊者数!G125</f>
        <v>0</v>
      </c>
      <c r="O113" s="506">
        <f>宿泊者数!G147</f>
        <v>0</v>
      </c>
      <c r="P113" s="506">
        <f>宿泊者数!G178</f>
        <v>0</v>
      </c>
      <c r="Q113" s="506">
        <f>宿泊者数!G200/1000</f>
        <v>0</v>
      </c>
    </row>
    <row r="114" spans="1:17" x14ac:dyDescent="0.2">
      <c r="A114" s="61"/>
      <c r="B114" s="61" t="s">
        <v>146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80">
        <v>0</v>
      </c>
      <c r="J114" s="50">
        <f>宿泊者数!G25</f>
        <v>0</v>
      </c>
      <c r="K114" s="50">
        <f>宿泊者数!G48</f>
        <v>0</v>
      </c>
      <c r="L114" s="55">
        <f>宿泊者数!G71</f>
        <v>0</v>
      </c>
      <c r="M114" s="55">
        <f>宿泊者数!G94</f>
        <v>0</v>
      </c>
      <c r="N114" s="55">
        <f>宿泊者数!G126</f>
        <v>0</v>
      </c>
      <c r="O114" s="547">
        <f>宿泊者数!G148</f>
        <v>0</v>
      </c>
      <c r="P114" s="506">
        <f>宿泊者数!G179</f>
        <v>0</v>
      </c>
      <c r="Q114" s="506">
        <f>宿泊者数!G201/1000</f>
        <v>0</v>
      </c>
    </row>
    <row r="115" spans="1:17" x14ac:dyDescent="0.2">
      <c r="A115" s="93" t="s">
        <v>43</v>
      </c>
      <c r="B115" s="43" t="s">
        <v>147</v>
      </c>
      <c r="C115" s="47">
        <f>市町入込数2!D10</f>
        <v>2134000</v>
      </c>
      <c r="D115" s="47">
        <f>市町入込数2!E10</f>
        <v>2072320</v>
      </c>
      <c r="E115" s="47">
        <f>市町入込数2!F10</f>
        <v>2088986</v>
      </c>
      <c r="F115" s="47">
        <f>市町入込数2!G10</f>
        <v>2063428</v>
      </c>
      <c r="G115" s="47">
        <f>市町入込数2!H10</f>
        <v>2070558</v>
      </c>
      <c r="H115" s="47">
        <f>市町入込数2!I10</f>
        <v>2180945</v>
      </c>
      <c r="I115" s="47">
        <f>市町入込数2!J10</f>
        <v>2225120</v>
      </c>
      <c r="J115" s="47">
        <f>市町入込数2!K10</f>
        <v>2411291</v>
      </c>
      <c r="K115" s="47">
        <f>市町入込数2!L10</f>
        <v>2292588</v>
      </c>
      <c r="L115" s="47">
        <f>市町入込数2!M10</f>
        <v>2289412</v>
      </c>
      <c r="M115" s="49">
        <f>市町入込数2!N10</f>
        <v>1197577</v>
      </c>
      <c r="N115" s="49">
        <f>市町入込数2!O10</f>
        <v>1241333</v>
      </c>
      <c r="O115" s="96">
        <f>市町入込数2!P10</f>
        <v>1320829</v>
      </c>
      <c r="P115" s="97">
        <f>市町入込数2!Q10</f>
        <v>1731372</v>
      </c>
      <c r="Q115" s="97">
        <f>市町入込数2!R10</f>
        <v>1405624</v>
      </c>
    </row>
    <row r="116" spans="1:17" x14ac:dyDescent="0.2">
      <c r="A116" s="72"/>
      <c r="B116" s="61" t="s">
        <v>148</v>
      </c>
      <c r="C116" s="53">
        <f>市町入込数2!S10</f>
        <v>5000</v>
      </c>
      <c r="D116" s="53">
        <f>市町入込数2!T10</f>
        <v>22347</v>
      </c>
      <c r="E116" s="53">
        <f>市町入込数2!U10</f>
        <v>21706</v>
      </c>
      <c r="F116" s="53">
        <f>市町入込数2!V10</f>
        <v>21828</v>
      </c>
      <c r="G116" s="53">
        <f>市町入込数2!W10</f>
        <v>21189</v>
      </c>
      <c r="H116" s="53">
        <f>市町入込数2!X10</f>
        <v>22273</v>
      </c>
      <c r="I116" s="53">
        <f>市町入込数2!Y10</f>
        <v>23897</v>
      </c>
      <c r="J116" s="53">
        <f>市町入込数2!Z10</f>
        <v>24305</v>
      </c>
      <c r="K116" s="53">
        <f>市町入込数2!AA10</f>
        <v>11575</v>
      </c>
      <c r="L116" s="53">
        <f>市町入込数2!AB10</f>
        <v>12407</v>
      </c>
      <c r="M116" s="49">
        <f>市町入込数2!AC10</f>
        <v>8013</v>
      </c>
      <c r="N116" s="49">
        <f>市町入込数2!AD10</f>
        <v>19985</v>
      </c>
      <c r="O116" s="96">
        <f>市町入込数2!AE10</f>
        <v>12391</v>
      </c>
      <c r="P116" s="616">
        <f>市町入込数2!AF10</f>
        <v>35756</v>
      </c>
      <c r="Q116" s="616">
        <f>市町入込数2!AG10</f>
        <v>15978</v>
      </c>
    </row>
    <row r="117" spans="1:17" x14ac:dyDescent="0.2">
      <c r="B117" t="s">
        <v>140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79">
        <v>0</v>
      </c>
      <c r="J117" s="50">
        <f>宿泊者数!H19</f>
        <v>0</v>
      </c>
      <c r="K117" s="50">
        <f>宿泊者数!H42</f>
        <v>0</v>
      </c>
      <c r="L117" s="152">
        <f>宿泊者数!H65</f>
        <v>0</v>
      </c>
      <c r="M117" s="152">
        <f>宿泊者数!H88</f>
        <v>3.4809999999999999</v>
      </c>
      <c r="N117" s="152">
        <f>宿泊者数!H120</f>
        <v>15.494999999999999</v>
      </c>
      <c r="O117" s="546">
        <f>宿泊者数!H142</f>
        <v>5.9169999999999998</v>
      </c>
      <c r="P117" s="506">
        <f>宿泊者数!H173</f>
        <v>15.254</v>
      </c>
      <c r="Q117" s="506">
        <f>宿泊者数!H195/1000</f>
        <v>15.978</v>
      </c>
    </row>
    <row r="118" spans="1:17" x14ac:dyDescent="0.2">
      <c r="B118" t="s">
        <v>141</v>
      </c>
      <c r="C118" s="54">
        <v>4</v>
      </c>
      <c r="D118" s="54">
        <v>19</v>
      </c>
      <c r="E118" s="54">
        <v>19</v>
      </c>
      <c r="F118" s="54">
        <v>19</v>
      </c>
      <c r="G118" s="54">
        <v>18</v>
      </c>
      <c r="H118" s="54">
        <v>18</v>
      </c>
      <c r="I118" s="78">
        <v>19</v>
      </c>
      <c r="J118" s="50">
        <f>宿泊者数!H20</f>
        <v>18</v>
      </c>
      <c r="K118" s="50">
        <f>宿泊者数!H43</f>
        <v>6.593</v>
      </c>
      <c r="L118" s="50">
        <f>宿泊者数!H66</f>
        <v>6.4139999999999997</v>
      </c>
      <c r="M118" s="50">
        <f>宿泊者数!H89</f>
        <v>0</v>
      </c>
      <c r="N118" s="50">
        <f>宿泊者数!H121</f>
        <v>0</v>
      </c>
      <c r="O118" s="506">
        <f>宿泊者数!H143</f>
        <v>0</v>
      </c>
      <c r="P118" s="506">
        <f>宿泊者数!H174</f>
        <v>0</v>
      </c>
      <c r="Q118" s="506">
        <f>宿泊者数!H196/1000</f>
        <v>0</v>
      </c>
    </row>
    <row r="119" spans="1:17" x14ac:dyDescent="0.2">
      <c r="B119" t="s">
        <v>142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78">
        <v>0</v>
      </c>
      <c r="J119" s="50">
        <f>宿泊者数!H21</f>
        <v>0</v>
      </c>
      <c r="K119" s="50">
        <f>宿泊者数!H44</f>
        <v>0</v>
      </c>
      <c r="L119" s="50">
        <f>宿泊者数!H67</f>
        <v>0</v>
      </c>
      <c r="M119" s="50">
        <f>宿泊者数!H90</f>
        <v>0</v>
      </c>
      <c r="N119" s="50">
        <f>宿泊者数!H122</f>
        <v>0</v>
      </c>
      <c r="O119" s="506">
        <f>宿泊者数!H144</f>
        <v>0</v>
      </c>
      <c r="P119" s="506">
        <f>宿泊者数!H175</f>
        <v>0</v>
      </c>
      <c r="Q119" s="506">
        <f>宿泊者数!H197/1000</f>
        <v>0</v>
      </c>
    </row>
    <row r="120" spans="1:17" x14ac:dyDescent="0.2">
      <c r="B120" t="s">
        <v>143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78">
        <v>0</v>
      </c>
      <c r="J120" s="50">
        <f>宿泊者数!H22</f>
        <v>0</v>
      </c>
      <c r="K120" s="50">
        <f>宿泊者数!H45</f>
        <v>0</v>
      </c>
      <c r="L120" s="50">
        <f>宿泊者数!H68</f>
        <v>0</v>
      </c>
      <c r="M120" s="50">
        <f>宿泊者数!H91</f>
        <v>0</v>
      </c>
      <c r="N120" s="50">
        <f>宿泊者数!H123</f>
        <v>0</v>
      </c>
      <c r="O120" s="506">
        <f>宿泊者数!H145</f>
        <v>0</v>
      </c>
      <c r="P120" s="506">
        <f>宿泊者数!H176</f>
        <v>0</v>
      </c>
      <c r="Q120" s="506">
        <f>宿泊者数!H198/1000</f>
        <v>0</v>
      </c>
    </row>
    <row r="121" spans="1:17" x14ac:dyDescent="0.2">
      <c r="B121" t="s">
        <v>144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78">
        <v>0</v>
      </c>
      <c r="J121" s="50">
        <f>宿泊者数!H23</f>
        <v>0</v>
      </c>
      <c r="K121" s="50">
        <f>宿泊者数!H46</f>
        <v>0</v>
      </c>
      <c r="L121" s="50">
        <f>宿泊者数!H69</f>
        <v>0</v>
      </c>
      <c r="M121" s="50">
        <f>宿泊者数!H92</f>
        <v>0</v>
      </c>
      <c r="N121" s="50">
        <f>宿泊者数!H124</f>
        <v>0</v>
      </c>
      <c r="O121" s="506">
        <f>宿泊者数!H146</f>
        <v>0</v>
      </c>
      <c r="P121" s="506">
        <f>宿泊者数!H177</f>
        <v>0</v>
      </c>
      <c r="Q121" s="506">
        <f>宿泊者数!H199/1000</f>
        <v>0</v>
      </c>
    </row>
    <row r="122" spans="1:17" x14ac:dyDescent="0.2">
      <c r="B122" t="s">
        <v>145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78">
        <v>0</v>
      </c>
      <c r="J122" s="50">
        <f>宿泊者数!H24</f>
        <v>0</v>
      </c>
      <c r="K122" s="50">
        <f>宿泊者数!H47</f>
        <v>0</v>
      </c>
      <c r="L122" s="50">
        <f>宿泊者数!H70</f>
        <v>0</v>
      </c>
      <c r="M122" s="50">
        <f>宿泊者数!H93</f>
        <v>0</v>
      </c>
      <c r="N122" s="50">
        <f>宿泊者数!H125</f>
        <v>0</v>
      </c>
      <c r="O122" s="506">
        <f>宿泊者数!H147</f>
        <v>0</v>
      </c>
      <c r="P122" s="506">
        <f>宿泊者数!H178</f>
        <v>0</v>
      </c>
      <c r="Q122" s="506">
        <f>宿泊者数!H200/1000</f>
        <v>0</v>
      </c>
    </row>
    <row r="123" spans="1:17" x14ac:dyDescent="0.2">
      <c r="A123" s="61"/>
      <c r="B123" s="61" t="s">
        <v>146</v>
      </c>
      <c r="C123" s="53">
        <v>1</v>
      </c>
      <c r="D123" s="53">
        <v>3</v>
      </c>
      <c r="E123" s="53">
        <v>3</v>
      </c>
      <c r="F123" s="53">
        <v>3</v>
      </c>
      <c r="G123" s="53">
        <v>4</v>
      </c>
      <c r="H123" s="53">
        <v>5</v>
      </c>
      <c r="I123" s="80">
        <v>5</v>
      </c>
      <c r="J123" s="50">
        <f>宿泊者数!H25</f>
        <v>6</v>
      </c>
      <c r="K123" s="50">
        <f>宿泊者数!H48</f>
        <v>4.9820000000000002</v>
      </c>
      <c r="L123" s="55">
        <f>宿泊者数!H71</f>
        <v>5.9930000000000003</v>
      </c>
      <c r="M123" s="55">
        <f>宿泊者数!H94</f>
        <v>4.532</v>
      </c>
      <c r="N123" s="55">
        <f>宿泊者数!H126</f>
        <v>4.49</v>
      </c>
      <c r="O123" s="547">
        <f>宿泊者数!H148</f>
        <v>6.4740000000000002</v>
      </c>
      <c r="P123" s="506">
        <f>宿泊者数!H179</f>
        <v>20.501999999999999</v>
      </c>
      <c r="Q123" s="506">
        <f>宿泊者数!H201/1000</f>
        <v>0</v>
      </c>
    </row>
    <row r="124" spans="1:17" x14ac:dyDescent="0.2">
      <c r="A124" s="93" t="s">
        <v>42</v>
      </c>
      <c r="B124" s="43" t="s">
        <v>147</v>
      </c>
      <c r="C124" s="47">
        <f>市町入込数2!D11</f>
        <v>2219000</v>
      </c>
      <c r="D124" s="47">
        <f>市町入込数2!E11</f>
        <v>2035692</v>
      </c>
      <c r="E124" s="47">
        <f>市町入込数2!F11</f>
        <v>2178660</v>
      </c>
      <c r="F124" s="47">
        <f>市町入込数2!G11</f>
        <v>2103604</v>
      </c>
      <c r="G124" s="47">
        <f>市町入込数2!H11</f>
        <v>2090160</v>
      </c>
      <c r="H124" s="47">
        <f>市町入込数2!I11</f>
        <v>2092428</v>
      </c>
      <c r="I124" s="47">
        <f>市町入込数2!J11</f>
        <v>1981498</v>
      </c>
      <c r="J124" s="47">
        <f>市町入込数2!K11</f>
        <v>1902497</v>
      </c>
      <c r="K124" s="47">
        <f>市町入込数2!L11</f>
        <v>1798711</v>
      </c>
      <c r="L124" s="47">
        <f>市町入込数2!M11</f>
        <v>2317491</v>
      </c>
      <c r="M124" s="49">
        <f>市町入込数2!N11</f>
        <v>1938945</v>
      </c>
      <c r="N124" s="49">
        <f>市町入込数2!O11</f>
        <v>2190931</v>
      </c>
      <c r="O124" s="96">
        <f>市町入込数2!P11</f>
        <v>2207176</v>
      </c>
      <c r="P124" s="97">
        <f>市町入込数2!Q11</f>
        <v>2541299</v>
      </c>
      <c r="Q124" s="97">
        <f>市町入込数2!R11</f>
        <v>2484699</v>
      </c>
    </row>
    <row r="125" spans="1:17" x14ac:dyDescent="0.2">
      <c r="A125" s="72"/>
      <c r="B125" s="61" t="s">
        <v>148</v>
      </c>
      <c r="C125" s="53">
        <f>市町入込数2!S11</f>
        <v>160000</v>
      </c>
      <c r="D125" s="53">
        <f>市町入込数2!T11</f>
        <v>157444</v>
      </c>
      <c r="E125" s="53">
        <f>市町入込数2!U11</f>
        <v>166277</v>
      </c>
      <c r="F125" s="53">
        <f>市町入込数2!V11</f>
        <v>179928</v>
      </c>
      <c r="G125" s="53">
        <f>市町入込数2!W11</f>
        <v>193659</v>
      </c>
      <c r="H125" s="53">
        <f>市町入込数2!X11</f>
        <v>202607</v>
      </c>
      <c r="I125" s="53">
        <f>市町入込数2!Y11</f>
        <v>194864</v>
      </c>
      <c r="J125" s="53">
        <f>市町入込数2!Z11</f>
        <v>181161</v>
      </c>
      <c r="K125" s="53">
        <f>市町入込数2!AA11</f>
        <v>182899</v>
      </c>
      <c r="L125" s="53">
        <f>市町入込数2!AB11</f>
        <v>155081</v>
      </c>
      <c r="M125" s="49">
        <f>市町入込数2!AC11</f>
        <v>95439</v>
      </c>
      <c r="N125" s="49">
        <f>市町入込数2!AD11</f>
        <v>96770</v>
      </c>
      <c r="O125" s="96">
        <f>市町入込数2!AE11</f>
        <v>129437</v>
      </c>
      <c r="P125" s="616">
        <f>市町入込数2!AF11</f>
        <v>136018</v>
      </c>
      <c r="Q125" s="616">
        <f>市町入込数2!AG11</f>
        <v>131727</v>
      </c>
    </row>
    <row r="126" spans="1:17" x14ac:dyDescent="0.2">
      <c r="A126" s="43"/>
      <c r="B126" s="43" t="s">
        <v>140</v>
      </c>
      <c r="C126" s="47">
        <v>120</v>
      </c>
      <c r="D126" s="47">
        <v>123</v>
      </c>
      <c r="E126" s="47">
        <v>130</v>
      </c>
      <c r="F126" s="47">
        <v>142</v>
      </c>
      <c r="G126" s="47">
        <v>154</v>
      </c>
      <c r="H126" s="47">
        <v>163</v>
      </c>
      <c r="I126" s="79">
        <v>158</v>
      </c>
      <c r="J126" s="50">
        <f>宿泊者数!I19</f>
        <v>154</v>
      </c>
      <c r="K126" s="50">
        <f>宿泊者数!I42</f>
        <v>153.792</v>
      </c>
      <c r="L126" s="152">
        <f>宿泊者数!I65</f>
        <v>135.952</v>
      </c>
      <c r="M126" s="152">
        <f>宿泊者数!I88</f>
        <v>89.182000000000002</v>
      </c>
      <c r="N126" s="152">
        <f>宿泊者数!I120</f>
        <v>91.882999999999996</v>
      </c>
      <c r="O126" s="546">
        <f>宿泊者数!I142</f>
        <v>122.209</v>
      </c>
      <c r="P126" s="506">
        <f>宿泊者数!I173</f>
        <v>126.961</v>
      </c>
      <c r="Q126" s="506">
        <f>宿泊者数!I195/1000</f>
        <v>127.666</v>
      </c>
    </row>
    <row r="127" spans="1:17" x14ac:dyDescent="0.2">
      <c r="B127" t="s">
        <v>141</v>
      </c>
      <c r="C127" s="49">
        <v>3</v>
      </c>
      <c r="D127" s="49">
        <v>1</v>
      </c>
      <c r="E127" s="49">
        <v>1</v>
      </c>
      <c r="F127" s="49">
        <v>2</v>
      </c>
      <c r="G127" s="49">
        <v>1</v>
      </c>
      <c r="H127" s="49">
        <v>2</v>
      </c>
      <c r="I127" s="78">
        <v>2</v>
      </c>
      <c r="J127" s="50">
        <f>宿泊者数!I20</f>
        <v>1</v>
      </c>
      <c r="K127" s="50">
        <f>宿泊者数!I43</f>
        <v>1.4550000000000001</v>
      </c>
      <c r="L127" s="50">
        <f>宿泊者数!I66</f>
        <v>2.8740000000000001</v>
      </c>
      <c r="M127" s="50">
        <f>宿泊者数!I89</f>
        <v>1.335</v>
      </c>
      <c r="N127" s="50">
        <f>宿泊者数!I121</f>
        <v>0</v>
      </c>
      <c r="O127" s="506">
        <f>宿泊者数!I143</f>
        <v>0</v>
      </c>
      <c r="P127" s="506">
        <f>宿泊者数!I174</f>
        <v>0</v>
      </c>
      <c r="Q127" s="506">
        <f>宿泊者数!I196/1000</f>
        <v>0</v>
      </c>
    </row>
    <row r="128" spans="1:17" x14ac:dyDescent="0.2">
      <c r="B128" t="s">
        <v>142</v>
      </c>
      <c r="C128" s="49">
        <v>2</v>
      </c>
      <c r="D128" s="49">
        <v>2</v>
      </c>
      <c r="E128" s="49">
        <v>2</v>
      </c>
      <c r="F128" s="49">
        <v>2</v>
      </c>
      <c r="G128" s="49">
        <v>2</v>
      </c>
      <c r="H128" s="49">
        <v>2</v>
      </c>
      <c r="I128" s="78">
        <v>2</v>
      </c>
      <c r="J128" s="50">
        <f>宿泊者数!I21</f>
        <v>0</v>
      </c>
      <c r="K128" s="50">
        <f>宿泊者数!I44</f>
        <v>0</v>
      </c>
      <c r="L128" s="50">
        <f>宿泊者数!I67</f>
        <v>0</v>
      </c>
      <c r="M128" s="50">
        <f>宿泊者数!I90</f>
        <v>0</v>
      </c>
      <c r="N128" s="50">
        <f>宿泊者数!I122</f>
        <v>0</v>
      </c>
      <c r="O128" s="506">
        <f>宿泊者数!I144</f>
        <v>0</v>
      </c>
      <c r="P128" s="506">
        <f>宿泊者数!I175</f>
        <v>0</v>
      </c>
      <c r="Q128" s="506">
        <f>宿泊者数!I197/1000</f>
        <v>0</v>
      </c>
    </row>
    <row r="129" spans="1:17" x14ac:dyDescent="0.2">
      <c r="B129" t="s">
        <v>143</v>
      </c>
      <c r="C129" s="95">
        <v>26</v>
      </c>
      <c r="D129" s="49">
        <v>22</v>
      </c>
      <c r="E129" s="49">
        <v>24</v>
      </c>
      <c r="F129" s="49">
        <v>25</v>
      </c>
      <c r="G129" s="49">
        <v>29</v>
      </c>
      <c r="H129" s="49">
        <v>27</v>
      </c>
      <c r="I129" s="78">
        <v>24</v>
      </c>
      <c r="J129" s="50">
        <f>宿泊者数!I22</f>
        <v>10</v>
      </c>
      <c r="K129" s="50">
        <f>宿泊者数!I45</f>
        <v>8.0530000000000008</v>
      </c>
      <c r="L129" s="50">
        <f>宿泊者数!I68</f>
        <v>8.8130000000000006</v>
      </c>
      <c r="M129" s="50">
        <f>宿泊者数!I91</f>
        <v>4.9219999999999997</v>
      </c>
      <c r="N129" s="50">
        <f>宿泊者数!I123</f>
        <v>4.8869999999999996</v>
      </c>
      <c r="O129" s="506">
        <f>宿泊者数!I145</f>
        <v>7.2279999999999998</v>
      </c>
      <c r="P129" s="506">
        <f>宿泊者数!I176</f>
        <v>5.5469999999999997</v>
      </c>
      <c r="Q129" s="506">
        <f>宿泊者数!I198/1000</f>
        <v>0</v>
      </c>
    </row>
    <row r="130" spans="1:17" x14ac:dyDescent="0.2">
      <c r="B130" t="s">
        <v>144</v>
      </c>
      <c r="C130" s="95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78">
        <v>0</v>
      </c>
      <c r="J130" s="50">
        <f>宿泊者数!I23</f>
        <v>0</v>
      </c>
      <c r="K130" s="50">
        <f>宿泊者数!I46</f>
        <v>0</v>
      </c>
      <c r="L130" s="50">
        <f>宿泊者数!I69</f>
        <v>0</v>
      </c>
      <c r="M130" s="50">
        <f>宿泊者数!I92</f>
        <v>0</v>
      </c>
      <c r="N130" s="50">
        <f>宿泊者数!I124</f>
        <v>0</v>
      </c>
      <c r="O130" s="506">
        <f>宿泊者数!I146</f>
        <v>0</v>
      </c>
      <c r="P130" s="506">
        <f>宿泊者数!I177</f>
        <v>0</v>
      </c>
      <c r="Q130" s="506">
        <f>宿泊者数!I199/1000</f>
        <v>0</v>
      </c>
    </row>
    <row r="131" spans="1:17" x14ac:dyDescent="0.2">
      <c r="B131" t="s">
        <v>145</v>
      </c>
      <c r="C131" s="95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78">
        <v>0</v>
      </c>
      <c r="J131" s="50">
        <f>宿泊者数!I24</f>
        <v>0</v>
      </c>
      <c r="K131" s="50">
        <f>宿泊者数!I47</f>
        <v>0</v>
      </c>
      <c r="L131" s="50">
        <f>宿泊者数!I70</f>
        <v>0</v>
      </c>
      <c r="M131" s="50">
        <f>宿泊者数!I93</f>
        <v>0</v>
      </c>
      <c r="N131" s="50">
        <f>宿泊者数!I125</f>
        <v>0</v>
      </c>
      <c r="O131" s="506">
        <f>宿泊者数!I147</f>
        <v>0</v>
      </c>
      <c r="P131" s="506">
        <f>宿泊者数!I178</f>
        <v>0</v>
      </c>
      <c r="Q131" s="506">
        <f>宿泊者数!I200/1000</f>
        <v>0</v>
      </c>
    </row>
    <row r="132" spans="1:17" x14ac:dyDescent="0.2">
      <c r="A132" s="61"/>
      <c r="B132" s="61" t="s">
        <v>146</v>
      </c>
      <c r="C132" s="53">
        <v>9</v>
      </c>
      <c r="D132" s="53">
        <v>9</v>
      </c>
      <c r="E132" s="53">
        <v>9</v>
      </c>
      <c r="F132" s="53">
        <v>9</v>
      </c>
      <c r="G132" s="53">
        <v>7</v>
      </c>
      <c r="H132" s="53">
        <v>9</v>
      </c>
      <c r="I132" s="80">
        <v>9</v>
      </c>
      <c r="J132" s="50">
        <f>宿泊者数!I25</f>
        <v>16</v>
      </c>
      <c r="K132" s="50">
        <f>宿泊者数!I48</f>
        <v>19.599</v>
      </c>
      <c r="L132" s="55">
        <f>宿泊者数!I71</f>
        <v>7.4420000000000002</v>
      </c>
      <c r="M132" s="55">
        <f>宿泊者数!I94</f>
        <v>0</v>
      </c>
      <c r="N132" s="55">
        <f>宿泊者数!I126</f>
        <v>0</v>
      </c>
      <c r="O132" s="547">
        <f>宿泊者数!I148</f>
        <v>0</v>
      </c>
      <c r="P132" s="506">
        <f>宿泊者数!I179</f>
        <v>3.51</v>
      </c>
      <c r="Q132" s="506">
        <f>宿泊者数!I201/1000</f>
        <v>4.0609999999999999</v>
      </c>
    </row>
    <row r="133" spans="1:17" x14ac:dyDescent="0.2">
      <c r="A133" s="93" t="s">
        <v>40</v>
      </c>
      <c r="B133" s="43" t="s">
        <v>147</v>
      </c>
      <c r="C133" s="47">
        <f>市町入込数2!D12</f>
        <v>1120000</v>
      </c>
      <c r="D133" s="47">
        <f>市町入込数2!E12</f>
        <v>953561</v>
      </c>
      <c r="E133" s="47">
        <f>市町入込数2!F12</f>
        <v>973935</v>
      </c>
      <c r="F133" s="47">
        <f>市町入込数2!G12</f>
        <v>988330</v>
      </c>
      <c r="G133" s="47">
        <f>市町入込数2!H12</f>
        <v>1084192</v>
      </c>
      <c r="H133" s="47">
        <f>市町入込数2!I12</f>
        <v>1145401</v>
      </c>
      <c r="I133" s="47">
        <f>市町入込数2!J12</f>
        <v>1122147</v>
      </c>
      <c r="J133" s="47">
        <f>市町入込数2!K12</f>
        <v>1087178</v>
      </c>
      <c r="K133" s="47">
        <f>市町入込数2!L12</f>
        <v>1026984</v>
      </c>
      <c r="L133" s="47">
        <f>市町入込数2!M12</f>
        <v>1148108</v>
      </c>
      <c r="M133" s="49">
        <f>市町入込数2!N12</f>
        <v>915821</v>
      </c>
      <c r="N133" s="49">
        <f>市町入込数2!O12</f>
        <v>982822</v>
      </c>
      <c r="O133" s="96">
        <f>市町入込数2!P12</f>
        <v>1111920</v>
      </c>
      <c r="P133" s="97">
        <f>市町入込数2!Q12</f>
        <v>1134984</v>
      </c>
      <c r="Q133" s="97">
        <f>市町入込数2!R12</f>
        <v>1104606</v>
      </c>
    </row>
    <row r="134" spans="1:17" x14ac:dyDescent="0.2">
      <c r="A134" s="72"/>
      <c r="B134" s="61" t="s">
        <v>148</v>
      </c>
      <c r="C134" s="53">
        <f>市町入込数2!S12</f>
        <v>30000</v>
      </c>
      <c r="D134" s="53">
        <f>市町入込数2!T12</f>
        <v>29191</v>
      </c>
      <c r="E134" s="53">
        <f>市町入込数2!U12</f>
        <v>28834</v>
      </c>
      <c r="F134" s="53">
        <f>市町入込数2!V12</f>
        <v>31883</v>
      </c>
      <c r="G134" s="53">
        <f>市町入込数2!W12</f>
        <v>29554</v>
      </c>
      <c r="H134" s="53">
        <f>市町入込数2!X12</f>
        <v>30396</v>
      </c>
      <c r="I134" s="53">
        <f>市町入込数2!Y12</f>
        <v>29939</v>
      </c>
      <c r="J134" s="53">
        <f>市町入込数2!Z12</f>
        <v>30912</v>
      </c>
      <c r="K134" s="53">
        <f>市町入込数2!AA12</f>
        <v>29516</v>
      </c>
      <c r="L134" s="53">
        <f>市町入込数2!AB12</f>
        <v>27309</v>
      </c>
      <c r="M134" s="49">
        <f>市町入込数2!AC12</f>
        <v>10206</v>
      </c>
      <c r="N134" s="49">
        <f>市町入込数2!AD12</f>
        <v>12157</v>
      </c>
      <c r="O134" s="96">
        <f>市町入込数2!AE12</f>
        <v>18400</v>
      </c>
      <c r="P134" s="616">
        <f>市町入込数2!AF12</f>
        <v>25108</v>
      </c>
      <c r="Q134" s="616">
        <f>市町入込数2!AG12</f>
        <v>17215</v>
      </c>
    </row>
    <row r="135" spans="1:17" x14ac:dyDescent="0.2">
      <c r="B135" t="s">
        <v>140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79">
        <v>0</v>
      </c>
      <c r="J135" s="50">
        <f>宿泊者数!J19</f>
        <v>0</v>
      </c>
      <c r="K135" s="50">
        <f>宿泊者数!J42</f>
        <v>0</v>
      </c>
      <c r="L135" s="152">
        <f>宿泊者数!J65</f>
        <v>0</v>
      </c>
      <c r="M135" s="152">
        <f>宿泊者数!J88</f>
        <v>0</v>
      </c>
      <c r="N135" s="152">
        <f>宿泊者数!J120</f>
        <v>0</v>
      </c>
      <c r="O135" s="152">
        <f>宿泊者数!J142</f>
        <v>0</v>
      </c>
      <c r="P135" s="50">
        <f>宿泊者数!J173</f>
        <v>5.9560000000000004</v>
      </c>
      <c r="Q135" s="152">
        <f>宿泊者数!J195/1000</f>
        <v>7.8540000000000001</v>
      </c>
    </row>
    <row r="136" spans="1:17" x14ac:dyDescent="0.2">
      <c r="B136" t="s">
        <v>141</v>
      </c>
      <c r="C136" s="54">
        <v>9</v>
      </c>
      <c r="D136" s="54">
        <v>10</v>
      </c>
      <c r="E136" s="54">
        <v>12</v>
      </c>
      <c r="F136" s="54">
        <v>13</v>
      </c>
      <c r="G136" s="54">
        <v>13</v>
      </c>
      <c r="H136" s="54">
        <v>14</v>
      </c>
      <c r="I136" s="78">
        <v>13</v>
      </c>
      <c r="J136" s="50">
        <f>宿泊者数!J20</f>
        <v>13</v>
      </c>
      <c r="K136" s="50">
        <f>宿泊者数!J43</f>
        <v>12.75</v>
      </c>
      <c r="L136" s="50">
        <f>宿泊者数!J66</f>
        <v>12.183</v>
      </c>
      <c r="M136" s="50">
        <f>宿泊者数!J89</f>
        <v>5.5460000000000003</v>
      </c>
      <c r="N136" s="50">
        <f>宿泊者数!J121</f>
        <v>5.48</v>
      </c>
      <c r="O136" s="50">
        <f>宿泊者数!J143</f>
        <v>4.2009999999999996</v>
      </c>
      <c r="P136" s="50">
        <f>宿泊者数!J174</f>
        <v>0</v>
      </c>
      <c r="Q136" s="50">
        <f>宿泊者数!J196/1000</f>
        <v>0</v>
      </c>
    </row>
    <row r="137" spans="1:17" x14ac:dyDescent="0.2">
      <c r="B137" t="s">
        <v>142</v>
      </c>
      <c r="C137" s="54">
        <v>1</v>
      </c>
      <c r="D137" s="54">
        <v>1</v>
      </c>
      <c r="E137" s="54">
        <v>1</v>
      </c>
      <c r="F137" s="54">
        <v>1</v>
      </c>
      <c r="G137" s="54">
        <v>1</v>
      </c>
      <c r="H137" s="54">
        <v>1</v>
      </c>
      <c r="I137" s="78">
        <v>1</v>
      </c>
      <c r="J137" s="50">
        <f>宿泊者数!J21</f>
        <v>1</v>
      </c>
      <c r="K137" s="50">
        <f>宿泊者数!J44</f>
        <v>0.72399999999999998</v>
      </c>
      <c r="L137" s="50">
        <f>宿泊者数!J67</f>
        <v>0.61</v>
      </c>
      <c r="M137" s="50">
        <f>宿泊者数!J90</f>
        <v>0.22900000000000001</v>
      </c>
      <c r="N137" s="50">
        <f>宿泊者数!J122</f>
        <v>0.32500000000000001</v>
      </c>
      <c r="O137" s="50">
        <f>宿泊者数!J144</f>
        <v>0.51900000000000002</v>
      </c>
      <c r="P137" s="50">
        <f>宿泊者数!J175</f>
        <v>0.80200000000000005</v>
      </c>
      <c r="Q137" s="50">
        <f>宿泊者数!J197/1000</f>
        <v>0.76600000000000001</v>
      </c>
    </row>
    <row r="138" spans="1:17" x14ac:dyDescent="0.2">
      <c r="B138" t="s">
        <v>143</v>
      </c>
      <c r="C138" s="54">
        <v>10</v>
      </c>
      <c r="D138" s="54">
        <v>8</v>
      </c>
      <c r="E138" s="54">
        <v>7</v>
      </c>
      <c r="F138" s="54">
        <v>8</v>
      </c>
      <c r="G138" s="54">
        <v>6</v>
      </c>
      <c r="H138" s="54">
        <v>8</v>
      </c>
      <c r="I138" s="78">
        <v>8</v>
      </c>
      <c r="J138" s="50">
        <f>宿泊者数!J22</f>
        <v>9</v>
      </c>
      <c r="K138" s="50">
        <f>宿泊者数!J45</f>
        <v>8.5530000000000008</v>
      </c>
      <c r="L138" s="50">
        <f>宿泊者数!J68</f>
        <v>6.2229999999999999</v>
      </c>
      <c r="M138" s="50">
        <f>宿泊者数!J91</f>
        <v>0.83199999999999996</v>
      </c>
      <c r="N138" s="50">
        <f>宿泊者数!J123</f>
        <v>1.82</v>
      </c>
      <c r="O138" s="50">
        <f>宿泊者数!J145</f>
        <v>4.2789999999999999</v>
      </c>
      <c r="P138" s="50">
        <f>宿泊者数!J176</f>
        <v>8.609</v>
      </c>
      <c r="Q138" s="50">
        <f>宿泊者数!J198/1000</f>
        <v>6.6269999999999998</v>
      </c>
    </row>
    <row r="139" spans="1:17" x14ac:dyDescent="0.2">
      <c r="B139" t="s">
        <v>144</v>
      </c>
      <c r="C139" s="49">
        <v>0</v>
      </c>
      <c r="D139" s="49">
        <v>0</v>
      </c>
      <c r="E139" s="49">
        <v>0</v>
      </c>
      <c r="F139" s="49">
        <v>0</v>
      </c>
      <c r="G139" s="49">
        <v>0</v>
      </c>
      <c r="H139" s="49">
        <v>0</v>
      </c>
      <c r="I139" s="78">
        <v>0</v>
      </c>
      <c r="J139" s="50">
        <f>宿泊者数!J23</f>
        <v>0</v>
      </c>
      <c r="K139" s="50">
        <f>宿泊者数!J46</f>
        <v>0</v>
      </c>
      <c r="L139" s="50">
        <f>宿泊者数!J69</f>
        <v>0</v>
      </c>
      <c r="M139" s="50">
        <f>宿泊者数!J92</f>
        <v>0</v>
      </c>
      <c r="N139" s="50">
        <f>宿泊者数!J124</f>
        <v>0</v>
      </c>
      <c r="O139" s="50">
        <f>宿泊者数!J146</f>
        <v>0</v>
      </c>
      <c r="P139" s="50">
        <f>宿泊者数!J177</f>
        <v>0</v>
      </c>
      <c r="Q139" s="50">
        <f>宿泊者数!J199/1000</f>
        <v>0</v>
      </c>
    </row>
    <row r="140" spans="1:17" x14ac:dyDescent="0.2">
      <c r="B140" t="s">
        <v>145</v>
      </c>
      <c r="C140" s="95">
        <v>10</v>
      </c>
      <c r="D140" s="49">
        <v>10</v>
      </c>
      <c r="E140" s="49">
        <v>9</v>
      </c>
      <c r="F140" s="49">
        <v>9</v>
      </c>
      <c r="G140" s="49">
        <v>9</v>
      </c>
      <c r="H140" s="49">
        <v>7</v>
      </c>
      <c r="I140" s="78">
        <v>8</v>
      </c>
      <c r="J140" s="50">
        <f>宿泊者数!J24</f>
        <v>8</v>
      </c>
      <c r="K140" s="50">
        <f>宿泊者数!J47</f>
        <v>7.4889999999999999</v>
      </c>
      <c r="L140" s="50">
        <f>宿泊者数!J70</f>
        <v>8.2929999999999993</v>
      </c>
      <c r="M140" s="50">
        <f>宿泊者数!J93</f>
        <v>3.5990000000000002</v>
      </c>
      <c r="N140" s="50">
        <f>宿泊者数!J125</f>
        <v>4.298</v>
      </c>
      <c r="O140" s="50">
        <f>宿泊者数!J147</f>
        <v>6.5810000000000004</v>
      </c>
      <c r="P140" s="50">
        <f>宿泊者数!J178</f>
        <v>7.3319999999999999</v>
      </c>
      <c r="Q140" s="50">
        <f>宿泊者数!J200/1000</f>
        <v>0</v>
      </c>
    </row>
    <row r="141" spans="1:17" x14ac:dyDescent="0.2">
      <c r="A141" s="61"/>
      <c r="B141" s="61" t="s">
        <v>146</v>
      </c>
      <c r="C141" s="49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80">
        <v>0</v>
      </c>
      <c r="J141" s="50">
        <f>宿泊者数!J25</f>
        <v>0</v>
      </c>
      <c r="K141" s="50">
        <f>宿泊者数!J48</f>
        <v>0</v>
      </c>
      <c r="L141" s="55">
        <f>宿泊者数!J71</f>
        <v>0</v>
      </c>
      <c r="M141" s="55">
        <f>宿泊者数!J94</f>
        <v>0</v>
      </c>
      <c r="N141" s="55">
        <f>宿泊者数!J126</f>
        <v>0.23400000000000001</v>
      </c>
      <c r="O141" s="55">
        <f>宿泊者数!J148</f>
        <v>2.82</v>
      </c>
      <c r="P141" s="55">
        <f>宿泊者数!J179</f>
        <v>2.4089999999999998</v>
      </c>
      <c r="Q141" s="55">
        <f>宿泊者数!J201/1000</f>
        <v>1.968</v>
      </c>
    </row>
    <row r="142" spans="1:17" x14ac:dyDescent="0.2">
      <c r="A142" s="109" t="s">
        <v>203</v>
      </c>
      <c r="B142" s="109" t="s">
        <v>147</v>
      </c>
      <c r="C142" s="98">
        <f>C97+C106+C115+C124+C133</f>
        <v>16628000</v>
      </c>
      <c r="D142" s="98">
        <f t="shared" ref="D142:I142" si="57">D97+D106+D115+D124+D133</f>
        <v>15823348</v>
      </c>
      <c r="E142" s="98">
        <f t="shared" si="57"/>
        <v>16345533</v>
      </c>
      <c r="F142" s="98">
        <f t="shared" si="57"/>
        <v>16064729</v>
      </c>
      <c r="G142" s="98">
        <f t="shared" si="57"/>
        <v>16186070</v>
      </c>
      <c r="H142" s="98">
        <f t="shared" si="57"/>
        <v>16685376</v>
      </c>
      <c r="I142" s="98">
        <f t="shared" si="57"/>
        <v>16048417</v>
      </c>
      <c r="J142" s="98">
        <f t="shared" ref="J142:K142" si="58">J97+J106+J115+J124+J133</f>
        <v>16413553</v>
      </c>
      <c r="K142" s="98">
        <f t="shared" si="58"/>
        <v>19551666</v>
      </c>
      <c r="L142" s="98">
        <f t="shared" ref="L142:M142" si="59">L97+L106+L115+L124+L133</f>
        <v>18567271</v>
      </c>
      <c r="M142" s="99">
        <f t="shared" si="59"/>
        <v>12168045</v>
      </c>
      <c r="N142" s="99">
        <f t="shared" ref="N142:O142" si="60">N97+N106+N115+N124+N133</f>
        <v>14706302</v>
      </c>
      <c r="O142" s="99">
        <f t="shared" si="60"/>
        <v>16953483</v>
      </c>
      <c r="P142" s="99">
        <f t="shared" ref="P142:Q142" si="61">P97+P106+P115+P124+P133</f>
        <v>17540509</v>
      </c>
      <c r="Q142" s="99">
        <f t="shared" si="61"/>
        <v>17319647</v>
      </c>
    </row>
    <row r="143" spans="1:17" x14ac:dyDescent="0.2">
      <c r="A143" s="56"/>
      <c r="B143" s="110" t="s">
        <v>148</v>
      </c>
      <c r="C143" s="99">
        <f t="shared" ref="C143:I143" si="62">C98+C107+C116+C125+C134</f>
        <v>363000</v>
      </c>
      <c r="D143" s="99">
        <f t="shared" si="62"/>
        <v>418978</v>
      </c>
      <c r="E143" s="99">
        <f t="shared" si="62"/>
        <v>378007</v>
      </c>
      <c r="F143" s="99">
        <f t="shared" si="62"/>
        <v>414290</v>
      </c>
      <c r="G143" s="99">
        <f t="shared" si="62"/>
        <v>434016</v>
      </c>
      <c r="H143" s="99">
        <f t="shared" si="62"/>
        <v>448753</v>
      </c>
      <c r="I143" s="99">
        <f t="shared" si="62"/>
        <v>428383</v>
      </c>
      <c r="J143" s="99">
        <f t="shared" ref="J143:K143" si="63">J98+J107+J116+J125+J134</f>
        <v>417514</v>
      </c>
      <c r="K143" s="99">
        <f t="shared" si="63"/>
        <v>392147</v>
      </c>
      <c r="L143" s="99">
        <f t="shared" ref="L143:M143" si="64">L98+L107+L116+L125+L134</f>
        <v>367829</v>
      </c>
      <c r="M143" s="99">
        <f t="shared" si="64"/>
        <v>233393</v>
      </c>
      <c r="N143" s="99">
        <f t="shared" ref="N143:O143" si="65">N98+N107+N116+N125+N134</f>
        <v>254248</v>
      </c>
      <c r="O143" s="99">
        <f t="shared" si="65"/>
        <v>318567</v>
      </c>
      <c r="P143" s="99">
        <f t="shared" ref="P143:Q143" si="66">P98+P107+P116+P125+P134</f>
        <v>360874</v>
      </c>
      <c r="Q143" s="99">
        <f t="shared" si="66"/>
        <v>326825</v>
      </c>
    </row>
    <row r="144" spans="1:17" x14ac:dyDescent="0.2">
      <c r="A144" s="56"/>
      <c r="B144" s="111" t="s">
        <v>205</v>
      </c>
      <c r="C144" s="112">
        <f>C142+C143</f>
        <v>16991000</v>
      </c>
      <c r="D144" s="112">
        <f t="shared" ref="D144:I144" si="67">D142+D143</f>
        <v>16242326</v>
      </c>
      <c r="E144" s="112">
        <f t="shared" si="67"/>
        <v>16723540</v>
      </c>
      <c r="F144" s="112">
        <f t="shared" si="67"/>
        <v>16479019</v>
      </c>
      <c r="G144" s="112">
        <f t="shared" si="67"/>
        <v>16620086</v>
      </c>
      <c r="H144" s="112">
        <f t="shared" si="67"/>
        <v>17134129</v>
      </c>
      <c r="I144" s="112">
        <f t="shared" si="67"/>
        <v>16476800</v>
      </c>
      <c r="J144" s="112">
        <f t="shared" ref="J144:K144" si="68">J142+J143</f>
        <v>16831067</v>
      </c>
      <c r="K144" s="112">
        <f t="shared" si="68"/>
        <v>19943813</v>
      </c>
      <c r="L144" s="112">
        <f t="shared" ref="L144:M144" si="69">L142+L143</f>
        <v>18935100</v>
      </c>
      <c r="M144" s="112">
        <f t="shared" si="69"/>
        <v>12401438</v>
      </c>
      <c r="N144" s="112">
        <f t="shared" ref="N144:O144" si="70">N142+N143</f>
        <v>14960550</v>
      </c>
      <c r="O144" s="112">
        <f t="shared" si="70"/>
        <v>17272050</v>
      </c>
      <c r="P144" s="112">
        <f t="shared" ref="P144:Q144" si="71">P142+P143</f>
        <v>17901383</v>
      </c>
      <c r="Q144" s="112">
        <f t="shared" si="71"/>
        <v>17646472</v>
      </c>
    </row>
    <row r="145" spans="1:17" x14ac:dyDescent="0.2">
      <c r="A145" s="56"/>
      <c r="B145" s="56" t="s">
        <v>140</v>
      </c>
      <c r="C145" s="98">
        <f t="shared" ref="C145:I151" si="72">C99+C108+C117+C126+C135</f>
        <v>255</v>
      </c>
      <c r="D145" s="98">
        <f t="shared" si="72"/>
        <v>300</v>
      </c>
      <c r="E145" s="98">
        <f t="shared" si="72"/>
        <v>260</v>
      </c>
      <c r="F145" s="98">
        <f t="shared" si="72"/>
        <v>293</v>
      </c>
      <c r="G145" s="98">
        <f t="shared" si="72"/>
        <v>310</v>
      </c>
      <c r="H145" s="98">
        <f t="shared" si="72"/>
        <v>324</v>
      </c>
      <c r="I145" s="98">
        <f t="shared" si="72"/>
        <v>307</v>
      </c>
      <c r="J145" s="98">
        <f t="shared" ref="J145:K145" si="73">J99+J108+J117+J126+J135</f>
        <v>305</v>
      </c>
      <c r="K145" s="98">
        <f t="shared" si="73"/>
        <v>291.95299999999997</v>
      </c>
      <c r="L145" s="98">
        <f t="shared" ref="L145:M145" si="74">L99+L108+L117+L126+L135</f>
        <v>284.39100000000002</v>
      </c>
      <c r="M145" s="98">
        <f t="shared" si="74"/>
        <v>195.078</v>
      </c>
      <c r="N145" s="98">
        <f t="shared" ref="N145:O145" si="75">N99+N108+N117+N126+N135</f>
        <v>217.71899999999999</v>
      </c>
      <c r="O145" s="98">
        <f t="shared" si="75"/>
        <v>261.69499999999999</v>
      </c>
      <c r="P145" s="98">
        <f t="shared" ref="P145:Q145" si="76">P99+P108+P117+P126+P135</f>
        <v>285.654</v>
      </c>
      <c r="Q145" s="98">
        <f t="shared" si="76"/>
        <v>288.55099999999999</v>
      </c>
    </row>
    <row r="146" spans="1:17" x14ac:dyDescent="0.2">
      <c r="A146" s="56"/>
      <c r="B146" s="56" t="s">
        <v>141</v>
      </c>
      <c r="C146" s="99">
        <f t="shared" si="72"/>
        <v>46</v>
      </c>
      <c r="D146" s="99">
        <f t="shared" si="72"/>
        <v>60</v>
      </c>
      <c r="E146" s="99">
        <f t="shared" si="72"/>
        <v>59</v>
      </c>
      <c r="F146" s="99">
        <f t="shared" si="72"/>
        <v>60</v>
      </c>
      <c r="G146" s="99">
        <f t="shared" si="72"/>
        <v>61</v>
      </c>
      <c r="H146" s="99">
        <f t="shared" si="72"/>
        <v>61</v>
      </c>
      <c r="I146" s="99">
        <f t="shared" si="72"/>
        <v>59</v>
      </c>
      <c r="J146" s="99">
        <f t="shared" ref="J146:K146" si="77">J100+J109+J118+J127+J136</f>
        <v>58</v>
      </c>
      <c r="K146" s="99">
        <f t="shared" si="77"/>
        <v>48.628999999999998</v>
      </c>
      <c r="L146" s="99">
        <f t="shared" ref="L146:M146" si="78">L100+L109+L118+L127+L136</f>
        <v>43.521999999999991</v>
      </c>
      <c r="M146" s="99">
        <f t="shared" si="78"/>
        <v>23.266000000000002</v>
      </c>
      <c r="N146" s="99">
        <f t="shared" ref="N146:O146" si="79">N100+N109+N118+N127+N136</f>
        <v>18.992000000000001</v>
      </c>
      <c r="O146" s="99">
        <f t="shared" si="79"/>
        <v>26.862000000000002</v>
      </c>
      <c r="P146" s="99">
        <f t="shared" ref="P146:Q146" si="80">P100+P109+P118+P127+P136</f>
        <v>24.337</v>
      </c>
      <c r="Q146" s="99">
        <f t="shared" si="80"/>
        <v>23.632999999999999</v>
      </c>
    </row>
    <row r="147" spans="1:17" x14ac:dyDescent="0.2">
      <c r="A147" s="56"/>
      <c r="B147" s="56" t="s">
        <v>142</v>
      </c>
      <c r="C147" s="99">
        <f t="shared" si="72"/>
        <v>5</v>
      </c>
      <c r="D147" s="99">
        <f t="shared" si="72"/>
        <v>6</v>
      </c>
      <c r="E147" s="99">
        <f t="shared" si="72"/>
        <v>6</v>
      </c>
      <c r="F147" s="99">
        <f t="shared" si="72"/>
        <v>6</v>
      </c>
      <c r="G147" s="99">
        <f t="shared" si="72"/>
        <v>7</v>
      </c>
      <c r="H147" s="99">
        <f t="shared" si="72"/>
        <v>7</v>
      </c>
      <c r="I147" s="99">
        <f t="shared" si="72"/>
        <v>7</v>
      </c>
      <c r="J147" s="99">
        <f t="shared" ref="J147:K147" si="81">J101+J110+J119+J128+J137</f>
        <v>5</v>
      </c>
      <c r="K147" s="99">
        <f t="shared" si="81"/>
        <v>4.1139999999999999</v>
      </c>
      <c r="L147" s="99">
        <f t="shared" ref="L147:M147" si="82">L101+L110+L119+L128+L137</f>
        <v>2.84</v>
      </c>
      <c r="M147" s="99">
        <f t="shared" si="82"/>
        <v>1.1640000000000001</v>
      </c>
      <c r="N147" s="99">
        <f t="shared" ref="N147:O147" si="83">N101+N110+N119+N128+N137</f>
        <v>1.8080000000000001</v>
      </c>
      <c r="O147" s="99">
        <f t="shared" si="83"/>
        <v>2.6280000000000001</v>
      </c>
      <c r="P147" s="99">
        <f t="shared" ref="P147:Q147" si="84">P101+P110+P119+P128+P137</f>
        <v>2.9740000000000002</v>
      </c>
      <c r="Q147" s="99">
        <f t="shared" si="84"/>
        <v>1.9850000000000001</v>
      </c>
    </row>
    <row r="148" spans="1:17" x14ac:dyDescent="0.2">
      <c r="A148" s="56"/>
      <c r="B148" s="56" t="s">
        <v>143</v>
      </c>
      <c r="C148" s="99">
        <f t="shared" si="72"/>
        <v>37</v>
      </c>
      <c r="D148" s="99">
        <f t="shared" si="72"/>
        <v>31</v>
      </c>
      <c r="E148" s="99">
        <f t="shared" si="72"/>
        <v>32</v>
      </c>
      <c r="F148" s="99">
        <f t="shared" si="72"/>
        <v>34</v>
      </c>
      <c r="G148" s="99">
        <f t="shared" si="72"/>
        <v>36</v>
      </c>
      <c r="H148" s="99">
        <f t="shared" si="72"/>
        <v>36</v>
      </c>
      <c r="I148" s="99">
        <f t="shared" si="72"/>
        <v>33</v>
      </c>
      <c r="J148" s="99">
        <f t="shared" ref="J148:K148" si="85">J102+J111+J120+J129+J138</f>
        <v>20</v>
      </c>
      <c r="K148" s="99">
        <f t="shared" si="85"/>
        <v>17.624000000000002</v>
      </c>
      <c r="L148" s="99">
        <f t="shared" ref="L148:M148" si="86">L102+L111+L120+L129+L138</f>
        <v>15.347999999999999</v>
      </c>
      <c r="M148" s="99">
        <f t="shared" si="86"/>
        <v>5.7539999999999996</v>
      </c>
      <c r="N148" s="99">
        <f t="shared" ref="N148:O148" si="87">N102+N111+N120+N129+N138</f>
        <v>6.7069999999999999</v>
      </c>
      <c r="O148" s="99">
        <f t="shared" si="87"/>
        <v>11.507</v>
      </c>
      <c r="P148" s="99">
        <f t="shared" ref="P148:Q148" si="88">P102+P111+P120+P129+P138</f>
        <v>14.155999999999999</v>
      </c>
      <c r="Q148" s="99">
        <f t="shared" si="88"/>
        <v>6.6269999999999998</v>
      </c>
    </row>
    <row r="149" spans="1:17" x14ac:dyDescent="0.2">
      <c r="A149" s="56"/>
      <c r="B149" s="56" t="s">
        <v>144</v>
      </c>
      <c r="C149" s="99">
        <f t="shared" si="72"/>
        <v>0</v>
      </c>
      <c r="D149" s="99">
        <f t="shared" si="72"/>
        <v>0</v>
      </c>
      <c r="E149" s="99">
        <f t="shared" si="72"/>
        <v>0</v>
      </c>
      <c r="F149" s="99">
        <f t="shared" si="72"/>
        <v>0</v>
      </c>
      <c r="G149" s="99">
        <f t="shared" si="72"/>
        <v>0</v>
      </c>
      <c r="H149" s="99">
        <f t="shared" si="72"/>
        <v>0</v>
      </c>
      <c r="I149" s="99">
        <f t="shared" si="72"/>
        <v>0</v>
      </c>
      <c r="J149" s="99">
        <f t="shared" ref="J149:K149" si="89">J103+J112+J121+J130+J139</f>
        <v>0</v>
      </c>
      <c r="K149" s="99">
        <f t="shared" si="89"/>
        <v>0</v>
      </c>
      <c r="L149" s="99">
        <f t="shared" ref="L149:M149" si="90">L103+L112+L121+L130+L139</f>
        <v>0</v>
      </c>
      <c r="M149" s="99">
        <f t="shared" si="90"/>
        <v>0</v>
      </c>
      <c r="N149" s="99">
        <f t="shared" ref="N149:O149" si="91">N103+N112+N121+N130+N139</f>
        <v>0</v>
      </c>
      <c r="O149" s="99">
        <f t="shared" si="91"/>
        <v>0</v>
      </c>
      <c r="P149" s="99">
        <f t="shared" ref="P149:Q149" si="92">P103+P112+P121+P130+P139</f>
        <v>0</v>
      </c>
      <c r="Q149" s="99">
        <f t="shared" si="92"/>
        <v>0</v>
      </c>
    </row>
    <row r="150" spans="1:17" x14ac:dyDescent="0.2">
      <c r="A150" s="56"/>
      <c r="B150" s="56" t="s">
        <v>145</v>
      </c>
      <c r="C150" s="99">
        <f t="shared" si="72"/>
        <v>10</v>
      </c>
      <c r="D150" s="99">
        <f t="shared" si="72"/>
        <v>10</v>
      </c>
      <c r="E150" s="99">
        <f t="shared" si="72"/>
        <v>9</v>
      </c>
      <c r="F150" s="99">
        <f t="shared" si="72"/>
        <v>9</v>
      </c>
      <c r="G150" s="99">
        <f t="shared" si="72"/>
        <v>9</v>
      </c>
      <c r="H150" s="99">
        <f t="shared" si="72"/>
        <v>7</v>
      </c>
      <c r="I150" s="99">
        <f t="shared" si="72"/>
        <v>8</v>
      </c>
      <c r="J150" s="99">
        <f t="shared" ref="J150:K150" si="93">J104+J113+J122+J131+J140</f>
        <v>8</v>
      </c>
      <c r="K150" s="99">
        <f t="shared" si="93"/>
        <v>7.4889999999999999</v>
      </c>
      <c r="L150" s="99">
        <f t="shared" ref="L150:M150" si="94">L104+L113+L122+L131+L140</f>
        <v>8.2929999999999993</v>
      </c>
      <c r="M150" s="99">
        <f t="shared" si="94"/>
        <v>3.5990000000000002</v>
      </c>
      <c r="N150" s="99">
        <f t="shared" ref="N150:O150" si="95">N104+N113+N122+N131+N140</f>
        <v>4.298</v>
      </c>
      <c r="O150" s="99">
        <f t="shared" si="95"/>
        <v>6.5810000000000004</v>
      </c>
      <c r="P150" s="99">
        <f t="shared" ref="P150:Q150" si="96">P104+P113+P122+P131+P140</f>
        <v>7.3319999999999999</v>
      </c>
      <c r="Q150" s="99">
        <f t="shared" si="96"/>
        <v>0</v>
      </c>
    </row>
    <row r="151" spans="1:17" x14ac:dyDescent="0.2">
      <c r="A151" s="110"/>
      <c r="B151" s="110" t="s">
        <v>146</v>
      </c>
      <c r="C151" s="100">
        <f t="shared" si="72"/>
        <v>10</v>
      </c>
      <c r="D151" s="100">
        <f t="shared" si="72"/>
        <v>12</v>
      </c>
      <c r="E151" s="100">
        <f t="shared" si="72"/>
        <v>12</v>
      </c>
      <c r="F151" s="100">
        <f t="shared" si="72"/>
        <v>12</v>
      </c>
      <c r="G151" s="100">
        <f t="shared" si="72"/>
        <v>11</v>
      </c>
      <c r="H151" s="100">
        <f t="shared" si="72"/>
        <v>14</v>
      </c>
      <c r="I151" s="100">
        <f t="shared" si="72"/>
        <v>14</v>
      </c>
      <c r="J151" s="100">
        <f t="shared" ref="J151:K151" si="97">J105+J114+J123+J132+J141</f>
        <v>22</v>
      </c>
      <c r="K151" s="100">
        <f t="shared" si="97"/>
        <v>24.581</v>
      </c>
      <c r="L151" s="100">
        <f t="shared" ref="L151:M151" si="98">L105+L114+L123+L132+L141</f>
        <v>13.435</v>
      </c>
      <c r="M151" s="100">
        <f t="shared" si="98"/>
        <v>4.532</v>
      </c>
      <c r="N151" s="100">
        <f t="shared" ref="N151:O151" si="99">N105+N114+N123+N132+N141</f>
        <v>4.7240000000000002</v>
      </c>
      <c r="O151" s="100">
        <f t="shared" si="99"/>
        <v>9.2940000000000005</v>
      </c>
      <c r="P151" s="100">
        <f t="shared" ref="P151:Q151" si="100">P105+P114+P123+P132+P141</f>
        <v>26.420999999999999</v>
      </c>
      <c r="Q151" s="100">
        <f t="shared" si="100"/>
        <v>6.0289999999999999</v>
      </c>
    </row>
    <row r="152" spans="1:17" x14ac:dyDescent="0.2">
      <c r="C152" s="54"/>
      <c r="D152" s="54"/>
      <c r="E152" s="54"/>
      <c r="F152" s="54"/>
      <c r="G152" s="54"/>
      <c r="H152" s="54"/>
      <c r="I152" s="54"/>
    </row>
    <row r="153" spans="1:17" x14ac:dyDescent="0.2">
      <c r="C153" s="54"/>
      <c r="D153" s="54"/>
      <c r="E153" s="54"/>
      <c r="F153" s="54"/>
      <c r="G153" s="54"/>
      <c r="H153" s="54"/>
      <c r="I153" s="54"/>
    </row>
    <row r="154" spans="1:17" x14ac:dyDescent="0.2">
      <c r="A154" t="s">
        <v>154</v>
      </c>
      <c r="B154" s="67"/>
      <c r="C154" s="345" t="s">
        <v>151</v>
      </c>
      <c r="D154" s="345" t="s">
        <v>70</v>
      </c>
      <c r="E154" s="543" t="s">
        <v>67</v>
      </c>
      <c r="F154" s="345" t="s">
        <v>61</v>
      </c>
      <c r="G154" s="345" t="s">
        <v>60</v>
      </c>
      <c r="H154" s="345" t="s">
        <v>75</v>
      </c>
      <c r="I154" s="345" t="s">
        <v>76</v>
      </c>
      <c r="J154" s="345" t="s">
        <v>374</v>
      </c>
      <c r="K154" s="345" t="s">
        <v>426</v>
      </c>
      <c r="L154" s="345" t="s">
        <v>443</v>
      </c>
      <c r="M154" s="345" t="s">
        <v>492</v>
      </c>
      <c r="N154" s="345" t="s">
        <v>553</v>
      </c>
      <c r="O154" s="345" t="s">
        <v>577</v>
      </c>
      <c r="P154" s="713" t="s">
        <v>619</v>
      </c>
      <c r="Q154" s="713" t="s">
        <v>632</v>
      </c>
    </row>
    <row r="155" spans="1:17" x14ac:dyDescent="0.2">
      <c r="B155" s="43" t="s">
        <v>160</v>
      </c>
      <c r="C155" s="47">
        <f>SUM(C156:C162)</f>
        <v>309</v>
      </c>
      <c r="D155" s="47">
        <f t="shared" ref="D155:H155" si="101">SUM(D156:D162)</f>
        <v>345</v>
      </c>
      <c r="E155" s="47">
        <f t="shared" si="101"/>
        <v>428</v>
      </c>
      <c r="F155" s="47">
        <f t="shared" si="101"/>
        <v>385</v>
      </c>
      <c r="G155" s="47">
        <f t="shared" si="101"/>
        <v>423</v>
      </c>
      <c r="H155" s="47">
        <f t="shared" si="101"/>
        <v>488</v>
      </c>
      <c r="I155" s="47">
        <f t="shared" ref="I155:J155" si="102">SUM(I156:I162)</f>
        <v>490</v>
      </c>
      <c r="J155" s="47">
        <f t="shared" si="102"/>
        <v>521</v>
      </c>
      <c r="K155" s="47">
        <f t="shared" ref="K155:L155" si="103">SUM(K156:K162)</f>
        <v>535</v>
      </c>
      <c r="L155" s="47">
        <f t="shared" si="103"/>
        <v>464</v>
      </c>
      <c r="M155" s="47">
        <f t="shared" ref="M155:N155" si="104">SUM(M156:M162)</f>
        <v>338</v>
      </c>
      <c r="N155" s="47">
        <f t="shared" si="104"/>
        <v>444</v>
      </c>
      <c r="O155" s="47">
        <f t="shared" ref="O155:P155" si="105">SUM(O156:O162)</f>
        <v>288</v>
      </c>
      <c r="P155" s="49">
        <f t="shared" si="105"/>
        <v>336</v>
      </c>
      <c r="Q155" s="49">
        <f t="shared" ref="Q155" si="106">SUM(Q156:Q162)</f>
        <v>398</v>
      </c>
    </row>
    <row r="156" spans="1:17" x14ac:dyDescent="0.2">
      <c r="B156" s="102" t="s">
        <v>140</v>
      </c>
      <c r="C156" s="49">
        <f t="shared" ref="C156:N156" si="107">ROUND(C71*C99/C145,0)</f>
        <v>304</v>
      </c>
      <c r="D156" s="49">
        <f t="shared" si="107"/>
        <v>340</v>
      </c>
      <c r="E156" s="49">
        <f t="shared" si="107"/>
        <v>423</v>
      </c>
      <c r="F156" s="49">
        <f t="shared" si="107"/>
        <v>380</v>
      </c>
      <c r="G156" s="49">
        <f t="shared" si="107"/>
        <v>417</v>
      </c>
      <c r="H156" s="49">
        <f t="shared" si="107"/>
        <v>481</v>
      </c>
      <c r="I156" s="49">
        <f t="shared" si="107"/>
        <v>482</v>
      </c>
      <c r="J156" s="49">
        <f t="shared" si="107"/>
        <v>512</v>
      </c>
      <c r="K156" s="49">
        <f t="shared" si="107"/>
        <v>525</v>
      </c>
      <c r="L156" s="49">
        <f t="shared" si="107"/>
        <v>461</v>
      </c>
      <c r="M156" s="49">
        <f t="shared" si="107"/>
        <v>338</v>
      </c>
      <c r="N156" s="49">
        <f t="shared" si="107"/>
        <v>444</v>
      </c>
      <c r="O156" s="49">
        <f t="shared" ref="O156:P156" si="108">ROUND(O71*O99/O145,0)</f>
        <v>288</v>
      </c>
      <c r="P156" s="49">
        <f t="shared" si="108"/>
        <v>336</v>
      </c>
      <c r="Q156" s="49">
        <f t="shared" ref="Q156" si="109">ROUND(Q71*Q99/Q145,0)</f>
        <v>398</v>
      </c>
    </row>
    <row r="157" spans="1:17" x14ac:dyDescent="0.2">
      <c r="B157" s="103" t="s">
        <v>141</v>
      </c>
      <c r="C157" s="49">
        <f t="shared" ref="C157:N157" si="110">ROUND(C72*C100/C146,0)</f>
        <v>0</v>
      </c>
      <c r="D157" s="49">
        <f t="shared" si="110"/>
        <v>0</v>
      </c>
      <c r="E157" s="49">
        <f t="shared" si="110"/>
        <v>0</v>
      </c>
      <c r="F157" s="49">
        <f t="shared" si="110"/>
        <v>0</v>
      </c>
      <c r="G157" s="49">
        <f t="shared" si="110"/>
        <v>0</v>
      </c>
      <c r="H157" s="49">
        <f t="shared" si="110"/>
        <v>0</v>
      </c>
      <c r="I157" s="49">
        <f t="shared" si="110"/>
        <v>0</v>
      </c>
      <c r="J157" s="49">
        <f t="shared" si="110"/>
        <v>0</v>
      </c>
      <c r="K157" s="49">
        <f t="shared" si="110"/>
        <v>0</v>
      </c>
      <c r="L157" s="49">
        <f t="shared" si="110"/>
        <v>0</v>
      </c>
      <c r="M157" s="49">
        <f t="shared" si="110"/>
        <v>0</v>
      </c>
      <c r="N157" s="49">
        <f t="shared" si="110"/>
        <v>0</v>
      </c>
      <c r="O157" s="49">
        <f t="shared" ref="O157:P157" si="111">ROUND(O72*O100/O146,0)</f>
        <v>0</v>
      </c>
      <c r="P157" s="49">
        <f t="shared" si="111"/>
        <v>0</v>
      </c>
      <c r="Q157" s="49">
        <f t="shared" ref="Q157" si="112">ROUND(Q72*Q100/Q146,0)</f>
        <v>0</v>
      </c>
    </row>
    <row r="158" spans="1:17" x14ac:dyDescent="0.2">
      <c r="B158" s="103" t="s">
        <v>142</v>
      </c>
      <c r="C158" s="49">
        <f t="shared" ref="C158:N158" si="113">ROUND(C73*C101/C147,0)</f>
        <v>0</v>
      </c>
      <c r="D158" s="49">
        <f t="shared" si="113"/>
        <v>0</v>
      </c>
      <c r="E158" s="49">
        <f t="shared" si="113"/>
        <v>0</v>
      </c>
      <c r="F158" s="49">
        <f t="shared" si="113"/>
        <v>0</v>
      </c>
      <c r="G158" s="49">
        <f t="shared" si="113"/>
        <v>0</v>
      </c>
      <c r="H158" s="49">
        <f t="shared" si="113"/>
        <v>0</v>
      </c>
      <c r="I158" s="49">
        <f t="shared" si="113"/>
        <v>0</v>
      </c>
      <c r="J158" s="49">
        <f t="shared" si="113"/>
        <v>0</v>
      </c>
      <c r="K158" s="49">
        <f t="shared" si="113"/>
        <v>0</v>
      </c>
      <c r="L158" s="49">
        <f t="shared" si="113"/>
        <v>0</v>
      </c>
      <c r="M158" s="49">
        <f t="shared" si="113"/>
        <v>0</v>
      </c>
      <c r="N158" s="49">
        <f t="shared" si="113"/>
        <v>0</v>
      </c>
      <c r="O158" s="49">
        <f t="shared" ref="O158:P158" si="114">ROUND(O73*O101/O147,0)</f>
        <v>0</v>
      </c>
      <c r="P158" s="49">
        <f t="shared" si="114"/>
        <v>0</v>
      </c>
      <c r="Q158" s="49">
        <f t="shared" ref="Q158" si="115">ROUND(Q73*Q101/Q147,0)</f>
        <v>0</v>
      </c>
    </row>
    <row r="159" spans="1:17" x14ac:dyDescent="0.2">
      <c r="B159" s="103" t="s">
        <v>143</v>
      </c>
      <c r="C159" s="49">
        <f t="shared" ref="C159:N159" si="116">ROUND(C74*C102/C148,0)</f>
        <v>5</v>
      </c>
      <c r="D159" s="49">
        <f t="shared" si="116"/>
        <v>5</v>
      </c>
      <c r="E159" s="49">
        <f t="shared" si="116"/>
        <v>5</v>
      </c>
      <c r="F159" s="49">
        <f t="shared" si="116"/>
        <v>5</v>
      </c>
      <c r="G159" s="49">
        <f t="shared" si="116"/>
        <v>6</v>
      </c>
      <c r="H159" s="49">
        <f t="shared" si="116"/>
        <v>7</v>
      </c>
      <c r="I159" s="49">
        <f t="shared" si="116"/>
        <v>8</v>
      </c>
      <c r="J159" s="49">
        <f t="shared" si="116"/>
        <v>9</v>
      </c>
      <c r="K159" s="49">
        <f t="shared" si="116"/>
        <v>10</v>
      </c>
      <c r="L159" s="49">
        <f t="shared" si="116"/>
        <v>3</v>
      </c>
      <c r="M159" s="49">
        <f t="shared" si="116"/>
        <v>0</v>
      </c>
      <c r="N159" s="49">
        <f t="shared" si="116"/>
        <v>0</v>
      </c>
      <c r="O159" s="49">
        <f t="shared" ref="O159:P159" si="117">ROUND(O74*O102/O148,0)</f>
        <v>0</v>
      </c>
      <c r="P159" s="49">
        <f t="shared" si="117"/>
        <v>0</v>
      </c>
      <c r="Q159" s="49">
        <f t="shared" ref="Q159" si="118">ROUND(Q74*Q102/Q148,0)</f>
        <v>0</v>
      </c>
    </row>
    <row r="160" spans="1:17" x14ac:dyDescent="0.2">
      <c r="B160" s="113" t="s">
        <v>144</v>
      </c>
      <c r="C160" s="114"/>
      <c r="D160" s="114"/>
      <c r="E160" s="114"/>
      <c r="F160" s="114"/>
      <c r="G160" s="114"/>
      <c r="H160" s="114"/>
      <c r="I160" s="114"/>
      <c r="J160" s="118"/>
      <c r="K160" s="118"/>
      <c r="L160" s="118"/>
      <c r="M160" s="118"/>
      <c r="N160" s="118"/>
      <c r="O160" s="118"/>
      <c r="P160" s="118"/>
      <c r="Q160" s="118"/>
    </row>
    <row r="161" spans="2:17" x14ac:dyDescent="0.2">
      <c r="B161" s="103" t="s">
        <v>145</v>
      </c>
      <c r="C161" s="49">
        <f t="shared" ref="C161:N161" si="119">ROUND(C76*C104/C150,0)</f>
        <v>0</v>
      </c>
      <c r="D161" s="49">
        <f t="shared" si="119"/>
        <v>0</v>
      </c>
      <c r="E161" s="49">
        <f t="shared" si="119"/>
        <v>0</v>
      </c>
      <c r="F161" s="49">
        <f t="shared" si="119"/>
        <v>0</v>
      </c>
      <c r="G161" s="49">
        <f t="shared" si="119"/>
        <v>0</v>
      </c>
      <c r="H161" s="49">
        <f t="shared" si="119"/>
        <v>0</v>
      </c>
      <c r="I161" s="49">
        <f t="shared" si="119"/>
        <v>0</v>
      </c>
      <c r="J161" s="49">
        <f t="shared" si="119"/>
        <v>0</v>
      </c>
      <c r="K161" s="49">
        <f t="shared" si="119"/>
        <v>0</v>
      </c>
      <c r="L161" s="49">
        <f t="shared" si="119"/>
        <v>0</v>
      </c>
      <c r="M161" s="49">
        <f t="shared" si="119"/>
        <v>0</v>
      </c>
      <c r="N161" s="49">
        <f t="shared" si="119"/>
        <v>0</v>
      </c>
      <c r="O161" s="49">
        <f t="shared" ref="O161:P161" si="120">ROUND(O76*O104/O150,0)</f>
        <v>0</v>
      </c>
      <c r="P161" s="49">
        <f t="shared" si="120"/>
        <v>0</v>
      </c>
      <c r="Q161" s="114">
        <v>0</v>
      </c>
    </row>
    <row r="162" spans="2:17" x14ac:dyDescent="0.2">
      <c r="B162" s="106" t="s">
        <v>146</v>
      </c>
      <c r="C162" s="53">
        <f t="shared" ref="C162:N162" si="121">ROUND(C77*C105/C151,0)</f>
        <v>0</v>
      </c>
      <c r="D162" s="53">
        <f t="shared" si="121"/>
        <v>0</v>
      </c>
      <c r="E162" s="53">
        <f t="shared" si="121"/>
        <v>0</v>
      </c>
      <c r="F162" s="53">
        <f t="shared" si="121"/>
        <v>0</v>
      </c>
      <c r="G162" s="53">
        <f t="shared" si="121"/>
        <v>0</v>
      </c>
      <c r="H162" s="53">
        <f t="shared" si="121"/>
        <v>0</v>
      </c>
      <c r="I162" s="53">
        <f t="shared" si="121"/>
        <v>0</v>
      </c>
      <c r="J162" s="53">
        <f t="shared" si="121"/>
        <v>0</v>
      </c>
      <c r="K162" s="53">
        <f t="shared" si="121"/>
        <v>0</v>
      </c>
      <c r="L162" s="53">
        <f t="shared" si="121"/>
        <v>0</v>
      </c>
      <c r="M162" s="53">
        <f t="shared" si="121"/>
        <v>0</v>
      </c>
      <c r="N162" s="53">
        <f t="shared" si="121"/>
        <v>0</v>
      </c>
      <c r="O162" s="53">
        <f t="shared" ref="O162:P162" si="122">ROUND(O77*O105/O151,0)</f>
        <v>0</v>
      </c>
      <c r="P162" s="53">
        <f t="shared" si="122"/>
        <v>0</v>
      </c>
      <c r="Q162" s="53">
        <f t="shared" ref="Q162" si="123">ROUND(Q77*Q105/Q151,0)</f>
        <v>0</v>
      </c>
    </row>
    <row r="163" spans="2:17" x14ac:dyDescent="0.2">
      <c r="B163" t="s">
        <v>161</v>
      </c>
      <c r="C163" s="47">
        <f>SUM(C164:C170)</f>
        <v>972</v>
      </c>
      <c r="D163" s="47">
        <f t="shared" ref="D163:H163" si="124">SUM(D164:D170)</f>
        <v>1495</v>
      </c>
      <c r="E163" s="47">
        <f t="shared" si="124"/>
        <v>1107</v>
      </c>
      <c r="F163" s="47">
        <f t="shared" si="124"/>
        <v>1204</v>
      </c>
      <c r="G163" s="47">
        <f t="shared" si="124"/>
        <v>1440</v>
      </c>
      <c r="H163" s="47">
        <f t="shared" si="124"/>
        <v>1628</v>
      </c>
      <c r="I163" s="47">
        <f t="shared" ref="I163:J163" si="125">SUM(I164:I170)</f>
        <v>1730</v>
      </c>
      <c r="J163" s="47">
        <f t="shared" si="125"/>
        <v>1881</v>
      </c>
      <c r="K163" s="47">
        <f t="shared" ref="K163:L163" si="126">SUM(K164:K170)</f>
        <v>1860</v>
      </c>
      <c r="L163" s="47">
        <f t="shared" si="126"/>
        <v>1906</v>
      </c>
      <c r="M163" s="47">
        <f t="shared" ref="M163:N163" si="127">SUM(M164:M170)</f>
        <v>1731</v>
      </c>
      <c r="N163" s="47">
        <f t="shared" si="127"/>
        <v>2321</v>
      </c>
      <c r="O163" s="47">
        <f t="shared" ref="O163:P163" si="128">SUM(O164:O170)</f>
        <v>2721</v>
      </c>
      <c r="P163" s="47">
        <f t="shared" si="128"/>
        <v>3253</v>
      </c>
      <c r="Q163" s="47">
        <f t="shared" ref="Q163" si="129">SUM(Q164:Q170)</f>
        <v>3373</v>
      </c>
    </row>
    <row r="164" spans="2:17" x14ac:dyDescent="0.2">
      <c r="B164" s="102" t="s">
        <v>140</v>
      </c>
      <c r="C164" s="54">
        <f t="shared" ref="C164:N164" si="130">ROUND(C71*C108/C145,0)</f>
        <v>777</v>
      </c>
      <c r="D164" s="54">
        <f t="shared" si="130"/>
        <v>1164</v>
      </c>
      <c r="E164" s="54">
        <f t="shared" si="130"/>
        <v>886</v>
      </c>
      <c r="F164" s="54">
        <f t="shared" si="130"/>
        <v>987</v>
      </c>
      <c r="G164" s="54">
        <f t="shared" si="130"/>
        <v>1169</v>
      </c>
      <c r="H164" s="54">
        <f t="shared" si="130"/>
        <v>1362</v>
      </c>
      <c r="I164" s="54">
        <f t="shared" si="130"/>
        <v>1459</v>
      </c>
      <c r="J164" s="54">
        <f t="shared" si="130"/>
        <v>1577</v>
      </c>
      <c r="K164" s="54">
        <f t="shared" si="130"/>
        <v>1516</v>
      </c>
      <c r="L164" s="54">
        <f t="shared" si="130"/>
        <v>1626</v>
      </c>
      <c r="M164" s="54">
        <f t="shared" si="130"/>
        <v>1495</v>
      </c>
      <c r="N164" s="54">
        <f t="shared" si="130"/>
        <v>2084</v>
      </c>
      <c r="O164" s="54">
        <f t="shared" ref="O164:P164" si="131">ROUND(O71*O108/O145,0)</f>
        <v>2380</v>
      </c>
      <c r="P164" s="54">
        <f t="shared" si="131"/>
        <v>2832</v>
      </c>
      <c r="Q164" s="54">
        <f t="shared" ref="Q164" si="132">ROUND(Q71*Q108/Q145,0)</f>
        <v>2954</v>
      </c>
    </row>
    <row r="165" spans="2:17" x14ac:dyDescent="0.2">
      <c r="B165" s="103" t="s">
        <v>141</v>
      </c>
      <c r="C165" s="54">
        <f t="shared" ref="C165:N165" si="133">ROUND(C72*C109/C146,0)</f>
        <v>183</v>
      </c>
      <c r="D165" s="54">
        <f t="shared" si="133"/>
        <v>305</v>
      </c>
      <c r="E165" s="54">
        <f t="shared" si="133"/>
        <v>194</v>
      </c>
      <c r="F165" s="54">
        <f t="shared" si="133"/>
        <v>189</v>
      </c>
      <c r="G165" s="54">
        <f t="shared" si="133"/>
        <v>242</v>
      </c>
      <c r="H165" s="54">
        <f t="shared" si="133"/>
        <v>230</v>
      </c>
      <c r="I165" s="54">
        <f t="shared" si="133"/>
        <v>225</v>
      </c>
      <c r="J165" s="54">
        <f t="shared" si="133"/>
        <v>252</v>
      </c>
      <c r="K165" s="54">
        <f t="shared" si="133"/>
        <v>302</v>
      </c>
      <c r="L165" s="54">
        <f t="shared" si="133"/>
        <v>250</v>
      </c>
      <c r="M165" s="54">
        <f t="shared" si="133"/>
        <v>222</v>
      </c>
      <c r="N165" s="54">
        <f t="shared" si="133"/>
        <v>213</v>
      </c>
      <c r="O165" s="54">
        <f t="shared" ref="O165:P165" si="134">ROUND(O72*O109/O146,0)</f>
        <v>311</v>
      </c>
      <c r="P165" s="54">
        <f t="shared" si="134"/>
        <v>386</v>
      </c>
      <c r="Q165" s="54">
        <f t="shared" ref="Q165" si="135">ROUND(Q72*Q109/Q146,0)</f>
        <v>398</v>
      </c>
    </row>
    <row r="166" spans="2:17" x14ac:dyDescent="0.2">
      <c r="B166" s="103" t="s">
        <v>142</v>
      </c>
      <c r="C166" s="54">
        <f t="shared" ref="C166:N166" si="136">ROUND(C73*C110/C147,0)</f>
        <v>12</v>
      </c>
      <c r="D166" s="54">
        <f t="shared" si="136"/>
        <v>26</v>
      </c>
      <c r="E166" s="54">
        <f t="shared" si="136"/>
        <v>27</v>
      </c>
      <c r="F166" s="54">
        <f t="shared" si="136"/>
        <v>28</v>
      </c>
      <c r="G166" s="54">
        <f t="shared" si="136"/>
        <v>29</v>
      </c>
      <c r="H166" s="54">
        <f t="shared" si="136"/>
        <v>36</v>
      </c>
      <c r="I166" s="54">
        <f t="shared" si="136"/>
        <v>46</v>
      </c>
      <c r="J166" s="54">
        <f t="shared" si="136"/>
        <v>52</v>
      </c>
      <c r="K166" s="54">
        <f t="shared" si="136"/>
        <v>42</v>
      </c>
      <c r="L166" s="54">
        <f t="shared" si="136"/>
        <v>30</v>
      </c>
      <c r="M166" s="54">
        <f t="shared" si="136"/>
        <v>14</v>
      </c>
      <c r="N166" s="54">
        <f t="shared" si="136"/>
        <v>24</v>
      </c>
      <c r="O166" s="54">
        <f t="shared" ref="O166:P166" si="137">ROUND(O73*O110/O147,0)</f>
        <v>30</v>
      </c>
      <c r="P166" s="54">
        <f t="shared" si="137"/>
        <v>35</v>
      </c>
      <c r="Q166" s="54">
        <f t="shared" ref="Q166" si="138">ROUND(Q73*Q110/Q147,0)</f>
        <v>21</v>
      </c>
    </row>
    <row r="167" spans="2:17" x14ac:dyDescent="0.2">
      <c r="B167" s="103" t="s">
        <v>143</v>
      </c>
      <c r="C167" s="54">
        <f t="shared" ref="C167:N167" si="139">ROUND(C74*C111/C148,0)</f>
        <v>0</v>
      </c>
      <c r="D167" s="54">
        <f t="shared" si="139"/>
        <v>0</v>
      </c>
      <c r="E167" s="54">
        <f t="shared" si="139"/>
        <v>0</v>
      </c>
      <c r="F167" s="54">
        <f t="shared" si="139"/>
        <v>0</v>
      </c>
      <c r="G167" s="54">
        <f t="shared" si="139"/>
        <v>0</v>
      </c>
      <c r="H167" s="54">
        <f t="shared" si="139"/>
        <v>0</v>
      </c>
      <c r="I167" s="54">
        <f t="shared" si="139"/>
        <v>0</v>
      </c>
      <c r="J167" s="54">
        <f t="shared" si="139"/>
        <v>0</v>
      </c>
      <c r="K167" s="54">
        <f t="shared" si="139"/>
        <v>0</v>
      </c>
      <c r="L167" s="54">
        <f t="shared" si="139"/>
        <v>0</v>
      </c>
      <c r="M167" s="54">
        <f t="shared" si="139"/>
        <v>0</v>
      </c>
      <c r="N167" s="54">
        <f t="shared" si="139"/>
        <v>0</v>
      </c>
      <c r="O167" s="54">
        <f t="shared" ref="O167:P167" si="140">ROUND(O74*O111/O148,0)</f>
        <v>0</v>
      </c>
      <c r="P167" s="54">
        <f t="shared" si="140"/>
        <v>0</v>
      </c>
      <c r="Q167" s="54">
        <f t="shared" ref="Q167" si="141">ROUND(Q74*Q111/Q148,0)</f>
        <v>0</v>
      </c>
    </row>
    <row r="168" spans="2:17" x14ac:dyDescent="0.2">
      <c r="B168" s="113" t="s">
        <v>144</v>
      </c>
      <c r="C168" s="117"/>
      <c r="D168" s="117"/>
      <c r="E168" s="117"/>
      <c r="F168" s="117"/>
      <c r="G168" s="117"/>
      <c r="H168" s="117"/>
      <c r="I168" s="117"/>
      <c r="J168" s="118"/>
      <c r="K168" s="118"/>
      <c r="L168" s="118"/>
      <c r="M168" s="118"/>
      <c r="N168" s="118"/>
      <c r="O168" s="118"/>
      <c r="P168" s="118"/>
      <c r="Q168" s="118"/>
    </row>
    <row r="169" spans="2:17" x14ac:dyDescent="0.2">
      <c r="B169" s="103" t="s">
        <v>145</v>
      </c>
      <c r="C169" s="54">
        <f t="shared" ref="C169:N169" si="142">ROUND(C76*C113/C150,0)</f>
        <v>0</v>
      </c>
      <c r="D169" s="54">
        <f t="shared" si="142"/>
        <v>0</v>
      </c>
      <c r="E169" s="54">
        <f t="shared" si="142"/>
        <v>0</v>
      </c>
      <c r="F169" s="54">
        <f t="shared" si="142"/>
        <v>0</v>
      </c>
      <c r="G169" s="54">
        <f t="shared" si="142"/>
        <v>0</v>
      </c>
      <c r="H169" s="54">
        <f t="shared" si="142"/>
        <v>0</v>
      </c>
      <c r="I169" s="54">
        <f t="shared" si="142"/>
        <v>0</v>
      </c>
      <c r="J169" s="54">
        <f t="shared" si="142"/>
        <v>0</v>
      </c>
      <c r="K169" s="54">
        <f t="shared" si="142"/>
        <v>0</v>
      </c>
      <c r="L169" s="54">
        <f t="shared" si="142"/>
        <v>0</v>
      </c>
      <c r="M169" s="54">
        <f t="shared" si="142"/>
        <v>0</v>
      </c>
      <c r="N169" s="54">
        <f t="shared" si="142"/>
        <v>0</v>
      </c>
      <c r="O169" s="54">
        <f t="shared" ref="O169:P169" si="143">ROUND(O76*O113/O150,0)</f>
        <v>0</v>
      </c>
      <c r="P169" s="54">
        <f t="shared" si="143"/>
        <v>0</v>
      </c>
      <c r="Q169" s="117">
        <v>0</v>
      </c>
    </row>
    <row r="170" spans="2:17" x14ac:dyDescent="0.2">
      <c r="B170" s="103" t="s">
        <v>146</v>
      </c>
      <c r="C170" s="54">
        <f t="shared" ref="C170:N170" si="144">ROUND(C77*C114/C151,0)</f>
        <v>0</v>
      </c>
      <c r="D170" s="54">
        <f t="shared" si="144"/>
        <v>0</v>
      </c>
      <c r="E170" s="54">
        <f t="shared" si="144"/>
        <v>0</v>
      </c>
      <c r="F170" s="54">
        <f t="shared" si="144"/>
        <v>0</v>
      </c>
      <c r="G170" s="54">
        <f t="shared" si="144"/>
        <v>0</v>
      </c>
      <c r="H170" s="54">
        <f t="shared" si="144"/>
        <v>0</v>
      </c>
      <c r="I170" s="54">
        <f t="shared" si="144"/>
        <v>0</v>
      </c>
      <c r="J170" s="54">
        <f t="shared" si="144"/>
        <v>0</v>
      </c>
      <c r="K170" s="54">
        <f t="shared" si="144"/>
        <v>0</v>
      </c>
      <c r="L170" s="54">
        <f t="shared" si="144"/>
        <v>0</v>
      </c>
      <c r="M170" s="54">
        <f t="shared" si="144"/>
        <v>0</v>
      </c>
      <c r="N170" s="54">
        <f t="shared" si="144"/>
        <v>0</v>
      </c>
      <c r="O170" s="54">
        <f t="shared" ref="O170:P170" si="145">ROUND(O77*O114/O151,0)</f>
        <v>0</v>
      </c>
      <c r="P170" s="54">
        <f t="shared" si="145"/>
        <v>0</v>
      </c>
      <c r="Q170" s="54">
        <f t="shared" ref="Q170" si="146">ROUND(Q77*Q114/Q151,0)</f>
        <v>0</v>
      </c>
    </row>
    <row r="171" spans="2:17" x14ac:dyDescent="0.2">
      <c r="B171" s="43" t="s">
        <v>162</v>
      </c>
      <c r="C171" s="47">
        <f>SUM(C172:C178)</f>
        <v>24</v>
      </c>
      <c r="D171" s="47">
        <f t="shared" ref="D171:H171" si="147">SUM(D172:D178)</f>
        <v>193</v>
      </c>
      <c r="E171" s="47">
        <f t="shared" si="147"/>
        <v>137</v>
      </c>
      <c r="F171" s="47">
        <f t="shared" si="147"/>
        <v>138</v>
      </c>
      <c r="G171" s="47">
        <f t="shared" si="147"/>
        <v>150</v>
      </c>
      <c r="H171" s="47">
        <f t="shared" si="147"/>
        <v>153</v>
      </c>
      <c r="I171" s="47">
        <f t="shared" ref="I171:J171" si="148">SUM(I172:I178)</f>
        <v>171</v>
      </c>
      <c r="J171" s="47">
        <f t="shared" si="148"/>
        <v>174</v>
      </c>
      <c r="K171" s="47">
        <f t="shared" ref="K171:L171" si="149">SUM(K172:K178)</f>
        <v>72</v>
      </c>
      <c r="L171" s="47">
        <f t="shared" si="149"/>
        <v>73</v>
      </c>
      <c r="M171" s="47">
        <f t="shared" ref="M171:N171" si="150">SUM(M172:M178)</f>
        <v>62</v>
      </c>
      <c r="N171" s="47">
        <f t="shared" si="150"/>
        <v>355</v>
      </c>
      <c r="O171" s="47">
        <f t="shared" ref="O171:P171" si="151">SUM(O172:O178)</f>
        <v>118</v>
      </c>
      <c r="P171" s="47">
        <f t="shared" si="151"/>
        <v>352</v>
      </c>
      <c r="Q171" s="47">
        <f t="shared" ref="Q171" si="152">SUM(Q172:Q178)</f>
        <v>391</v>
      </c>
    </row>
    <row r="172" spans="2:17" x14ac:dyDescent="0.2">
      <c r="B172" s="102" t="s">
        <v>140</v>
      </c>
      <c r="C172" s="49">
        <f t="shared" ref="C172:N172" si="153">ROUND(C71*C117/C145,0)</f>
        <v>0</v>
      </c>
      <c r="D172" s="49">
        <f t="shared" si="153"/>
        <v>0</v>
      </c>
      <c r="E172" s="49">
        <f t="shared" si="153"/>
        <v>0</v>
      </c>
      <c r="F172" s="49">
        <f t="shared" si="153"/>
        <v>0</v>
      </c>
      <c r="G172" s="49">
        <f t="shared" si="153"/>
        <v>0</v>
      </c>
      <c r="H172" s="49">
        <f t="shared" si="153"/>
        <v>0</v>
      </c>
      <c r="I172" s="49">
        <f t="shared" si="153"/>
        <v>0</v>
      </c>
      <c r="J172" s="49">
        <f t="shared" si="153"/>
        <v>0</v>
      </c>
      <c r="K172" s="49">
        <f t="shared" si="153"/>
        <v>0</v>
      </c>
      <c r="L172" s="49">
        <f t="shared" si="153"/>
        <v>0</v>
      </c>
      <c r="M172" s="49">
        <f t="shared" si="153"/>
        <v>62</v>
      </c>
      <c r="N172" s="49">
        <f t="shared" si="153"/>
        <v>355</v>
      </c>
      <c r="O172" s="49">
        <f t="shared" ref="O172:P172" si="154">ROUND(O71*O117/O145,0)</f>
        <v>118</v>
      </c>
      <c r="P172" s="49">
        <f t="shared" si="154"/>
        <v>352</v>
      </c>
      <c r="Q172" s="49">
        <f t="shared" ref="Q172" si="155">ROUND(Q71*Q117/Q145,0)</f>
        <v>391</v>
      </c>
    </row>
    <row r="173" spans="2:17" x14ac:dyDescent="0.2">
      <c r="B173" s="103" t="s">
        <v>141</v>
      </c>
      <c r="C173" s="49">
        <f t="shared" ref="C173:N173" si="156">ROUND(C72*C118/C146,0)</f>
        <v>24</v>
      </c>
      <c r="D173" s="49">
        <f t="shared" si="156"/>
        <v>193</v>
      </c>
      <c r="E173" s="49">
        <f t="shared" si="156"/>
        <v>137</v>
      </c>
      <c r="F173" s="49">
        <f t="shared" si="156"/>
        <v>138</v>
      </c>
      <c r="G173" s="49">
        <f t="shared" si="156"/>
        <v>150</v>
      </c>
      <c r="H173" s="49">
        <f t="shared" si="156"/>
        <v>153</v>
      </c>
      <c r="I173" s="49">
        <f t="shared" si="156"/>
        <v>171</v>
      </c>
      <c r="J173" s="49">
        <f t="shared" si="156"/>
        <v>174</v>
      </c>
      <c r="K173" s="49">
        <f t="shared" si="156"/>
        <v>72</v>
      </c>
      <c r="L173" s="49">
        <f t="shared" si="156"/>
        <v>73</v>
      </c>
      <c r="M173" s="49">
        <f t="shared" si="156"/>
        <v>0</v>
      </c>
      <c r="N173" s="49">
        <f t="shared" si="156"/>
        <v>0</v>
      </c>
      <c r="O173" s="49">
        <f t="shared" ref="O173:P173" si="157">ROUND(O72*O118/O146,0)</f>
        <v>0</v>
      </c>
      <c r="P173" s="49">
        <f t="shared" si="157"/>
        <v>0</v>
      </c>
      <c r="Q173" s="49">
        <f t="shared" ref="Q173" si="158">ROUND(Q72*Q118/Q146,0)</f>
        <v>0</v>
      </c>
    </row>
    <row r="174" spans="2:17" x14ac:dyDescent="0.2">
      <c r="B174" s="103" t="s">
        <v>142</v>
      </c>
      <c r="C174" s="49">
        <f t="shared" ref="C174:N174" si="159">ROUND(C73*C119/C147,0)</f>
        <v>0</v>
      </c>
      <c r="D174" s="49">
        <f t="shared" si="159"/>
        <v>0</v>
      </c>
      <c r="E174" s="49">
        <f t="shared" si="159"/>
        <v>0</v>
      </c>
      <c r="F174" s="49">
        <f t="shared" si="159"/>
        <v>0</v>
      </c>
      <c r="G174" s="49">
        <f t="shared" si="159"/>
        <v>0</v>
      </c>
      <c r="H174" s="49">
        <f t="shared" si="159"/>
        <v>0</v>
      </c>
      <c r="I174" s="49">
        <f t="shared" si="159"/>
        <v>0</v>
      </c>
      <c r="J174" s="49">
        <f t="shared" si="159"/>
        <v>0</v>
      </c>
      <c r="K174" s="49">
        <f t="shared" si="159"/>
        <v>0</v>
      </c>
      <c r="L174" s="49">
        <f t="shared" si="159"/>
        <v>0</v>
      </c>
      <c r="M174" s="49">
        <f t="shared" si="159"/>
        <v>0</v>
      </c>
      <c r="N174" s="49">
        <f t="shared" si="159"/>
        <v>0</v>
      </c>
      <c r="O174" s="49">
        <f t="shared" ref="O174:P174" si="160">ROUND(O73*O119/O147,0)</f>
        <v>0</v>
      </c>
      <c r="P174" s="49">
        <f t="shared" si="160"/>
        <v>0</v>
      </c>
      <c r="Q174" s="49">
        <f t="shared" ref="Q174" si="161">ROUND(Q73*Q119/Q147,0)</f>
        <v>0</v>
      </c>
    </row>
    <row r="175" spans="2:17" x14ac:dyDescent="0.2">
      <c r="B175" s="103" t="s">
        <v>143</v>
      </c>
      <c r="C175" s="49">
        <f t="shared" ref="C175:N175" si="162">ROUND(C74*C120/C148,0)</f>
        <v>0</v>
      </c>
      <c r="D175" s="49">
        <f t="shared" si="162"/>
        <v>0</v>
      </c>
      <c r="E175" s="49">
        <f t="shared" si="162"/>
        <v>0</v>
      </c>
      <c r="F175" s="49">
        <f t="shared" si="162"/>
        <v>0</v>
      </c>
      <c r="G175" s="49">
        <f t="shared" si="162"/>
        <v>0</v>
      </c>
      <c r="H175" s="49">
        <f t="shared" si="162"/>
        <v>0</v>
      </c>
      <c r="I175" s="49">
        <f t="shared" si="162"/>
        <v>0</v>
      </c>
      <c r="J175" s="49">
        <f t="shared" si="162"/>
        <v>0</v>
      </c>
      <c r="K175" s="49">
        <f t="shared" si="162"/>
        <v>0</v>
      </c>
      <c r="L175" s="49">
        <f t="shared" si="162"/>
        <v>0</v>
      </c>
      <c r="M175" s="49">
        <f t="shared" si="162"/>
        <v>0</v>
      </c>
      <c r="N175" s="49">
        <f t="shared" si="162"/>
        <v>0</v>
      </c>
      <c r="O175" s="49">
        <f t="shared" ref="O175:P175" si="163">ROUND(O74*O120/O148,0)</f>
        <v>0</v>
      </c>
      <c r="P175" s="49">
        <f t="shared" si="163"/>
        <v>0</v>
      </c>
      <c r="Q175" s="49">
        <f t="shared" ref="Q175" si="164">ROUND(Q74*Q120/Q148,0)</f>
        <v>0</v>
      </c>
    </row>
    <row r="176" spans="2:17" x14ac:dyDescent="0.2">
      <c r="B176" s="113" t="s">
        <v>144</v>
      </c>
      <c r="C176" s="114"/>
      <c r="D176" s="114"/>
      <c r="E176" s="114"/>
      <c r="F176" s="114"/>
      <c r="G176" s="114"/>
      <c r="H176" s="114"/>
      <c r="I176" s="114"/>
    </row>
    <row r="177" spans="2:18" x14ac:dyDescent="0.2">
      <c r="B177" s="103" t="s">
        <v>145</v>
      </c>
      <c r="C177" s="49">
        <f t="shared" ref="C177:N177" si="165">ROUND(C76*C122/C150,0)</f>
        <v>0</v>
      </c>
      <c r="D177" s="49">
        <f t="shared" si="165"/>
        <v>0</v>
      </c>
      <c r="E177" s="49">
        <f t="shared" si="165"/>
        <v>0</v>
      </c>
      <c r="F177" s="49">
        <f t="shared" si="165"/>
        <v>0</v>
      </c>
      <c r="G177" s="49">
        <f t="shared" si="165"/>
        <v>0</v>
      </c>
      <c r="H177" s="49">
        <f t="shared" si="165"/>
        <v>0</v>
      </c>
      <c r="I177" s="49">
        <f t="shared" si="165"/>
        <v>0</v>
      </c>
      <c r="J177" s="49">
        <f t="shared" si="165"/>
        <v>0</v>
      </c>
      <c r="K177" s="49">
        <f t="shared" si="165"/>
        <v>0</v>
      </c>
      <c r="L177" s="49">
        <f t="shared" si="165"/>
        <v>0</v>
      </c>
      <c r="M177" s="49">
        <f t="shared" si="165"/>
        <v>0</v>
      </c>
      <c r="N177" s="49">
        <f t="shared" si="165"/>
        <v>0</v>
      </c>
      <c r="O177" s="49">
        <f t="shared" ref="O177:P177" si="166">ROUND(O76*O122/O150,0)</f>
        <v>0</v>
      </c>
      <c r="P177" s="49">
        <f t="shared" si="166"/>
        <v>0</v>
      </c>
      <c r="Q177" s="114">
        <v>0</v>
      </c>
    </row>
    <row r="178" spans="2:18" x14ac:dyDescent="0.2">
      <c r="B178" s="106" t="s">
        <v>146</v>
      </c>
      <c r="C178" s="53">
        <f t="shared" ref="C178:N178" si="167">ROUND(C77*C123/C151,0)</f>
        <v>0</v>
      </c>
      <c r="D178" s="53">
        <f t="shared" si="167"/>
        <v>0</v>
      </c>
      <c r="E178" s="53">
        <f t="shared" si="167"/>
        <v>0</v>
      </c>
      <c r="F178" s="53">
        <f t="shared" si="167"/>
        <v>0</v>
      </c>
      <c r="G178" s="53">
        <f t="shared" si="167"/>
        <v>0</v>
      </c>
      <c r="H178" s="53">
        <f t="shared" si="167"/>
        <v>0</v>
      </c>
      <c r="I178" s="53">
        <f t="shared" si="167"/>
        <v>0</v>
      </c>
      <c r="J178" s="53">
        <f t="shared" si="167"/>
        <v>0</v>
      </c>
      <c r="K178" s="53">
        <f t="shared" si="167"/>
        <v>0</v>
      </c>
      <c r="L178" s="53">
        <f t="shared" si="167"/>
        <v>0</v>
      </c>
      <c r="M178" s="53">
        <f t="shared" si="167"/>
        <v>0</v>
      </c>
      <c r="N178" s="53">
        <f t="shared" si="167"/>
        <v>0</v>
      </c>
      <c r="O178" s="53">
        <f t="shared" ref="O178:P178" si="168">ROUND(O77*O123/O151,0)</f>
        <v>0</v>
      </c>
      <c r="P178" s="53">
        <f t="shared" si="168"/>
        <v>0</v>
      </c>
      <c r="Q178" s="53">
        <f t="shared" ref="Q178" si="169">ROUND(Q77*Q123/Q151,0)</f>
        <v>0</v>
      </c>
    </row>
    <row r="179" spans="2:18" x14ac:dyDescent="0.2">
      <c r="B179" t="s">
        <v>163</v>
      </c>
      <c r="C179" s="47">
        <f>SUM(C180:C186)</f>
        <v>1131</v>
      </c>
      <c r="D179" s="47">
        <f t="shared" ref="D179:H179" si="170">SUM(D180:D186)</f>
        <v>1188</v>
      </c>
      <c r="E179" s="47">
        <f t="shared" si="170"/>
        <v>1462</v>
      </c>
      <c r="F179" s="47">
        <f t="shared" si="170"/>
        <v>1439</v>
      </c>
      <c r="G179" s="47">
        <f t="shared" si="170"/>
        <v>1755</v>
      </c>
      <c r="H179" s="47">
        <f t="shared" si="170"/>
        <v>2081</v>
      </c>
      <c r="I179" s="47">
        <f t="shared" ref="I179:J179" si="171">SUM(I180:I186)</f>
        <v>2283</v>
      </c>
      <c r="J179" s="47">
        <f t="shared" si="171"/>
        <v>2227</v>
      </c>
      <c r="K179" s="47">
        <f t="shared" ref="K179:L179" si="172">SUM(K180:K186)</f>
        <v>2364</v>
      </c>
      <c r="L179" s="47">
        <f t="shared" si="172"/>
        <v>2028</v>
      </c>
      <c r="M179" s="47">
        <f t="shared" ref="M179:N179" si="173">SUM(M180:M186)</f>
        <v>1657</v>
      </c>
      <c r="N179" s="47">
        <f t="shared" si="173"/>
        <v>2164</v>
      </c>
      <c r="O179" s="47">
        <f t="shared" ref="O179:P179" si="174">SUM(O180:O186)</f>
        <v>2516</v>
      </c>
      <c r="P179" s="47">
        <f t="shared" si="174"/>
        <v>2993</v>
      </c>
      <c r="Q179" s="47">
        <f t="shared" ref="Q179" si="175">SUM(Q180:Q186)</f>
        <v>3123</v>
      </c>
    </row>
    <row r="180" spans="2:18" x14ac:dyDescent="0.2">
      <c r="B180" s="452" t="s">
        <v>140</v>
      </c>
      <c r="C180" s="117">
        <f>ROUND(C71*C126/C145,0)</f>
        <v>961</v>
      </c>
      <c r="D180" s="117">
        <f t="shared" ref="D180:N180" si="176">ROUND(D71*D126/D145,0)</f>
        <v>1045</v>
      </c>
      <c r="E180" s="117">
        <f t="shared" si="176"/>
        <v>1309</v>
      </c>
      <c r="F180" s="117">
        <f>ROUND(F71*F126/F145,0)+1</f>
        <v>1287</v>
      </c>
      <c r="G180" s="117">
        <f t="shared" si="176"/>
        <v>1565</v>
      </c>
      <c r="H180" s="117">
        <f>ROUND(H71*H126/H145,0)-1</f>
        <v>1864</v>
      </c>
      <c r="I180" s="117">
        <f>ROUND(I71*I126/I145,0)-2</f>
        <v>2056</v>
      </c>
      <c r="J180" s="117">
        <f>ROUND(J71*J126/J145,0)-2</f>
        <v>2128</v>
      </c>
      <c r="K180" s="117">
        <f>ROUND(K71*K126/K145,0)-1</f>
        <v>2271</v>
      </c>
      <c r="L180" s="117">
        <f>ROUND(L71*L126/L145,0)-1</f>
        <v>1911</v>
      </c>
      <c r="M180" s="117">
        <f>ROUND(M71*M126/M145,0)+1</f>
        <v>1598</v>
      </c>
      <c r="N180" s="117">
        <f t="shared" si="176"/>
        <v>2105</v>
      </c>
      <c r="O180" s="101">
        <f>ROUND(O71*O126/O145,0)</f>
        <v>2441</v>
      </c>
      <c r="P180" s="101">
        <f>ROUND(P71*P126/P145,0)</f>
        <v>2926</v>
      </c>
      <c r="Q180" s="101">
        <f>ROUND(Q71*Q126/Q145,0)</f>
        <v>3123</v>
      </c>
      <c r="R180" s="56" t="s">
        <v>474</v>
      </c>
    </row>
    <row r="181" spans="2:18" x14ac:dyDescent="0.2">
      <c r="B181" s="103" t="s">
        <v>141</v>
      </c>
      <c r="C181" s="54">
        <f t="shared" ref="C181:F183" si="177">ROUND(C72*C127/C146,0)</f>
        <v>18</v>
      </c>
      <c r="D181" s="54">
        <f t="shared" si="177"/>
        <v>10</v>
      </c>
      <c r="E181" s="54">
        <f t="shared" si="177"/>
        <v>7</v>
      </c>
      <c r="F181" s="54">
        <f t="shared" si="177"/>
        <v>15</v>
      </c>
      <c r="G181" s="54">
        <f t="shared" ref="G181:H183" si="178">ROUND(G72*G127/G146,0)</f>
        <v>8</v>
      </c>
      <c r="H181" s="54">
        <f t="shared" si="178"/>
        <v>17</v>
      </c>
      <c r="I181" s="54">
        <f>ROUND(I72*I127/I146,0)</f>
        <v>18</v>
      </c>
      <c r="J181" s="54">
        <f t="shared" ref="J181:L183" si="179">ROUND(J72*J127/J146,0)</f>
        <v>10</v>
      </c>
      <c r="K181" s="54">
        <f t="shared" si="179"/>
        <v>16</v>
      </c>
      <c r="L181" s="54">
        <f t="shared" si="179"/>
        <v>33</v>
      </c>
      <c r="M181" s="54">
        <f t="shared" ref="M181:N183" si="180">ROUND(M72*M127/M146,0)</f>
        <v>18</v>
      </c>
      <c r="N181" s="54">
        <f t="shared" si="180"/>
        <v>0</v>
      </c>
      <c r="O181" s="54">
        <f t="shared" ref="O181:P181" si="181">ROUND(O72*O127/O146,0)</f>
        <v>0</v>
      </c>
      <c r="P181" s="54">
        <f t="shared" si="181"/>
        <v>0</v>
      </c>
      <c r="Q181" s="54">
        <f t="shared" ref="Q181" si="182">ROUND(Q72*Q127/Q146,0)</f>
        <v>0</v>
      </c>
    </row>
    <row r="182" spans="2:18" x14ac:dyDescent="0.2">
      <c r="B182" s="103" t="s">
        <v>142</v>
      </c>
      <c r="C182" s="54">
        <f t="shared" si="177"/>
        <v>12</v>
      </c>
      <c r="D182" s="54">
        <f t="shared" si="177"/>
        <v>17</v>
      </c>
      <c r="E182" s="54">
        <f t="shared" si="177"/>
        <v>18</v>
      </c>
      <c r="F182" s="54">
        <f t="shared" si="177"/>
        <v>19</v>
      </c>
      <c r="G182" s="54">
        <f t="shared" si="178"/>
        <v>14</v>
      </c>
      <c r="H182" s="54">
        <f t="shared" si="178"/>
        <v>18</v>
      </c>
      <c r="I182" s="54">
        <f>ROUND(I73*I128/I147,0)</f>
        <v>23</v>
      </c>
      <c r="J182" s="54">
        <f t="shared" si="179"/>
        <v>0</v>
      </c>
      <c r="K182" s="54">
        <f t="shared" si="179"/>
        <v>0</v>
      </c>
      <c r="L182" s="54">
        <f t="shared" si="179"/>
        <v>0</v>
      </c>
      <c r="M182" s="54">
        <f t="shared" si="180"/>
        <v>0</v>
      </c>
      <c r="N182" s="54">
        <f t="shared" si="180"/>
        <v>0</v>
      </c>
      <c r="O182" s="54">
        <f t="shared" ref="O182:P182" si="183">ROUND(O73*O128/O147,0)</f>
        <v>0</v>
      </c>
      <c r="P182" s="54">
        <f t="shared" si="183"/>
        <v>0</v>
      </c>
      <c r="Q182" s="54">
        <f t="shared" ref="Q182" si="184">ROUND(Q73*Q128/Q147,0)</f>
        <v>0</v>
      </c>
    </row>
    <row r="183" spans="2:18" x14ac:dyDescent="0.2">
      <c r="B183" s="103" t="s">
        <v>143</v>
      </c>
      <c r="C183" s="54">
        <f t="shared" si="177"/>
        <v>140</v>
      </c>
      <c r="D183" s="54">
        <f t="shared" si="177"/>
        <v>116</v>
      </c>
      <c r="E183" s="54">
        <f t="shared" si="177"/>
        <v>128</v>
      </c>
      <c r="F183" s="54">
        <f t="shared" si="177"/>
        <v>118</v>
      </c>
      <c r="G183" s="54">
        <f t="shared" si="178"/>
        <v>168</v>
      </c>
      <c r="H183" s="54">
        <f t="shared" si="178"/>
        <v>182</v>
      </c>
      <c r="I183" s="54">
        <f>ROUND(I74*I129/I148,0)</f>
        <v>186</v>
      </c>
      <c r="J183" s="54">
        <f t="shared" si="179"/>
        <v>89</v>
      </c>
      <c r="K183" s="54">
        <f t="shared" si="179"/>
        <v>77</v>
      </c>
      <c r="L183" s="54">
        <f t="shared" si="179"/>
        <v>84</v>
      </c>
      <c r="M183" s="54">
        <f t="shared" si="180"/>
        <v>41</v>
      </c>
      <c r="N183" s="54">
        <f t="shared" si="180"/>
        <v>59</v>
      </c>
      <c r="O183" s="54">
        <f t="shared" ref="O183:P183" si="185">ROUND(O74*O129/O148,0)</f>
        <v>75</v>
      </c>
      <c r="P183" s="54">
        <f t="shared" si="185"/>
        <v>67</v>
      </c>
      <c r="Q183" s="54">
        <f t="shared" ref="Q183" si="186">ROUND(Q74*Q129/Q148,0)</f>
        <v>0</v>
      </c>
    </row>
    <row r="184" spans="2:18" x14ac:dyDescent="0.2">
      <c r="B184" s="113" t="s">
        <v>144</v>
      </c>
      <c r="C184" s="117"/>
      <c r="D184" s="117"/>
      <c r="E184" s="117"/>
      <c r="F184" s="117"/>
      <c r="G184" s="117"/>
      <c r="H184" s="117"/>
      <c r="I184" s="117"/>
    </row>
    <row r="185" spans="2:18" x14ac:dyDescent="0.2">
      <c r="B185" s="103" t="s">
        <v>145</v>
      </c>
      <c r="C185" s="54">
        <f t="shared" ref="C185:N185" si="187">ROUND(C76*C131/C150,0)</f>
        <v>0</v>
      </c>
      <c r="D185" s="54">
        <f t="shared" si="187"/>
        <v>0</v>
      </c>
      <c r="E185" s="54">
        <f t="shared" si="187"/>
        <v>0</v>
      </c>
      <c r="F185" s="54">
        <f t="shared" si="187"/>
        <v>0</v>
      </c>
      <c r="G185" s="54">
        <f t="shared" si="187"/>
        <v>0</v>
      </c>
      <c r="H185" s="54">
        <f t="shared" si="187"/>
        <v>0</v>
      </c>
      <c r="I185" s="54">
        <f t="shared" si="187"/>
        <v>0</v>
      </c>
      <c r="J185" s="54">
        <f t="shared" si="187"/>
        <v>0</v>
      </c>
      <c r="K185" s="54">
        <f t="shared" si="187"/>
        <v>0</v>
      </c>
      <c r="L185" s="54">
        <f t="shared" si="187"/>
        <v>0</v>
      </c>
      <c r="M185" s="54">
        <f t="shared" si="187"/>
        <v>0</v>
      </c>
      <c r="N185" s="54">
        <f t="shared" si="187"/>
        <v>0</v>
      </c>
      <c r="O185" s="54">
        <f t="shared" ref="O185:P185" si="188">ROUND(O76*O131/O150,0)</f>
        <v>0</v>
      </c>
      <c r="P185" s="54">
        <f t="shared" si="188"/>
        <v>0</v>
      </c>
      <c r="Q185" s="117">
        <v>0</v>
      </c>
    </row>
    <row r="186" spans="2:18" x14ac:dyDescent="0.2">
      <c r="B186" s="103" t="s">
        <v>146</v>
      </c>
      <c r="C186" s="54">
        <f t="shared" ref="C186:N186" si="189">ROUND(C77*C132/C151,0)</f>
        <v>0</v>
      </c>
      <c r="D186" s="54">
        <f t="shared" si="189"/>
        <v>0</v>
      </c>
      <c r="E186" s="54">
        <f t="shared" si="189"/>
        <v>0</v>
      </c>
      <c r="F186" s="54">
        <f t="shared" si="189"/>
        <v>0</v>
      </c>
      <c r="G186" s="54">
        <f t="shared" si="189"/>
        <v>0</v>
      </c>
      <c r="H186" s="54">
        <f t="shared" si="189"/>
        <v>0</v>
      </c>
      <c r="I186" s="54">
        <f t="shared" si="189"/>
        <v>0</v>
      </c>
      <c r="J186" s="54">
        <f t="shared" si="189"/>
        <v>0</v>
      </c>
      <c r="K186" s="54">
        <f t="shared" si="189"/>
        <v>0</v>
      </c>
      <c r="L186" s="54">
        <f t="shared" si="189"/>
        <v>0</v>
      </c>
      <c r="M186" s="54">
        <f t="shared" si="189"/>
        <v>0</v>
      </c>
      <c r="N186" s="54">
        <f t="shared" si="189"/>
        <v>0</v>
      </c>
      <c r="O186" s="54">
        <f t="shared" ref="O186:P186" si="190">ROUND(O77*O132/O151,0)</f>
        <v>0</v>
      </c>
      <c r="P186" s="54">
        <f t="shared" si="190"/>
        <v>0</v>
      </c>
      <c r="Q186" s="54">
        <f t="shared" ref="Q186" si="191">ROUND(Q77*Q132/Q151,0)</f>
        <v>0</v>
      </c>
    </row>
    <row r="187" spans="2:18" x14ac:dyDescent="0.2">
      <c r="B187" s="43" t="s">
        <v>164</v>
      </c>
      <c r="C187" s="47">
        <f>SUM(C188:C194)</f>
        <v>140</v>
      </c>
      <c r="D187" s="47">
        <f t="shared" ref="D187:H187" si="192">SUM(D188:D194)</f>
        <v>224</v>
      </c>
      <c r="E187" s="47">
        <f t="shared" si="192"/>
        <v>163</v>
      </c>
      <c r="F187" s="47">
        <f t="shared" si="192"/>
        <v>167</v>
      </c>
      <c r="G187" s="47">
        <f t="shared" si="192"/>
        <v>184</v>
      </c>
      <c r="H187" s="47">
        <f t="shared" si="192"/>
        <v>211</v>
      </c>
      <c r="I187" s="47">
        <f t="shared" ref="I187:J187" si="193">SUM(I188:I194)</f>
        <v>227</v>
      </c>
      <c r="J187" s="47">
        <f t="shared" si="193"/>
        <v>257</v>
      </c>
      <c r="K187" s="47">
        <f t="shared" ref="K187:L187" si="194">SUM(K188:K194)</f>
        <v>270</v>
      </c>
      <c r="L187" s="47">
        <f t="shared" si="194"/>
        <v>265</v>
      </c>
      <c r="M187" s="47">
        <f t="shared" ref="M187:N187" si="195">SUM(M188:M194)</f>
        <v>122</v>
      </c>
      <c r="N187" s="47">
        <f t="shared" si="195"/>
        <v>169</v>
      </c>
      <c r="O187" s="47">
        <f t="shared" ref="O187:P187" si="196">SUM(O188:O194)</f>
        <v>183</v>
      </c>
      <c r="P187" s="47">
        <f t="shared" si="196"/>
        <v>347</v>
      </c>
      <c r="Q187" s="47">
        <f t="shared" ref="Q187" si="197">SUM(Q188:Q194)</f>
        <v>290</v>
      </c>
    </row>
    <row r="188" spans="2:18" x14ac:dyDescent="0.2">
      <c r="B188" s="102" t="s">
        <v>140</v>
      </c>
      <c r="C188" s="49">
        <f t="shared" ref="C188:N188" si="198">ROUND(C71*C135/C145,0)</f>
        <v>0</v>
      </c>
      <c r="D188" s="49">
        <f t="shared" si="198"/>
        <v>0</v>
      </c>
      <c r="E188" s="49">
        <f t="shared" si="198"/>
        <v>0</v>
      </c>
      <c r="F188" s="49">
        <f t="shared" si="198"/>
        <v>0</v>
      </c>
      <c r="G188" s="49">
        <f t="shared" si="198"/>
        <v>0</v>
      </c>
      <c r="H188" s="49">
        <f t="shared" si="198"/>
        <v>0</v>
      </c>
      <c r="I188" s="49">
        <f t="shared" si="198"/>
        <v>0</v>
      </c>
      <c r="J188" s="49">
        <f t="shared" si="198"/>
        <v>0</v>
      </c>
      <c r="K188" s="49">
        <f t="shared" si="198"/>
        <v>0</v>
      </c>
      <c r="L188" s="49">
        <f t="shared" si="198"/>
        <v>0</v>
      </c>
      <c r="M188" s="49">
        <f t="shared" si="198"/>
        <v>0</v>
      </c>
      <c r="N188" s="49">
        <f t="shared" si="198"/>
        <v>0</v>
      </c>
      <c r="O188" s="49">
        <f t="shared" ref="O188:P188" si="199">ROUND(O71*O135/O145,0)</f>
        <v>0</v>
      </c>
      <c r="P188" s="49">
        <f t="shared" si="199"/>
        <v>137</v>
      </c>
      <c r="Q188" s="49">
        <f t="shared" ref="Q188" si="200">ROUND(Q71*Q135/Q145,0)</f>
        <v>192</v>
      </c>
    </row>
    <row r="189" spans="2:18" x14ac:dyDescent="0.2">
      <c r="B189" s="103" t="s">
        <v>141</v>
      </c>
      <c r="C189" s="49">
        <f t="shared" ref="C189:N189" si="201">ROUND(C72*C136/C146,0)</f>
        <v>55</v>
      </c>
      <c r="D189" s="49">
        <f t="shared" si="201"/>
        <v>102</v>
      </c>
      <c r="E189" s="49">
        <f t="shared" si="201"/>
        <v>86</v>
      </c>
      <c r="F189" s="49">
        <f t="shared" si="201"/>
        <v>94</v>
      </c>
      <c r="G189" s="49">
        <f t="shared" si="201"/>
        <v>109</v>
      </c>
      <c r="H189" s="49">
        <f t="shared" si="201"/>
        <v>119</v>
      </c>
      <c r="I189" s="49">
        <f t="shared" si="201"/>
        <v>117</v>
      </c>
      <c r="J189" s="49">
        <f t="shared" si="201"/>
        <v>126</v>
      </c>
      <c r="K189" s="49">
        <f t="shared" si="201"/>
        <v>138</v>
      </c>
      <c r="L189" s="49">
        <f t="shared" si="201"/>
        <v>138</v>
      </c>
      <c r="M189" s="49">
        <f t="shared" si="201"/>
        <v>75</v>
      </c>
      <c r="N189" s="49">
        <f t="shared" si="201"/>
        <v>87</v>
      </c>
      <c r="O189" s="49">
        <f t="shared" ref="O189:P189" si="202">ROUND(O72*O136/O146,0)</f>
        <v>58</v>
      </c>
      <c r="P189" s="49">
        <f t="shared" si="202"/>
        <v>0</v>
      </c>
      <c r="Q189" s="49">
        <f t="shared" ref="Q189" si="203">ROUND(Q72*Q136/Q146,0)</f>
        <v>0</v>
      </c>
    </row>
    <row r="190" spans="2:18" x14ac:dyDescent="0.2">
      <c r="B190" s="103" t="s">
        <v>142</v>
      </c>
      <c r="C190" s="49">
        <f t="shared" ref="C190:N190" si="204">ROUND(C73*C137/C147,0)</f>
        <v>6</v>
      </c>
      <c r="D190" s="49">
        <f t="shared" si="204"/>
        <v>9</v>
      </c>
      <c r="E190" s="49">
        <f t="shared" si="204"/>
        <v>9</v>
      </c>
      <c r="F190" s="49">
        <f t="shared" si="204"/>
        <v>9</v>
      </c>
      <c r="G190" s="49">
        <f t="shared" si="204"/>
        <v>7</v>
      </c>
      <c r="H190" s="49">
        <f t="shared" si="204"/>
        <v>9</v>
      </c>
      <c r="I190" s="49">
        <f t="shared" si="204"/>
        <v>12</v>
      </c>
      <c r="J190" s="49">
        <f t="shared" si="204"/>
        <v>13</v>
      </c>
      <c r="K190" s="49">
        <f t="shared" si="204"/>
        <v>9</v>
      </c>
      <c r="L190" s="49">
        <f t="shared" si="204"/>
        <v>8</v>
      </c>
      <c r="M190" s="49">
        <f t="shared" si="204"/>
        <v>4</v>
      </c>
      <c r="N190" s="49">
        <f t="shared" si="204"/>
        <v>5</v>
      </c>
      <c r="O190" s="49">
        <f t="shared" ref="O190:P190" si="205">ROUND(O73*O137/O147,0)</f>
        <v>7</v>
      </c>
      <c r="P190" s="49">
        <f t="shared" si="205"/>
        <v>13</v>
      </c>
      <c r="Q190" s="49">
        <f t="shared" ref="Q190" si="206">ROUND(Q73*Q137/Q147,0)</f>
        <v>13</v>
      </c>
    </row>
    <row r="191" spans="2:18" x14ac:dyDescent="0.2">
      <c r="B191" s="103" t="s">
        <v>143</v>
      </c>
      <c r="C191" s="49">
        <f t="shared" ref="C191:N191" si="207">ROUND(C74*C138/C148,0)</f>
        <v>54</v>
      </c>
      <c r="D191" s="49">
        <f t="shared" si="207"/>
        <v>42</v>
      </c>
      <c r="E191" s="49">
        <f t="shared" si="207"/>
        <v>37</v>
      </c>
      <c r="F191" s="49">
        <f t="shared" si="207"/>
        <v>38</v>
      </c>
      <c r="G191" s="49">
        <f t="shared" si="207"/>
        <v>35</v>
      </c>
      <c r="H191" s="49">
        <f t="shared" si="207"/>
        <v>54</v>
      </c>
      <c r="I191" s="49">
        <f t="shared" si="207"/>
        <v>62</v>
      </c>
      <c r="J191" s="49">
        <f t="shared" si="207"/>
        <v>80</v>
      </c>
      <c r="K191" s="49">
        <f t="shared" si="207"/>
        <v>82</v>
      </c>
      <c r="L191" s="49">
        <f t="shared" si="207"/>
        <v>60</v>
      </c>
      <c r="M191" s="49">
        <f t="shared" si="207"/>
        <v>7</v>
      </c>
      <c r="N191" s="49">
        <f t="shared" si="207"/>
        <v>22</v>
      </c>
      <c r="O191" s="49">
        <f t="shared" ref="O191:P191" si="208">ROUND(O74*O138/O148,0)</f>
        <v>45</v>
      </c>
      <c r="P191" s="49">
        <f t="shared" si="208"/>
        <v>103</v>
      </c>
      <c r="Q191" s="49">
        <f t="shared" ref="Q191" si="209">ROUND(Q74*Q138/Q148,0)</f>
        <v>85</v>
      </c>
    </row>
    <row r="192" spans="2:18" x14ac:dyDescent="0.2">
      <c r="B192" s="113" t="s">
        <v>144</v>
      </c>
      <c r="C192" s="114"/>
      <c r="D192" s="114"/>
      <c r="E192" s="114"/>
      <c r="F192" s="114"/>
      <c r="G192" s="114"/>
      <c r="H192" s="114"/>
      <c r="I192" s="114"/>
    </row>
    <row r="193" spans="1:17" x14ac:dyDescent="0.2">
      <c r="B193" s="103" t="s">
        <v>145</v>
      </c>
      <c r="C193" s="49">
        <f t="shared" ref="C193:N193" si="210">ROUND(C76*C140/C150,0)</f>
        <v>25</v>
      </c>
      <c r="D193" s="49">
        <f t="shared" si="210"/>
        <v>71</v>
      </c>
      <c r="E193" s="49">
        <f t="shared" si="210"/>
        <v>31</v>
      </c>
      <c r="F193" s="49">
        <f t="shared" si="210"/>
        <v>26</v>
      </c>
      <c r="G193" s="49">
        <f t="shared" si="210"/>
        <v>33</v>
      </c>
      <c r="H193" s="49">
        <f t="shared" si="210"/>
        <v>29</v>
      </c>
      <c r="I193" s="49">
        <f t="shared" si="210"/>
        <v>36</v>
      </c>
      <c r="J193" s="49">
        <f t="shared" si="210"/>
        <v>38</v>
      </c>
      <c r="K193" s="49">
        <f t="shared" si="210"/>
        <v>41</v>
      </c>
      <c r="L193" s="49">
        <f t="shared" si="210"/>
        <v>59</v>
      </c>
      <c r="M193" s="49">
        <f t="shared" si="210"/>
        <v>36</v>
      </c>
      <c r="N193" s="49">
        <f t="shared" si="210"/>
        <v>55</v>
      </c>
      <c r="O193" s="49">
        <f t="shared" ref="O193:P193" si="211">ROUND(O76*O140/O150,0)</f>
        <v>73</v>
      </c>
      <c r="P193" s="49">
        <f t="shared" si="211"/>
        <v>94</v>
      </c>
      <c r="Q193" s="114">
        <v>0</v>
      </c>
    </row>
    <row r="194" spans="1:17" x14ac:dyDescent="0.2">
      <c r="B194" s="106" t="s">
        <v>146</v>
      </c>
      <c r="C194" s="53">
        <f t="shared" ref="C194:N194" si="212">ROUND(C77*C141/C151,0)</f>
        <v>0</v>
      </c>
      <c r="D194" s="53">
        <f t="shared" si="212"/>
        <v>0</v>
      </c>
      <c r="E194" s="53">
        <f t="shared" si="212"/>
        <v>0</v>
      </c>
      <c r="F194" s="53">
        <f t="shared" si="212"/>
        <v>0</v>
      </c>
      <c r="G194" s="53">
        <f t="shared" si="212"/>
        <v>0</v>
      </c>
      <c r="H194" s="53">
        <f t="shared" si="212"/>
        <v>0</v>
      </c>
      <c r="I194" s="53">
        <f t="shared" si="212"/>
        <v>0</v>
      </c>
      <c r="J194" s="53">
        <f t="shared" si="212"/>
        <v>0</v>
      </c>
      <c r="K194" s="53">
        <f t="shared" si="212"/>
        <v>0</v>
      </c>
      <c r="L194" s="53">
        <f t="shared" si="212"/>
        <v>0</v>
      </c>
      <c r="M194" s="53">
        <f t="shared" si="212"/>
        <v>0</v>
      </c>
      <c r="N194" s="53">
        <f t="shared" si="212"/>
        <v>0</v>
      </c>
      <c r="O194" s="53">
        <f t="shared" ref="O194:P194" si="213">ROUND(O77*O141/O151,0)</f>
        <v>0</v>
      </c>
      <c r="P194" s="53">
        <f t="shared" si="213"/>
        <v>0</v>
      </c>
      <c r="Q194" s="53">
        <f t="shared" ref="Q194" si="214">ROUND(Q77*Q141/Q151,0)</f>
        <v>0</v>
      </c>
    </row>
    <row r="195" spans="1:17" x14ac:dyDescent="0.2">
      <c r="B195" s="103" t="s">
        <v>471</v>
      </c>
      <c r="C195" s="166">
        <f>C155+C163+C171+C179+C187-地域観光消費2!D17</f>
        <v>0</v>
      </c>
      <c r="D195" s="166">
        <f>D155+D163+D171+D179+D187-地域観光消費2!E17</f>
        <v>0</v>
      </c>
      <c r="E195" s="166">
        <f>E155+E163+E171+E179+E187-地域観光消費2!F17</f>
        <v>0</v>
      </c>
      <c r="F195" s="166">
        <f>F155+F163+F171+F179+F187-地域観光消費2!G17</f>
        <v>0</v>
      </c>
      <c r="G195" s="166">
        <f>G155+G163+G171+G179+G187-地域観光消費2!H17</f>
        <v>0</v>
      </c>
      <c r="H195" s="166">
        <f>H155+H163+H171+H179+H187-地域観光消費2!I17</f>
        <v>0</v>
      </c>
      <c r="I195" s="166">
        <f>I155+I163+I171+I179+I187-地域観光消費2!J17</f>
        <v>0</v>
      </c>
      <c r="J195" s="166">
        <f>J155+J163+J171+J179+J187-地域観光消費2!K17</f>
        <v>0</v>
      </c>
      <c r="K195" s="166">
        <f>K155+K163+K171+K179+K187-地域観光消費2!L17</f>
        <v>0</v>
      </c>
      <c r="L195" s="166">
        <f>L155+L163+L171+L179+L187-地域観光消費2!M17</f>
        <v>0</v>
      </c>
      <c r="M195" s="166">
        <f>M155+M163+M171+M179+M187-地域観光消費2!N17</f>
        <v>0</v>
      </c>
      <c r="N195" s="166">
        <f>N155+N163+N171+N179+N187-地域観光消費2!O17</f>
        <v>0</v>
      </c>
      <c r="O195" s="166">
        <f>O155+O163+O171+O179+O187-地域観光消費2!P17</f>
        <v>0</v>
      </c>
      <c r="P195" s="166">
        <f>P155+P163+P171+P179+P187-地域観光消費2!Q17</f>
        <v>0</v>
      </c>
      <c r="Q195" s="166">
        <f>Q155+Q163+Q171+Q179+Q187-地域観光消費2!R17</f>
        <v>0</v>
      </c>
    </row>
    <row r="196" spans="1:17" x14ac:dyDescent="0.2">
      <c r="A196" t="s">
        <v>236</v>
      </c>
      <c r="B196" s="145" t="s">
        <v>237</v>
      </c>
      <c r="C196" s="54">
        <f>交通費単価!E22</f>
        <v>2440</v>
      </c>
      <c r="D196" s="54">
        <f>交通費単価!H22</f>
        <v>2440</v>
      </c>
      <c r="E196" s="54">
        <f>交通費単価!K22</f>
        <v>2440</v>
      </c>
      <c r="F196" s="54">
        <f>交通費単価!O22</f>
        <v>2440</v>
      </c>
      <c r="G196" s="54">
        <f>交通費単価!S22</f>
        <v>2440</v>
      </c>
      <c r="H196" s="54">
        <f>交通費単価!W22</f>
        <v>2440</v>
      </c>
      <c r="I196" s="54">
        <f>交通費単価!AA22</f>
        <v>2303</v>
      </c>
      <c r="J196" s="68">
        <f>交通費単価!AE22</f>
        <v>2090</v>
      </c>
      <c r="K196" s="68">
        <f>交通費単価!AI22</f>
        <v>1862</v>
      </c>
      <c r="L196" s="68">
        <f>交通費単価!AM22</f>
        <v>1659</v>
      </c>
      <c r="M196" s="68">
        <f>交通費単価!AQ22</f>
        <v>1478</v>
      </c>
      <c r="N196" s="68">
        <f>交通費単価!AU22</f>
        <v>1478</v>
      </c>
      <c r="O196" s="68">
        <f>交通費単価!AY22</f>
        <v>1478</v>
      </c>
      <c r="P196" s="68">
        <f>交通費単価!BC22</f>
        <v>1932</v>
      </c>
      <c r="Q196" s="506">
        <f>交通費単価!BG22</f>
        <v>1932</v>
      </c>
    </row>
    <row r="197" spans="1:17" x14ac:dyDescent="0.2">
      <c r="B197" s="145" t="s">
        <v>238</v>
      </c>
      <c r="C197" s="54">
        <f>交通費単価!E23</f>
        <v>13180</v>
      </c>
      <c r="D197" s="54">
        <f>交通費単価!H23</f>
        <v>13180</v>
      </c>
      <c r="E197" s="54">
        <f>交通費単価!K23</f>
        <v>13180</v>
      </c>
      <c r="F197" s="54">
        <f>交通費単価!O23</f>
        <v>13580</v>
      </c>
      <c r="G197" s="54">
        <f>交通費単価!S23</f>
        <v>13590</v>
      </c>
      <c r="H197" s="54">
        <f>交通費単価!W23</f>
        <v>13580</v>
      </c>
      <c r="I197" s="54">
        <f>交通費単価!AA23</f>
        <v>12817</v>
      </c>
      <c r="J197" s="68">
        <f>交通費単価!AE23</f>
        <v>12450</v>
      </c>
      <c r="K197" s="68">
        <f>交通費単価!AI23</f>
        <v>12408</v>
      </c>
      <c r="L197" s="68">
        <f>交通費単価!AM23</f>
        <v>12611</v>
      </c>
      <c r="M197" s="68">
        <f>交通費単価!AQ23</f>
        <v>12792</v>
      </c>
      <c r="N197" s="68">
        <f>交通費単価!AU23</f>
        <v>11070</v>
      </c>
      <c r="O197" s="68">
        <f>交通費単価!AY23</f>
        <v>11070</v>
      </c>
      <c r="P197" s="68">
        <f>交通費単価!BC23</f>
        <v>13649</v>
      </c>
      <c r="Q197" s="506">
        <f>交通費単価!BG23</f>
        <v>13649</v>
      </c>
    </row>
    <row r="198" spans="1:17" x14ac:dyDescent="0.2">
      <c r="A198" s="102" t="s">
        <v>242</v>
      </c>
      <c r="B198" s="146" t="s">
        <v>239</v>
      </c>
      <c r="C198" s="47">
        <f t="shared" ref="C198:N198" si="215">C7*C196/1000</f>
        <v>40572.32</v>
      </c>
      <c r="D198" s="47">
        <f t="shared" si="215"/>
        <v>38569.08</v>
      </c>
      <c r="E198" s="47">
        <f t="shared" si="215"/>
        <v>39884.239999999998</v>
      </c>
      <c r="F198" s="47">
        <f t="shared" si="215"/>
        <v>39197.938759999997</v>
      </c>
      <c r="G198" s="47">
        <f t="shared" si="215"/>
        <v>39493.839999999997</v>
      </c>
      <c r="H198" s="47">
        <f t="shared" si="215"/>
        <v>40711.4</v>
      </c>
      <c r="I198" s="47">
        <f t="shared" si="215"/>
        <v>36959.504350999996</v>
      </c>
      <c r="J198" s="47">
        <f t="shared" si="215"/>
        <v>34305.26</v>
      </c>
      <c r="K198" s="47">
        <f t="shared" si="215"/>
        <v>36405.824000000001</v>
      </c>
      <c r="L198" s="47">
        <f t="shared" si="215"/>
        <v>30803.102589000002</v>
      </c>
      <c r="M198" s="47">
        <f t="shared" si="215"/>
        <v>17984.370510000001</v>
      </c>
      <c r="N198" s="47">
        <f t="shared" si="215"/>
        <v>21735.914355999997</v>
      </c>
      <c r="O198" s="47">
        <f t="shared" ref="O198:P198" si="216">O7*O196/1000</f>
        <v>25328.095808000002</v>
      </c>
      <c r="P198" s="47">
        <f t="shared" si="216"/>
        <v>33888.263387999999</v>
      </c>
      <c r="Q198" s="47">
        <f t="shared" ref="Q198" si="217">Q7*Q196/1000</f>
        <v>33461.558003999999</v>
      </c>
    </row>
    <row r="199" spans="1:17" x14ac:dyDescent="0.2">
      <c r="B199" s="147" t="s">
        <v>240</v>
      </c>
      <c r="C199" s="49">
        <f t="shared" ref="C199:N199" si="218">C8*C197/1000</f>
        <v>4784.34</v>
      </c>
      <c r="D199" s="49">
        <f t="shared" si="218"/>
        <v>6220.96</v>
      </c>
      <c r="E199" s="49">
        <f t="shared" si="218"/>
        <v>4982.04</v>
      </c>
      <c r="F199" s="49">
        <f t="shared" si="218"/>
        <v>5626.0582000000004</v>
      </c>
      <c r="G199" s="49">
        <f t="shared" si="218"/>
        <v>5898.06</v>
      </c>
      <c r="H199" s="49">
        <f t="shared" si="218"/>
        <v>6097.42</v>
      </c>
      <c r="I199" s="49">
        <f t="shared" si="218"/>
        <v>5485.6760000000004</v>
      </c>
      <c r="J199" s="49">
        <f t="shared" si="218"/>
        <v>5204.1000000000004</v>
      </c>
      <c r="K199" s="49">
        <f t="shared" si="218"/>
        <v>4863.9359999999997</v>
      </c>
      <c r="L199" s="49">
        <f t="shared" si="218"/>
        <v>4638.691519</v>
      </c>
      <c r="M199" s="49">
        <f t="shared" si="218"/>
        <v>2985.5632559999999</v>
      </c>
      <c r="N199" s="49">
        <f t="shared" si="218"/>
        <v>2814.5253600000001</v>
      </c>
      <c r="O199" s="49">
        <f t="shared" ref="O199:P199" si="219">O8*O197/1000</f>
        <v>3526.5366899999999</v>
      </c>
      <c r="P199" s="49">
        <f t="shared" si="219"/>
        <v>4925.5692259999996</v>
      </c>
      <c r="Q199" s="49">
        <f t="shared" ref="Q199" si="220">Q8*Q197/1000</f>
        <v>4460.834425</v>
      </c>
    </row>
    <row r="200" spans="1:17" x14ac:dyDescent="0.2">
      <c r="B200" s="147" t="s">
        <v>241</v>
      </c>
      <c r="C200" s="49">
        <f>C198+C199</f>
        <v>45356.66</v>
      </c>
      <c r="D200" s="49">
        <f t="shared" ref="D200:H200" si="221">D198+D199</f>
        <v>44790.04</v>
      </c>
      <c r="E200" s="49">
        <f t="shared" si="221"/>
        <v>44866.28</v>
      </c>
      <c r="F200" s="49">
        <f t="shared" si="221"/>
        <v>44823.996959999997</v>
      </c>
      <c r="G200" s="49">
        <f t="shared" si="221"/>
        <v>45391.899999999994</v>
      </c>
      <c r="H200" s="49">
        <f t="shared" si="221"/>
        <v>46808.82</v>
      </c>
      <c r="I200" s="49">
        <f t="shared" ref="I200:J200" si="222">I198+I199</f>
        <v>42445.180350999995</v>
      </c>
      <c r="J200" s="49">
        <f t="shared" si="222"/>
        <v>39509.360000000001</v>
      </c>
      <c r="K200" s="49">
        <f t="shared" ref="K200:L200" si="223">K198+K199</f>
        <v>41269.760000000002</v>
      </c>
      <c r="L200" s="49">
        <f t="shared" si="223"/>
        <v>35441.794108000002</v>
      </c>
      <c r="M200" s="49">
        <f t="shared" ref="M200" si="224">M198+M199</f>
        <v>20969.933766000002</v>
      </c>
      <c r="N200" s="49">
        <f t="shared" ref="N200:O200" si="225">N198+N199</f>
        <v>24550.439715999997</v>
      </c>
      <c r="O200" s="49">
        <f t="shared" si="225"/>
        <v>28854.632498000003</v>
      </c>
      <c r="P200" s="49">
        <f t="shared" ref="P200:Q200" si="226">P198+P199</f>
        <v>38813.832613999999</v>
      </c>
      <c r="Q200" s="49">
        <f t="shared" si="226"/>
        <v>37922.392429</v>
      </c>
    </row>
    <row r="201" spans="1:17" x14ac:dyDescent="0.2">
      <c r="A201" s="154" t="s">
        <v>243</v>
      </c>
      <c r="B201" s="151" t="s">
        <v>244</v>
      </c>
      <c r="C201" s="98">
        <f>ROUND(C203*C198/C200,0)</f>
        <v>49962</v>
      </c>
      <c r="D201" s="98">
        <f t="shared" ref="D201:H201" si="227">ROUND(D203*D198/D200,0)</f>
        <v>46393</v>
      </c>
      <c r="E201" s="98">
        <f t="shared" si="227"/>
        <v>46824</v>
      </c>
      <c r="F201" s="98">
        <f t="shared" si="227"/>
        <v>45604</v>
      </c>
      <c r="G201" s="98">
        <f t="shared" si="227"/>
        <v>42525</v>
      </c>
      <c r="H201" s="98">
        <f t="shared" si="227"/>
        <v>49347</v>
      </c>
      <c r="I201" s="98">
        <f t="shared" ref="I201:J201" si="228">ROUND(I203*I198/I200,0)</f>
        <v>51504</v>
      </c>
      <c r="J201" s="98">
        <f t="shared" si="228"/>
        <v>53009</v>
      </c>
      <c r="K201" s="98">
        <f t="shared" ref="K201:L201" si="229">ROUND(K203*K198/K200,0)</f>
        <v>57941</v>
      </c>
      <c r="L201" s="98">
        <f t="shared" si="229"/>
        <v>53876</v>
      </c>
      <c r="M201" s="98">
        <f t="shared" ref="M201" si="230">ROUND(M203*M198/M200,0)</f>
        <v>27672</v>
      </c>
      <c r="N201" s="98">
        <f t="shared" ref="N201:O201" si="231">ROUND(N203*N198/N200,0)</f>
        <v>43972</v>
      </c>
      <c r="O201" s="98">
        <f t="shared" si="231"/>
        <v>51065</v>
      </c>
      <c r="P201" s="98">
        <f t="shared" ref="P201:Q201" si="232">ROUND(P203*P198/P200,0)</f>
        <v>69264</v>
      </c>
      <c r="Q201" s="98">
        <f t="shared" si="232"/>
        <v>61374</v>
      </c>
    </row>
    <row r="202" spans="1:17" x14ac:dyDescent="0.2">
      <c r="B202" s="153" t="s">
        <v>245</v>
      </c>
      <c r="C202" s="99">
        <f>C203-C201</f>
        <v>5892</v>
      </c>
      <c r="D202" s="99">
        <f t="shared" ref="D202:H202" si="233">D203-D201</f>
        <v>7483</v>
      </c>
      <c r="E202" s="99">
        <f t="shared" si="233"/>
        <v>5849</v>
      </c>
      <c r="F202" s="99">
        <f t="shared" si="233"/>
        <v>6545</v>
      </c>
      <c r="G202" s="99">
        <f t="shared" si="233"/>
        <v>6351</v>
      </c>
      <c r="H202" s="99">
        <f t="shared" si="233"/>
        <v>7391</v>
      </c>
      <c r="I202" s="99">
        <f t="shared" ref="I202:J202" si="234">I203-I201</f>
        <v>7644</v>
      </c>
      <c r="J202" s="99">
        <f t="shared" si="234"/>
        <v>8041</v>
      </c>
      <c r="K202" s="99">
        <f t="shared" ref="K202:L202" si="235">K203-K201</f>
        <v>7741</v>
      </c>
      <c r="L202" s="99">
        <f t="shared" si="235"/>
        <v>8113</v>
      </c>
      <c r="M202" s="99">
        <f t="shared" ref="M202" si="236">M203-M201</f>
        <v>4594</v>
      </c>
      <c r="N202" s="99">
        <f t="shared" ref="N202:O202" si="237">N203-N201</f>
        <v>5694</v>
      </c>
      <c r="O202" s="99">
        <f t="shared" si="237"/>
        <v>7110</v>
      </c>
      <c r="P202" s="99">
        <f t="shared" ref="P202:Q202" si="238">P203-P201</f>
        <v>10067</v>
      </c>
      <c r="Q202" s="99">
        <f t="shared" si="238"/>
        <v>8182</v>
      </c>
    </row>
    <row r="203" spans="1:17" x14ac:dyDescent="0.2">
      <c r="A203" s="61"/>
      <c r="B203" s="148" t="s">
        <v>246</v>
      </c>
      <c r="C203" s="53">
        <f>C83</f>
        <v>55854</v>
      </c>
      <c r="D203" s="53">
        <f t="shared" ref="D203:I203" si="239">D83</f>
        <v>53876</v>
      </c>
      <c r="E203" s="53">
        <f t="shared" si="239"/>
        <v>52673</v>
      </c>
      <c r="F203" s="53">
        <f t="shared" si="239"/>
        <v>52149</v>
      </c>
      <c r="G203" s="53">
        <f t="shared" si="239"/>
        <v>48876</v>
      </c>
      <c r="H203" s="53">
        <f t="shared" si="239"/>
        <v>56738</v>
      </c>
      <c r="I203" s="53">
        <f t="shared" si="239"/>
        <v>59148</v>
      </c>
      <c r="J203" s="53">
        <f t="shared" ref="J203:K203" si="240">J83</f>
        <v>61050</v>
      </c>
      <c r="K203" s="53">
        <f t="shared" si="240"/>
        <v>65682</v>
      </c>
      <c r="L203" s="53">
        <f t="shared" ref="L203:M203" si="241">L83</f>
        <v>61989</v>
      </c>
      <c r="M203" s="53">
        <f t="shared" si="241"/>
        <v>32266</v>
      </c>
      <c r="N203" s="53">
        <f t="shared" ref="N203:O203" si="242">N83</f>
        <v>49666</v>
      </c>
      <c r="O203" s="53">
        <f t="shared" si="242"/>
        <v>58175</v>
      </c>
      <c r="P203" s="53">
        <f t="shared" ref="P203:Q203" si="243">P83</f>
        <v>79331</v>
      </c>
      <c r="Q203" s="53">
        <f t="shared" si="243"/>
        <v>69556</v>
      </c>
    </row>
    <row r="204" spans="1:17" x14ac:dyDescent="0.2">
      <c r="B204" s="147"/>
      <c r="C204" s="49"/>
      <c r="D204" s="49"/>
      <c r="E204" s="49"/>
      <c r="F204" s="49"/>
      <c r="G204" s="49"/>
      <c r="H204" s="49"/>
      <c r="I204" s="49"/>
    </row>
    <row r="205" spans="1:17" x14ac:dyDescent="0.2">
      <c r="C205" s="54"/>
      <c r="D205" s="54"/>
      <c r="E205" s="54"/>
      <c r="F205" s="54"/>
      <c r="G205" s="54"/>
      <c r="H205" s="54"/>
      <c r="I205" s="54"/>
    </row>
    <row r="206" spans="1:17" x14ac:dyDescent="0.2">
      <c r="A206" t="s">
        <v>155</v>
      </c>
      <c r="B206" s="67"/>
      <c r="C206" s="543" t="s">
        <v>151</v>
      </c>
      <c r="D206" s="543" t="s">
        <v>70</v>
      </c>
      <c r="E206" s="543" t="s">
        <v>67</v>
      </c>
      <c r="F206" s="543" t="s">
        <v>61</v>
      </c>
      <c r="G206" s="543" t="s">
        <v>60</v>
      </c>
      <c r="H206" s="543" t="s">
        <v>75</v>
      </c>
      <c r="I206" s="543" t="s">
        <v>76</v>
      </c>
      <c r="J206" s="345" t="s">
        <v>374</v>
      </c>
      <c r="K206" s="345" t="s">
        <v>426</v>
      </c>
      <c r="L206" s="543" t="s">
        <v>443</v>
      </c>
      <c r="M206" s="345" t="s">
        <v>492</v>
      </c>
      <c r="N206" s="345" t="s">
        <v>553</v>
      </c>
      <c r="O206" s="345" t="s">
        <v>577</v>
      </c>
      <c r="P206" s="713" t="s">
        <v>619</v>
      </c>
      <c r="Q206" s="713" t="s">
        <v>632</v>
      </c>
    </row>
    <row r="207" spans="1:17" x14ac:dyDescent="0.2">
      <c r="B207" s="43" t="s">
        <v>160</v>
      </c>
      <c r="C207" s="47">
        <f>C208+C209</f>
        <v>8959</v>
      </c>
      <c r="D207" s="47">
        <f t="shared" ref="D207:H207" si="244">D208+D209</f>
        <v>8523</v>
      </c>
      <c r="E207" s="47">
        <f t="shared" si="244"/>
        <v>8851</v>
      </c>
      <c r="F207" s="47">
        <f t="shared" si="244"/>
        <v>8405</v>
      </c>
      <c r="G207" s="47">
        <f t="shared" si="244"/>
        <v>8261</v>
      </c>
      <c r="H207" s="47">
        <f t="shared" si="244"/>
        <v>9815</v>
      </c>
      <c r="I207" s="47">
        <f t="shared" ref="I207:J207" si="245">I208+I209</f>
        <v>9081</v>
      </c>
      <c r="J207" s="47">
        <f t="shared" si="245"/>
        <v>9596</v>
      </c>
      <c r="K207" s="47">
        <f t="shared" ref="K207:L207" si="246">K208+K209</f>
        <v>9614</v>
      </c>
      <c r="L207" s="47">
        <f t="shared" si="246"/>
        <v>8579</v>
      </c>
      <c r="M207" s="47">
        <f t="shared" ref="M207" si="247">M208+M209</f>
        <v>4358</v>
      </c>
      <c r="N207" s="47">
        <f>N208+N209</f>
        <v>6149</v>
      </c>
      <c r="O207" s="47">
        <f>O208+O209</f>
        <v>7801</v>
      </c>
      <c r="P207" s="47">
        <f>P208+P209</f>
        <v>9690</v>
      </c>
      <c r="Q207" s="47">
        <f>Q208+Q209</f>
        <v>9246</v>
      </c>
    </row>
    <row r="208" spans="1:17" x14ac:dyDescent="0.2">
      <c r="B208" s="102" t="s">
        <v>147</v>
      </c>
      <c r="C208" s="49">
        <f>ROUND(C201*C97/C142,0)</f>
        <v>8326</v>
      </c>
      <c r="D208" s="49">
        <f t="shared" ref="D208:H208" si="248">ROUND(D201*D97/D142,0)</f>
        <v>7792</v>
      </c>
      <c r="E208" s="49">
        <f t="shared" si="248"/>
        <v>8193</v>
      </c>
      <c r="F208" s="49">
        <f t="shared" si="248"/>
        <v>7725</v>
      </c>
      <c r="G208" s="49">
        <f t="shared" si="248"/>
        <v>7639</v>
      </c>
      <c r="H208" s="49">
        <f t="shared" si="248"/>
        <v>9109</v>
      </c>
      <c r="I208" s="49">
        <f t="shared" ref="I208:J208" si="249">ROUND(I201*I97/I142,0)</f>
        <v>8406</v>
      </c>
      <c r="J208" s="49">
        <f t="shared" si="249"/>
        <v>8872</v>
      </c>
      <c r="K208" s="49">
        <f t="shared" ref="K208:L208" si="250">ROUND(K201*K97/K142,0)</f>
        <v>8892</v>
      </c>
      <c r="L208" s="49">
        <f t="shared" si="250"/>
        <v>7848</v>
      </c>
      <c r="M208" s="49">
        <f t="shared" ref="M208" si="251">ROUND(M201*M97/M142,0)</f>
        <v>3986</v>
      </c>
      <c r="N208" s="49">
        <f t="shared" ref="N208:P209" si="252">ROUND(N201*N97/N142,0)</f>
        <v>5715</v>
      </c>
      <c r="O208" s="49">
        <f t="shared" si="252"/>
        <v>7479</v>
      </c>
      <c r="P208" s="49">
        <f t="shared" si="252"/>
        <v>9283</v>
      </c>
      <c r="Q208" s="49">
        <f t="shared" ref="Q208" si="253">ROUND(Q201*Q97/Q142,0)</f>
        <v>8838</v>
      </c>
    </row>
    <row r="209" spans="1:18" x14ac:dyDescent="0.2">
      <c r="B209" s="103" t="s">
        <v>148</v>
      </c>
      <c r="C209" s="49">
        <f>ROUND(C202*C98/C143,0)</f>
        <v>633</v>
      </c>
      <c r="D209" s="49">
        <f t="shared" ref="D209:H209" si="254">ROUND(D202*D98/D143,0)</f>
        <v>731</v>
      </c>
      <c r="E209" s="49">
        <f t="shared" si="254"/>
        <v>658</v>
      </c>
      <c r="F209" s="49">
        <f t="shared" si="254"/>
        <v>680</v>
      </c>
      <c r="G209" s="49">
        <f t="shared" si="254"/>
        <v>622</v>
      </c>
      <c r="H209" s="49">
        <f t="shared" si="254"/>
        <v>706</v>
      </c>
      <c r="I209" s="49">
        <f t="shared" ref="I209:J209" si="255">ROUND(I202*I98/I143,0)</f>
        <v>675</v>
      </c>
      <c r="J209" s="49">
        <f t="shared" si="255"/>
        <v>724</v>
      </c>
      <c r="K209" s="49">
        <f t="shared" ref="K209:L209" si="256">ROUND(K202*K98/K143,0)</f>
        <v>722</v>
      </c>
      <c r="L209" s="49">
        <f t="shared" si="256"/>
        <v>731</v>
      </c>
      <c r="M209" s="49">
        <f t="shared" ref="M209" si="257">ROUND(M202*M98/M143,0)</f>
        <v>372</v>
      </c>
      <c r="N209" s="49">
        <f t="shared" si="252"/>
        <v>434</v>
      </c>
      <c r="O209" s="49">
        <f t="shared" si="252"/>
        <v>322</v>
      </c>
      <c r="P209" s="49">
        <f t="shared" si="252"/>
        <v>407</v>
      </c>
      <c r="Q209" s="49">
        <f t="shared" ref="Q209" si="258">ROUND(Q202*Q98/Q143,0)</f>
        <v>408</v>
      </c>
    </row>
    <row r="210" spans="1:18" x14ac:dyDescent="0.2">
      <c r="B210" s="43" t="s">
        <v>161</v>
      </c>
      <c r="C210" s="47">
        <f>C211+C212</f>
        <v>27286</v>
      </c>
      <c r="D210" s="47">
        <f t="shared" ref="D210:H210" si="259">D211+D212</f>
        <v>26780</v>
      </c>
      <c r="E210" s="47">
        <f t="shared" si="259"/>
        <v>25452</v>
      </c>
      <c r="F210" s="47">
        <f t="shared" si="259"/>
        <v>25416</v>
      </c>
      <c r="G210" s="47">
        <f t="shared" si="259"/>
        <v>23260</v>
      </c>
      <c r="H210" s="47">
        <f t="shared" si="259"/>
        <v>26692</v>
      </c>
      <c r="I210" s="47">
        <f t="shared" ref="I210:J210" si="260">I211+I212</f>
        <v>28529</v>
      </c>
      <c r="J210" s="47">
        <f t="shared" si="260"/>
        <v>29460</v>
      </c>
      <c r="K210" s="47">
        <f t="shared" ref="K210:L210" si="261">K211+K212</f>
        <v>36480</v>
      </c>
      <c r="L210" s="47">
        <f t="shared" si="261"/>
        <v>32414</v>
      </c>
      <c r="M210" s="47">
        <f t="shared" ref="M210" si="262">M211+M212</f>
        <v>16455</v>
      </c>
      <c r="N210" s="47">
        <f>N211+N212</f>
        <v>27428</v>
      </c>
      <c r="O210" s="47">
        <f>O211+O212</f>
        <v>32822</v>
      </c>
      <c r="P210" s="47">
        <f>P211+P212</f>
        <v>42796</v>
      </c>
      <c r="Q210" s="47">
        <f>Q211+Q212</f>
        <v>38481</v>
      </c>
    </row>
    <row r="211" spans="1:18" x14ac:dyDescent="0.2">
      <c r="B211" s="452" t="s">
        <v>147</v>
      </c>
      <c r="C211" s="114">
        <f>ROUND(C201*C106/C142,0)+1</f>
        <v>25192</v>
      </c>
      <c r="D211" s="114">
        <f>ROUND(D201*D106/D142,0)+1</f>
        <v>23761</v>
      </c>
      <c r="E211" s="114">
        <f t="shared" ref="E211:M211" si="263">ROUND(E201*E106/E142,0)</f>
        <v>23616</v>
      </c>
      <c r="F211" s="114">
        <f>ROUND(F201*F106/F142,0)-2</f>
        <v>23242</v>
      </c>
      <c r="G211" s="114">
        <f>ROUND(G201*G106/G142,0)+1</f>
        <v>21107</v>
      </c>
      <c r="H211" s="114">
        <f>ROUND(H201*H106/H142,0)-1</f>
        <v>24211</v>
      </c>
      <c r="I211" s="114">
        <f>ROUND(I201*I106/I142,0)+2</f>
        <v>25998</v>
      </c>
      <c r="J211" s="114">
        <f>ROUND(J201*J106/J142,0)+2</f>
        <v>26696</v>
      </c>
      <c r="K211" s="114">
        <f>ROUND(K201*K106/K142,0)+1</f>
        <v>33882</v>
      </c>
      <c r="L211" s="114">
        <f>ROUND(L201*L106/L142,0)-1</f>
        <v>29328</v>
      </c>
      <c r="M211" s="114">
        <f t="shared" si="263"/>
        <v>14470</v>
      </c>
      <c r="N211" s="114">
        <f>ROUND(N201*N106/N142,0)-1</f>
        <v>25055</v>
      </c>
      <c r="O211" s="114">
        <f>ROUND(O201*O106/O142,0)</f>
        <v>29610</v>
      </c>
      <c r="P211" s="114">
        <f>ROUND(P201*P106/P142,0)+1</f>
        <v>38628</v>
      </c>
      <c r="Q211" s="114">
        <f>ROUND(Q201*Q106/Q142,0)</f>
        <v>34836</v>
      </c>
      <c r="R211" t="s">
        <v>474</v>
      </c>
    </row>
    <row r="212" spans="1:18" x14ac:dyDescent="0.2">
      <c r="B212" s="106" t="s">
        <v>148</v>
      </c>
      <c r="C212" s="53">
        <f>ROUND(C202*C107/C143,0)</f>
        <v>2094</v>
      </c>
      <c r="D212" s="53">
        <f t="shared" ref="D212:H212" si="264">ROUND(D202*D107/D143,0)</f>
        <v>3019</v>
      </c>
      <c r="E212" s="53">
        <f t="shared" si="264"/>
        <v>1836</v>
      </c>
      <c r="F212" s="53">
        <f t="shared" si="264"/>
        <v>2174</v>
      </c>
      <c r="G212" s="53">
        <f t="shared" si="264"/>
        <v>2153</v>
      </c>
      <c r="H212" s="53">
        <f t="shared" si="264"/>
        <v>2481</v>
      </c>
      <c r="I212" s="53">
        <f t="shared" ref="I212:J212" si="265">ROUND(I202*I107/I143,0)</f>
        <v>2531</v>
      </c>
      <c r="J212" s="53">
        <f t="shared" si="265"/>
        <v>2764</v>
      </c>
      <c r="K212" s="53">
        <f t="shared" ref="K212:L212" si="266">ROUND(K202*K107/K143,0)</f>
        <v>2598</v>
      </c>
      <c r="L212" s="53">
        <f t="shared" si="266"/>
        <v>3086</v>
      </c>
      <c r="M212" s="53">
        <f t="shared" ref="M212" si="267">ROUND(M202*M107/M143,0)</f>
        <v>1985</v>
      </c>
      <c r="N212" s="53">
        <f>ROUND(N202*N107/N143,0)</f>
        <v>2373</v>
      </c>
      <c r="O212" s="53">
        <f>ROUND(O202*O107/O143,0)</f>
        <v>3212</v>
      </c>
      <c r="P212" s="53">
        <f>ROUND(P202*P107/P143,0)</f>
        <v>4168</v>
      </c>
      <c r="Q212" s="53">
        <f>ROUND(Q202*Q107/Q143,0)</f>
        <v>3645</v>
      </c>
    </row>
    <row r="213" spans="1:18" x14ac:dyDescent="0.2">
      <c r="B213" t="s">
        <v>162</v>
      </c>
      <c r="C213" s="47">
        <f>C214+C215</f>
        <v>6493</v>
      </c>
      <c r="D213" s="47">
        <f t="shared" ref="D213:H213" si="268">D214+D215</f>
        <v>6475</v>
      </c>
      <c r="E213" s="47">
        <f t="shared" si="268"/>
        <v>6320</v>
      </c>
      <c r="F213" s="47">
        <f t="shared" si="268"/>
        <v>6203</v>
      </c>
      <c r="G213" s="47">
        <f t="shared" si="268"/>
        <v>5750</v>
      </c>
      <c r="H213" s="47">
        <f t="shared" si="268"/>
        <v>6817</v>
      </c>
      <c r="I213" s="47">
        <f t="shared" ref="I213:J213" si="269">I214+I215</f>
        <v>7567</v>
      </c>
      <c r="J213" s="47">
        <f t="shared" si="269"/>
        <v>8255</v>
      </c>
      <c r="K213" s="47">
        <f t="shared" ref="K213:L213" si="270">K214+K215</f>
        <v>7022</v>
      </c>
      <c r="L213" s="47">
        <f t="shared" si="270"/>
        <v>6917</v>
      </c>
      <c r="M213" s="47">
        <f t="shared" ref="M213" si="271">M214+M215</f>
        <v>2881</v>
      </c>
      <c r="N213" s="47">
        <f>N214+N215</f>
        <v>4160</v>
      </c>
      <c r="O213" s="47">
        <f>O214+O215</f>
        <v>4255</v>
      </c>
      <c r="P213" s="47">
        <f>P214+P215</f>
        <v>7834</v>
      </c>
      <c r="Q213" s="47">
        <f>Q214+Q215</f>
        <v>5381</v>
      </c>
    </row>
    <row r="214" spans="1:18" x14ac:dyDescent="0.2">
      <c r="B214" s="102" t="s">
        <v>147</v>
      </c>
      <c r="C214" s="49">
        <f>ROUND(C201*C115/C142,0)</f>
        <v>6412</v>
      </c>
      <c r="D214" s="49">
        <f t="shared" ref="D214:H214" si="272">ROUND(D201*D115/D142,0)</f>
        <v>6076</v>
      </c>
      <c r="E214" s="49">
        <f t="shared" si="272"/>
        <v>5984</v>
      </c>
      <c r="F214" s="49">
        <f t="shared" si="272"/>
        <v>5858</v>
      </c>
      <c r="G214" s="49">
        <f t="shared" si="272"/>
        <v>5440</v>
      </c>
      <c r="H214" s="49">
        <f t="shared" si="272"/>
        <v>6450</v>
      </c>
      <c r="I214" s="49">
        <f t="shared" ref="I214:J214" si="273">ROUND(I201*I115/I142,0)</f>
        <v>7141</v>
      </c>
      <c r="J214" s="49">
        <f t="shared" si="273"/>
        <v>7787</v>
      </c>
      <c r="K214" s="49">
        <f t="shared" ref="K214:L214" si="274">ROUND(K201*K115/K142,0)</f>
        <v>6794</v>
      </c>
      <c r="L214" s="49">
        <f t="shared" si="274"/>
        <v>6643</v>
      </c>
      <c r="M214" s="49">
        <f t="shared" ref="M214" si="275">ROUND(M201*M115/M142,0)</f>
        <v>2723</v>
      </c>
      <c r="N214" s="49">
        <f t="shared" ref="N214:P215" si="276">ROUND(N201*N115/N142,0)</f>
        <v>3712</v>
      </c>
      <c r="O214" s="49">
        <f t="shared" si="276"/>
        <v>3978</v>
      </c>
      <c r="P214" s="49">
        <f t="shared" si="276"/>
        <v>6837</v>
      </c>
      <c r="Q214" s="49">
        <f t="shared" ref="Q214" si="277">ROUND(Q201*Q115/Q142,0)</f>
        <v>4981</v>
      </c>
    </row>
    <row r="215" spans="1:18" x14ac:dyDescent="0.2">
      <c r="B215" s="103" t="s">
        <v>148</v>
      </c>
      <c r="C215" s="49">
        <f>ROUND(C202*C116/C143,0)</f>
        <v>81</v>
      </c>
      <c r="D215" s="49">
        <f t="shared" ref="D215:H215" si="278">ROUND(D202*D116/D143,0)</f>
        <v>399</v>
      </c>
      <c r="E215" s="49">
        <f t="shared" si="278"/>
        <v>336</v>
      </c>
      <c r="F215" s="49">
        <f t="shared" si="278"/>
        <v>345</v>
      </c>
      <c r="G215" s="49">
        <f t="shared" si="278"/>
        <v>310</v>
      </c>
      <c r="H215" s="49">
        <f t="shared" si="278"/>
        <v>367</v>
      </c>
      <c r="I215" s="49">
        <f t="shared" ref="I215:J215" si="279">ROUND(I202*I116/I143,0)</f>
        <v>426</v>
      </c>
      <c r="J215" s="49">
        <f t="shared" si="279"/>
        <v>468</v>
      </c>
      <c r="K215" s="49">
        <f t="shared" ref="K215:L215" si="280">ROUND(K202*K116/K143,0)</f>
        <v>228</v>
      </c>
      <c r="L215" s="49">
        <f t="shared" si="280"/>
        <v>274</v>
      </c>
      <c r="M215" s="49">
        <f t="shared" ref="M215" si="281">ROUND(M202*M116/M143,0)</f>
        <v>158</v>
      </c>
      <c r="N215" s="49">
        <f t="shared" si="276"/>
        <v>448</v>
      </c>
      <c r="O215" s="49">
        <f t="shared" si="276"/>
        <v>277</v>
      </c>
      <c r="P215" s="49">
        <f t="shared" si="276"/>
        <v>997</v>
      </c>
      <c r="Q215" s="49">
        <f t="shared" ref="Q215" si="282">ROUND(Q202*Q116/Q143,0)</f>
        <v>400</v>
      </c>
    </row>
    <row r="216" spans="1:18" x14ac:dyDescent="0.2">
      <c r="B216" s="43" t="s">
        <v>163</v>
      </c>
      <c r="C216" s="47">
        <f>C217+C218</f>
        <v>9264</v>
      </c>
      <c r="D216" s="47">
        <f t="shared" ref="D216:H216" si="283">D217+D218</f>
        <v>8781</v>
      </c>
      <c r="E216" s="47">
        <f t="shared" si="283"/>
        <v>8814</v>
      </c>
      <c r="F216" s="47">
        <f t="shared" si="283"/>
        <v>8815</v>
      </c>
      <c r="G216" s="47">
        <f t="shared" si="283"/>
        <v>8325</v>
      </c>
      <c r="H216" s="47">
        <f t="shared" si="283"/>
        <v>9525</v>
      </c>
      <c r="I216" s="47">
        <f t="shared" ref="I216:J216" si="284">I217+I218</f>
        <v>9836</v>
      </c>
      <c r="J216" s="47">
        <f t="shared" si="284"/>
        <v>9633</v>
      </c>
      <c r="K216" s="47">
        <f t="shared" ref="K216:L216" si="285">K217+K218</f>
        <v>8940</v>
      </c>
      <c r="L216" s="47">
        <f t="shared" si="285"/>
        <v>10146</v>
      </c>
      <c r="M216" s="47">
        <f t="shared" ref="M216" si="286">M217+M218</f>
        <v>6288</v>
      </c>
      <c r="N216" s="47">
        <f>N217+N218</f>
        <v>8718</v>
      </c>
      <c r="O216" s="47">
        <f>O217+O218</f>
        <v>9537</v>
      </c>
      <c r="P216" s="47">
        <f>P217+P218</f>
        <v>13829</v>
      </c>
      <c r="Q216" s="47">
        <f>Q217+Q218</f>
        <v>12103</v>
      </c>
    </row>
    <row r="217" spans="1:18" x14ac:dyDescent="0.2">
      <c r="B217" s="102" t="s">
        <v>147</v>
      </c>
      <c r="C217" s="49">
        <f>ROUND(C201*C124/C142,0)</f>
        <v>6667</v>
      </c>
      <c r="D217" s="49">
        <f t="shared" ref="D217:H217" si="287">ROUND(D201*D124/D142,0)</f>
        <v>5969</v>
      </c>
      <c r="E217" s="49">
        <f t="shared" si="287"/>
        <v>6241</v>
      </c>
      <c r="F217" s="49">
        <f t="shared" si="287"/>
        <v>5972</v>
      </c>
      <c r="G217" s="49">
        <f t="shared" si="287"/>
        <v>5491</v>
      </c>
      <c r="H217" s="49">
        <f t="shared" si="287"/>
        <v>6188</v>
      </c>
      <c r="I217" s="49">
        <f t="shared" ref="I217:J217" si="288">ROUND(I201*I124/I142,0)</f>
        <v>6359</v>
      </c>
      <c r="J217" s="49">
        <f t="shared" si="288"/>
        <v>6144</v>
      </c>
      <c r="K217" s="49">
        <f t="shared" ref="K217:L217" si="289">ROUND(K201*K124/K142,0)</f>
        <v>5330</v>
      </c>
      <c r="L217" s="49">
        <f t="shared" si="289"/>
        <v>6725</v>
      </c>
      <c r="M217" s="49">
        <f t="shared" ref="M217" si="290">ROUND(M201*M124/M142,0)</f>
        <v>4409</v>
      </c>
      <c r="N217" s="49">
        <f t="shared" ref="N217:P218" si="291">ROUND(N201*N124/N142,0)</f>
        <v>6551</v>
      </c>
      <c r="O217" s="49">
        <f t="shared" si="291"/>
        <v>6648</v>
      </c>
      <c r="P217" s="49">
        <f t="shared" si="291"/>
        <v>10035</v>
      </c>
      <c r="Q217" s="49">
        <f t="shared" ref="Q217" si="292">ROUND(Q201*Q124/Q142,0)</f>
        <v>8805</v>
      </c>
    </row>
    <row r="218" spans="1:18" x14ac:dyDescent="0.2">
      <c r="B218" s="106" t="s">
        <v>148</v>
      </c>
      <c r="C218" s="49">
        <f>ROUND(C202*C125/C143,0)</f>
        <v>2597</v>
      </c>
      <c r="D218" s="49">
        <f t="shared" ref="D218:H218" si="293">ROUND(D202*D125/D143,0)</f>
        <v>2812</v>
      </c>
      <c r="E218" s="49">
        <f t="shared" si="293"/>
        <v>2573</v>
      </c>
      <c r="F218" s="49">
        <f t="shared" si="293"/>
        <v>2843</v>
      </c>
      <c r="G218" s="49">
        <f t="shared" si="293"/>
        <v>2834</v>
      </c>
      <c r="H218" s="49">
        <f t="shared" si="293"/>
        <v>3337</v>
      </c>
      <c r="I218" s="49">
        <f t="shared" ref="I218:J218" si="294">ROUND(I202*I125/I143,0)</f>
        <v>3477</v>
      </c>
      <c r="J218" s="49">
        <f t="shared" si="294"/>
        <v>3489</v>
      </c>
      <c r="K218" s="49">
        <f t="shared" ref="K218:L218" si="295">ROUND(K202*K125/K143,0)</f>
        <v>3610</v>
      </c>
      <c r="L218" s="49">
        <f t="shared" si="295"/>
        <v>3421</v>
      </c>
      <c r="M218" s="49">
        <f t="shared" ref="M218" si="296">ROUND(M202*M125/M143,0)</f>
        <v>1879</v>
      </c>
      <c r="N218" s="49">
        <f t="shared" si="291"/>
        <v>2167</v>
      </c>
      <c r="O218" s="49">
        <f t="shared" si="291"/>
        <v>2889</v>
      </c>
      <c r="P218" s="49">
        <f t="shared" si="291"/>
        <v>3794</v>
      </c>
      <c r="Q218" s="49">
        <f t="shared" ref="Q218" si="297">ROUND(Q202*Q125/Q143,0)</f>
        <v>3298</v>
      </c>
    </row>
    <row r="219" spans="1:18" x14ac:dyDescent="0.2">
      <c r="B219" s="43" t="s">
        <v>164</v>
      </c>
      <c r="C219" s="47">
        <f>C220+C221</f>
        <v>3852</v>
      </c>
      <c r="D219" s="47">
        <f t="shared" ref="D219:H219" si="298">D220+D221</f>
        <v>3317</v>
      </c>
      <c r="E219" s="47">
        <f t="shared" si="298"/>
        <v>3236</v>
      </c>
      <c r="F219" s="47">
        <f t="shared" si="298"/>
        <v>3310</v>
      </c>
      <c r="G219" s="47">
        <f t="shared" si="298"/>
        <v>3280</v>
      </c>
      <c r="H219" s="47">
        <f t="shared" si="298"/>
        <v>3889</v>
      </c>
      <c r="I219" s="47">
        <f t="shared" ref="I219:J219" si="299">I220+I221</f>
        <v>4135</v>
      </c>
      <c r="J219" s="47">
        <f t="shared" si="299"/>
        <v>4106</v>
      </c>
      <c r="K219" s="47">
        <f t="shared" ref="K219:L219" si="300">K220+K221</f>
        <v>3626</v>
      </c>
      <c r="L219" s="47">
        <f t="shared" si="300"/>
        <v>3933</v>
      </c>
      <c r="M219" s="47">
        <f t="shared" ref="M219" si="301">M220+M221</f>
        <v>2284</v>
      </c>
      <c r="N219" s="47">
        <f>N220+N221</f>
        <v>3211</v>
      </c>
      <c r="O219" s="47">
        <f>O220+O221</f>
        <v>3760</v>
      </c>
      <c r="P219" s="47">
        <f>P220+P221</f>
        <v>5182</v>
      </c>
      <c r="Q219" s="47">
        <f>Q220+Q221</f>
        <v>4345</v>
      </c>
    </row>
    <row r="220" spans="1:18" x14ac:dyDescent="0.2">
      <c r="B220" s="102" t="s">
        <v>147</v>
      </c>
      <c r="C220" s="49">
        <f>ROUND(C201*C133/C142,0)</f>
        <v>3365</v>
      </c>
      <c r="D220" s="49">
        <f t="shared" ref="D220:H220" si="302">ROUND(D201*D133/D142,0)</f>
        <v>2796</v>
      </c>
      <c r="E220" s="49">
        <f t="shared" si="302"/>
        <v>2790</v>
      </c>
      <c r="F220" s="49">
        <f t="shared" si="302"/>
        <v>2806</v>
      </c>
      <c r="G220" s="49">
        <f t="shared" si="302"/>
        <v>2848</v>
      </c>
      <c r="H220" s="49">
        <f t="shared" si="302"/>
        <v>3388</v>
      </c>
      <c r="I220" s="49">
        <f t="shared" ref="I220:J220" si="303">ROUND(I201*I133/I142,0)</f>
        <v>3601</v>
      </c>
      <c r="J220" s="49">
        <f t="shared" si="303"/>
        <v>3511</v>
      </c>
      <c r="K220" s="49">
        <f t="shared" ref="K220:L220" si="304">ROUND(K201*K133/K142,0)</f>
        <v>3043</v>
      </c>
      <c r="L220" s="49">
        <f t="shared" si="304"/>
        <v>3331</v>
      </c>
      <c r="M220" s="49">
        <f t="shared" ref="M220" si="305">ROUND(M201*M133/M142,0)</f>
        <v>2083</v>
      </c>
      <c r="N220" s="49">
        <f t="shared" ref="N220:P221" si="306">ROUND(N201*N133/N142,0)</f>
        <v>2939</v>
      </c>
      <c r="O220" s="49">
        <f t="shared" si="306"/>
        <v>3349</v>
      </c>
      <c r="P220" s="49">
        <f t="shared" si="306"/>
        <v>4482</v>
      </c>
      <c r="Q220" s="49">
        <f t="shared" ref="Q220" si="307">ROUND(Q201*Q133/Q142,0)</f>
        <v>3914</v>
      </c>
    </row>
    <row r="221" spans="1:18" x14ac:dyDescent="0.2">
      <c r="B221" s="106" t="s">
        <v>148</v>
      </c>
      <c r="C221" s="53">
        <f>ROUND(C202*C134/C143,0)</f>
        <v>487</v>
      </c>
      <c r="D221" s="53">
        <f t="shared" ref="D221:H221" si="308">ROUND(D202*D134/D143,0)</f>
        <v>521</v>
      </c>
      <c r="E221" s="53">
        <f t="shared" si="308"/>
        <v>446</v>
      </c>
      <c r="F221" s="53">
        <f t="shared" si="308"/>
        <v>504</v>
      </c>
      <c r="G221" s="53">
        <f t="shared" si="308"/>
        <v>432</v>
      </c>
      <c r="H221" s="53">
        <f t="shared" si="308"/>
        <v>501</v>
      </c>
      <c r="I221" s="53">
        <f t="shared" ref="I221:J221" si="309">ROUND(I202*I134/I143,0)</f>
        <v>534</v>
      </c>
      <c r="J221" s="53">
        <f t="shared" si="309"/>
        <v>595</v>
      </c>
      <c r="K221" s="53">
        <f t="shared" ref="K221:L221" si="310">ROUND(K202*K134/K143,0)</f>
        <v>583</v>
      </c>
      <c r="L221" s="53">
        <f t="shared" si="310"/>
        <v>602</v>
      </c>
      <c r="M221" s="53">
        <f t="shared" ref="M221" si="311">ROUND(M202*M134/M143,0)</f>
        <v>201</v>
      </c>
      <c r="N221" s="53">
        <f t="shared" si="306"/>
        <v>272</v>
      </c>
      <c r="O221" s="53">
        <f t="shared" si="306"/>
        <v>411</v>
      </c>
      <c r="P221" s="53">
        <f t="shared" si="306"/>
        <v>700</v>
      </c>
      <c r="Q221" s="53">
        <f t="shared" ref="Q221" si="312">ROUND(Q202*Q134/Q143,0)</f>
        <v>431</v>
      </c>
    </row>
    <row r="222" spans="1:18" x14ac:dyDescent="0.2">
      <c r="B222" s="447" t="s">
        <v>471</v>
      </c>
      <c r="C222" s="449">
        <f>C207+C210+C213+C216+C219-地域観光消費2!D18</f>
        <v>0</v>
      </c>
      <c r="D222" s="449">
        <f>D207+D210+D213+D216+D219-地域観光消費2!E18</f>
        <v>0</v>
      </c>
      <c r="E222" s="449">
        <f>E207+E210+E213+E216+E219-地域観光消費2!F18</f>
        <v>0</v>
      </c>
      <c r="F222" s="449">
        <f>F207+F210+F213+F216+F219-地域観光消費2!G18</f>
        <v>0</v>
      </c>
      <c r="G222" s="449">
        <f>G207+G210+G213+G216+G219-地域観光消費2!H18</f>
        <v>0</v>
      </c>
      <c r="H222" s="449">
        <f>H207+H210+H213+H216+H219-地域観光消費2!I18</f>
        <v>0</v>
      </c>
      <c r="I222" s="449">
        <f>I207+I210+I213+I216+I219-地域観光消費2!J18</f>
        <v>0</v>
      </c>
      <c r="J222" s="449">
        <f>J207+J210+J213+J216+J219-地域観光消費2!K18</f>
        <v>0</v>
      </c>
      <c r="K222" s="449">
        <f>K207+K210+K213+K216+K219-地域観光消費2!L18</f>
        <v>0</v>
      </c>
      <c r="L222" s="449">
        <f>L207+L210+L213+L216+L219-地域観光消費2!M18</f>
        <v>0</v>
      </c>
      <c r="M222" s="449">
        <f>M207+M210+M213+M216+M219-地域観光消費2!N18</f>
        <v>0</v>
      </c>
      <c r="N222" s="449">
        <f>N207+N210+N213+N216+N219-地域観光消費2!O18</f>
        <v>0</v>
      </c>
      <c r="O222" s="449">
        <f>O207+O210+O213+O216+O219-地域観光消費2!P18</f>
        <v>0</v>
      </c>
      <c r="P222" s="449">
        <f>P207+P210+P213+P216+P219-地域観光消費2!Q18</f>
        <v>0</v>
      </c>
      <c r="Q222" s="449">
        <f>Q207+Q210+Q213+Q216+Q219-地域観光消費2!R18</f>
        <v>0</v>
      </c>
    </row>
    <row r="223" spans="1:18" x14ac:dyDescent="0.2">
      <c r="C223" s="54"/>
      <c r="D223" s="54"/>
      <c r="E223" s="54"/>
      <c r="F223" s="54"/>
      <c r="G223" s="54"/>
      <c r="H223" s="54"/>
      <c r="I223" s="54"/>
    </row>
    <row r="224" spans="1:18" x14ac:dyDescent="0.2">
      <c r="A224" t="s">
        <v>156</v>
      </c>
      <c r="B224" s="67"/>
      <c r="C224" s="543" t="s">
        <v>151</v>
      </c>
      <c r="D224" s="543" t="s">
        <v>70</v>
      </c>
      <c r="E224" s="543" t="s">
        <v>67</v>
      </c>
      <c r="F224" s="543" t="s">
        <v>61</v>
      </c>
      <c r="G224" s="543" t="s">
        <v>60</v>
      </c>
      <c r="H224" s="543" t="s">
        <v>75</v>
      </c>
      <c r="I224" s="543" t="s">
        <v>76</v>
      </c>
      <c r="J224" s="345" t="s">
        <v>374</v>
      </c>
      <c r="K224" s="345" t="s">
        <v>426</v>
      </c>
      <c r="L224" s="543" t="s">
        <v>443</v>
      </c>
      <c r="M224" s="345" t="s">
        <v>492</v>
      </c>
      <c r="N224" s="345" t="s">
        <v>553</v>
      </c>
      <c r="O224" s="345" t="s">
        <v>577</v>
      </c>
      <c r="P224" s="713" t="s">
        <v>619</v>
      </c>
      <c r="Q224" s="713" t="s">
        <v>632</v>
      </c>
    </row>
    <row r="225" spans="2:17" x14ac:dyDescent="0.2">
      <c r="B225" s="43" t="s">
        <v>160</v>
      </c>
      <c r="C225" s="47">
        <f>C226+C227</f>
        <v>9368</v>
      </c>
      <c r="D225" s="47">
        <f t="shared" ref="D225:H225" si="313">D226+D227</f>
        <v>8975</v>
      </c>
      <c r="E225" s="47">
        <f t="shared" si="313"/>
        <v>9023</v>
      </c>
      <c r="F225" s="47">
        <f t="shared" si="313"/>
        <v>8957</v>
      </c>
      <c r="G225" s="47">
        <f t="shared" si="313"/>
        <v>8996</v>
      </c>
      <c r="H225" s="47">
        <f t="shared" si="313"/>
        <v>10324</v>
      </c>
      <c r="I225" s="47">
        <f t="shared" ref="I225:J225" si="314">I226+I227</f>
        <v>9631</v>
      </c>
      <c r="J225" s="47">
        <f t="shared" si="314"/>
        <v>10196</v>
      </c>
      <c r="K225" s="47">
        <f t="shared" ref="K225:L225" si="315">K226+K227</f>
        <v>11272</v>
      </c>
      <c r="L225" s="47">
        <f t="shared" si="315"/>
        <v>10701</v>
      </c>
      <c r="M225" s="47">
        <f t="shared" ref="M225:N225" si="316">M226+M227</f>
        <v>5857</v>
      </c>
      <c r="N225" s="47">
        <f t="shared" si="316"/>
        <v>7587</v>
      </c>
      <c r="O225" s="47">
        <f t="shared" ref="O225:P225" si="317">O226+O227</f>
        <v>10692</v>
      </c>
      <c r="P225" s="47">
        <f t="shared" si="317"/>
        <v>13289</v>
      </c>
      <c r="Q225" s="47">
        <f t="shared" ref="Q225" si="318">Q226+Q227</f>
        <v>12493</v>
      </c>
    </row>
    <row r="226" spans="2:17" x14ac:dyDescent="0.2">
      <c r="B226" s="102" t="s">
        <v>147</v>
      </c>
      <c r="C226" s="49">
        <f>ROUND(C86*C97/C142,0)</f>
        <v>9040</v>
      </c>
      <c r="D226" s="49">
        <f t="shared" ref="D226:I226" si="319">ROUND(D86*D97/D142,0)</f>
        <v>8589</v>
      </c>
      <c r="E226" s="49">
        <f t="shared" si="319"/>
        <v>8655</v>
      </c>
      <c r="F226" s="49">
        <f t="shared" si="319"/>
        <v>8619</v>
      </c>
      <c r="G226" s="49">
        <f t="shared" si="319"/>
        <v>8670</v>
      </c>
      <c r="H226" s="49">
        <f t="shared" si="319"/>
        <v>9912</v>
      </c>
      <c r="I226" s="49">
        <f t="shared" si="319"/>
        <v>9260</v>
      </c>
      <c r="J226" s="49">
        <f t="shared" ref="J226:K226" si="320">ROUND(J86*J97/J142,0)</f>
        <v>9825</v>
      </c>
      <c r="K226" s="49">
        <f t="shared" si="320"/>
        <v>10926</v>
      </c>
      <c r="L226" s="49">
        <f t="shared" ref="L226:M226" si="321">ROUND(L86*L97/L142,0)</f>
        <v>10409</v>
      </c>
      <c r="M226" s="49">
        <f t="shared" si="321"/>
        <v>5701</v>
      </c>
      <c r="N226" s="49">
        <f t="shared" ref="N226:O226" si="322">ROUND(N86*N97/N142,0)</f>
        <v>7425</v>
      </c>
      <c r="O226" s="49">
        <f t="shared" si="322"/>
        <v>10558</v>
      </c>
      <c r="P226" s="49">
        <f t="shared" ref="P226:Q226" si="323">ROUND(P86*P97/P142,0)</f>
        <v>13119</v>
      </c>
      <c r="Q226" s="49">
        <f t="shared" si="323"/>
        <v>12326</v>
      </c>
    </row>
    <row r="227" spans="2:17" x14ac:dyDescent="0.2">
      <c r="B227" s="103" t="s">
        <v>148</v>
      </c>
      <c r="C227" s="49">
        <f>ROUND(C87*C98/C143,0)</f>
        <v>328</v>
      </c>
      <c r="D227" s="49">
        <f t="shared" ref="D227:I227" si="324">ROUND(D87*D98/D143,0)</f>
        <v>386</v>
      </c>
      <c r="E227" s="49">
        <f t="shared" si="324"/>
        <v>368</v>
      </c>
      <c r="F227" s="49">
        <f t="shared" si="324"/>
        <v>338</v>
      </c>
      <c r="G227" s="49">
        <f t="shared" si="324"/>
        <v>326</v>
      </c>
      <c r="H227" s="49">
        <f t="shared" si="324"/>
        <v>412</v>
      </c>
      <c r="I227" s="49">
        <f t="shared" si="324"/>
        <v>371</v>
      </c>
      <c r="J227" s="49">
        <f t="shared" ref="J227:K227" si="325">ROUND(J87*J98/J143,0)</f>
        <v>371</v>
      </c>
      <c r="K227" s="49">
        <f t="shared" si="325"/>
        <v>346</v>
      </c>
      <c r="L227" s="49">
        <f t="shared" ref="L227:M227" si="326">ROUND(L87*L98/L143,0)</f>
        <v>292</v>
      </c>
      <c r="M227" s="49">
        <f t="shared" si="326"/>
        <v>156</v>
      </c>
      <c r="N227" s="49">
        <f t="shared" ref="N227:O227" si="327">ROUND(N87*N98/N143,0)</f>
        <v>162</v>
      </c>
      <c r="O227" s="49">
        <f t="shared" si="327"/>
        <v>134</v>
      </c>
      <c r="P227" s="49">
        <f t="shared" ref="P227:Q227" si="328">ROUND(P87*P98/P143,0)</f>
        <v>170</v>
      </c>
      <c r="Q227" s="49">
        <f t="shared" si="328"/>
        <v>167</v>
      </c>
    </row>
    <row r="228" spans="2:17" x14ac:dyDescent="0.2">
      <c r="B228" s="43" t="s">
        <v>161</v>
      </c>
      <c r="C228" s="47">
        <f>C229+C230</f>
        <v>28436</v>
      </c>
      <c r="D228" s="47">
        <f t="shared" ref="D228:H228" si="329">D229+D230</f>
        <v>27782</v>
      </c>
      <c r="E228" s="47">
        <f t="shared" si="329"/>
        <v>25975</v>
      </c>
      <c r="F228" s="47">
        <f t="shared" si="329"/>
        <v>27017</v>
      </c>
      <c r="G228" s="47">
        <f t="shared" si="329"/>
        <v>25083</v>
      </c>
      <c r="H228" s="47">
        <f t="shared" si="329"/>
        <v>27791</v>
      </c>
      <c r="I228" s="47">
        <f t="shared" ref="I228:J228" si="330">I229+I230</f>
        <v>30025</v>
      </c>
      <c r="J228" s="47">
        <f t="shared" si="330"/>
        <v>30976</v>
      </c>
      <c r="K228" s="47">
        <f t="shared" ref="K228:L228" si="331">K229+K230</f>
        <v>42878</v>
      </c>
      <c r="L228" s="47">
        <f t="shared" si="331"/>
        <v>40133</v>
      </c>
      <c r="M228" s="47">
        <f t="shared" ref="M228:N228" si="332">M229+M230</f>
        <v>21533</v>
      </c>
      <c r="N228" s="47">
        <f t="shared" si="332"/>
        <v>33436</v>
      </c>
      <c r="O228" s="47">
        <f t="shared" ref="O228:P228" si="333">O229+O230</f>
        <v>43127</v>
      </c>
      <c r="P228" s="47">
        <f t="shared" si="333"/>
        <v>56333</v>
      </c>
      <c r="Q228" s="47">
        <f t="shared" ref="Q228" si="334">Q229+Q230</f>
        <v>50073</v>
      </c>
    </row>
    <row r="229" spans="2:17" x14ac:dyDescent="0.2">
      <c r="B229" s="452" t="s">
        <v>147</v>
      </c>
      <c r="C229" s="453">
        <f>ROUND(C86*C106/C142,0)</f>
        <v>27351</v>
      </c>
      <c r="D229" s="453">
        <f>ROUND(D86*D106/D142,0)-1</f>
        <v>26188</v>
      </c>
      <c r="E229" s="453">
        <f>ROUND(E86*E106/E142,0)+1</f>
        <v>24949</v>
      </c>
      <c r="F229" s="453">
        <f t="shared" ref="F229:K229" si="335">ROUND(F86*F106/F142,0)</f>
        <v>25935</v>
      </c>
      <c r="G229" s="453">
        <f>ROUND(G86*G106/G142,0)+1</f>
        <v>23956</v>
      </c>
      <c r="H229" s="453">
        <f>ROUND(H86*H106/H142,0)-1</f>
        <v>26345</v>
      </c>
      <c r="I229" s="453">
        <f>ROUND(I86*I106/I142,0)-1</f>
        <v>28633</v>
      </c>
      <c r="J229" s="453">
        <f t="shared" si="335"/>
        <v>29562</v>
      </c>
      <c r="K229" s="453">
        <f t="shared" si="335"/>
        <v>41632</v>
      </c>
      <c r="L229" s="453">
        <f>ROUND(L86*L106/L142,0)</f>
        <v>38901</v>
      </c>
      <c r="M229" s="453">
        <f>ROUND(M86*M106/M142,0)+1</f>
        <v>20700</v>
      </c>
      <c r="N229" s="453">
        <f>ROUND(N86*N106/N142,0)-1</f>
        <v>32551</v>
      </c>
      <c r="O229" s="453">
        <f>ROUND(O86*O106/O142,0)-2</f>
        <v>41794</v>
      </c>
      <c r="P229" s="453">
        <f t="shared" ref="P229" si="336">ROUND(P86*P106/P142,0)</f>
        <v>54588</v>
      </c>
      <c r="Q229" s="453">
        <f>ROUND(Q86*Q106/Q142,0)-1</f>
        <v>48584</v>
      </c>
    </row>
    <row r="230" spans="2:17" x14ac:dyDescent="0.2">
      <c r="B230" s="106" t="s">
        <v>148</v>
      </c>
      <c r="C230" s="53">
        <f>ROUND(C87*C107/C143,0)</f>
        <v>1085</v>
      </c>
      <c r="D230" s="53">
        <f t="shared" ref="D230:I230" si="337">ROUND(D87*D107/D143,0)</f>
        <v>1594</v>
      </c>
      <c r="E230" s="53">
        <f t="shared" si="337"/>
        <v>1026</v>
      </c>
      <c r="F230" s="53">
        <f t="shared" si="337"/>
        <v>1082</v>
      </c>
      <c r="G230" s="53">
        <f t="shared" si="337"/>
        <v>1127</v>
      </c>
      <c r="H230" s="53">
        <f t="shared" si="337"/>
        <v>1446</v>
      </c>
      <c r="I230" s="53">
        <f t="shared" si="337"/>
        <v>1392</v>
      </c>
      <c r="J230" s="53">
        <f t="shared" ref="J230:K230" si="338">ROUND(J87*J107/J143,0)</f>
        <v>1414</v>
      </c>
      <c r="K230" s="53">
        <f t="shared" si="338"/>
        <v>1246</v>
      </c>
      <c r="L230" s="53">
        <f t="shared" ref="L230:M230" si="339">ROUND(L87*L107/L143,0)</f>
        <v>1232</v>
      </c>
      <c r="M230" s="53">
        <f t="shared" si="339"/>
        <v>833</v>
      </c>
      <c r="N230" s="53">
        <f t="shared" ref="N230:O230" si="340">ROUND(N87*N107/N143,0)</f>
        <v>885</v>
      </c>
      <c r="O230" s="53">
        <f t="shared" si="340"/>
        <v>1333</v>
      </c>
      <c r="P230" s="53">
        <f t="shared" ref="P230:Q230" si="341">ROUND(P87*P107/P143,0)</f>
        <v>1745</v>
      </c>
      <c r="Q230" s="53">
        <f t="shared" si="341"/>
        <v>1489</v>
      </c>
    </row>
    <row r="231" spans="2:17" x14ac:dyDescent="0.2">
      <c r="B231" t="s">
        <v>162</v>
      </c>
      <c r="C231" s="47">
        <f>C232+C233</f>
        <v>7004</v>
      </c>
      <c r="D231" s="47">
        <f t="shared" ref="D231:H231" si="342">D232+D233</f>
        <v>6908</v>
      </c>
      <c r="E231" s="47">
        <f t="shared" si="342"/>
        <v>6510</v>
      </c>
      <c r="F231" s="47">
        <f t="shared" si="342"/>
        <v>6708</v>
      </c>
      <c r="G231" s="47">
        <f t="shared" si="342"/>
        <v>6336</v>
      </c>
      <c r="H231" s="47">
        <f t="shared" si="342"/>
        <v>7233</v>
      </c>
      <c r="I231" s="47">
        <f t="shared" ref="I231:J231" si="343">I232+I233</f>
        <v>8101</v>
      </c>
      <c r="J231" s="47">
        <f t="shared" si="343"/>
        <v>8863</v>
      </c>
      <c r="K231" s="47">
        <f t="shared" ref="K231:L231" si="344">K232+K233</f>
        <v>8458</v>
      </c>
      <c r="L231" s="47">
        <f t="shared" si="344"/>
        <v>8920</v>
      </c>
      <c r="M231" s="47">
        <f t="shared" ref="M231:N231" si="345">M232+M233</f>
        <v>3962</v>
      </c>
      <c r="N231" s="47">
        <f t="shared" si="345"/>
        <v>4989</v>
      </c>
      <c r="O231" s="47">
        <f t="shared" ref="O231:P231" si="346">O232+O233</f>
        <v>5731</v>
      </c>
      <c r="P231" s="47">
        <f t="shared" si="346"/>
        <v>10080</v>
      </c>
      <c r="Q231" s="47">
        <f t="shared" ref="Q231" si="347">Q232+Q233</f>
        <v>7110</v>
      </c>
    </row>
    <row r="232" spans="2:17" x14ac:dyDescent="0.2">
      <c r="B232" s="102" t="s">
        <v>147</v>
      </c>
      <c r="C232" s="49">
        <f>ROUND(C86*C115/C142,0)</f>
        <v>6962</v>
      </c>
      <c r="D232" s="49">
        <f t="shared" ref="D232:I232" si="348">ROUND(D86*D115/D142,0)</f>
        <v>6697</v>
      </c>
      <c r="E232" s="49">
        <f t="shared" si="348"/>
        <v>6322</v>
      </c>
      <c r="F232" s="49">
        <f t="shared" si="348"/>
        <v>6536</v>
      </c>
      <c r="G232" s="49">
        <f t="shared" si="348"/>
        <v>6174</v>
      </c>
      <c r="H232" s="49">
        <f t="shared" si="348"/>
        <v>7019</v>
      </c>
      <c r="I232" s="49">
        <f t="shared" si="348"/>
        <v>7866</v>
      </c>
      <c r="J232" s="49">
        <f t="shared" ref="J232:K232" si="349">ROUND(J86*J115/J142,0)</f>
        <v>8624</v>
      </c>
      <c r="K232" s="49">
        <f t="shared" si="349"/>
        <v>8348</v>
      </c>
      <c r="L232" s="49">
        <f t="shared" ref="L232:M232" si="350">ROUND(L86*L115/L142,0)</f>
        <v>8811</v>
      </c>
      <c r="M232" s="49">
        <f t="shared" si="350"/>
        <v>3896</v>
      </c>
      <c r="N232" s="49">
        <f t="shared" ref="N232:O232" si="351">ROUND(N86*N115/N142,0)</f>
        <v>4822</v>
      </c>
      <c r="O232" s="49">
        <f t="shared" si="351"/>
        <v>5616</v>
      </c>
      <c r="P232" s="49">
        <f t="shared" ref="P232:Q232" si="352">ROUND(P86*P115/P142,0)</f>
        <v>9662</v>
      </c>
      <c r="Q232" s="49">
        <f t="shared" si="352"/>
        <v>6947</v>
      </c>
    </row>
    <row r="233" spans="2:17" x14ac:dyDescent="0.2">
      <c r="B233" s="103" t="s">
        <v>148</v>
      </c>
      <c r="C233" s="49">
        <f>ROUND(C87*C116/C143,0)</f>
        <v>42</v>
      </c>
      <c r="D233" s="49">
        <f t="shared" ref="D233:I233" si="353">ROUND(D87*D116/D143,0)</f>
        <v>211</v>
      </c>
      <c r="E233" s="49">
        <f t="shared" si="353"/>
        <v>188</v>
      </c>
      <c r="F233" s="49">
        <f t="shared" si="353"/>
        <v>172</v>
      </c>
      <c r="G233" s="49">
        <f t="shared" si="353"/>
        <v>162</v>
      </c>
      <c r="H233" s="49">
        <f t="shared" si="353"/>
        <v>214</v>
      </c>
      <c r="I233" s="49">
        <f t="shared" si="353"/>
        <v>235</v>
      </c>
      <c r="J233" s="49">
        <f t="shared" ref="J233:K233" si="354">ROUND(J87*J116/J143,0)</f>
        <v>239</v>
      </c>
      <c r="K233" s="49">
        <f t="shared" si="354"/>
        <v>110</v>
      </c>
      <c r="L233" s="49">
        <f t="shared" ref="L233:M233" si="355">ROUND(L87*L116/L143,0)</f>
        <v>109</v>
      </c>
      <c r="M233" s="49">
        <f t="shared" si="355"/>
        <v>66</v>
      </c>
      <c r="N233" s="49">
        <f t="shared" ref="N233:O233" si="356">ROUND(N87*N116/N143,0)</f>
        <v>167</v>
      </c>
      <c r="O233" s="49">
        <f t="shared" si="356"/>
        <v>115</v>
      </c>
      <c r="P233" s="49">
        <f t="shared" ref="P233:Q233" si="357">ROUND(P87*P116/P143,0)</f>
        <v>418</v>
      </c>
      <c r="Q233" s="49">
        <f t="shared" si="357"/>
        <v>163</v>
      </c>
    </row>
    <row r="234" spans="2:17" x14ac:dyDescent="0.2">
      <c r="B234" s="43" t="s">
        <v>163</v>
      </c>
      <c r="C234" s="47">
        <f>C235+C236</f>
        <v>8585</v>
      </c>
      <c r="D234" s="47">
        <f t="shared" ref="D234:H234" si="358">D235+D236</f>
        <v>8063</v>
      </c>
      <c r="E234" s="47">
        <f t="shared" si="358"/>
        <v>8031</v>
      </c>
      <c r="F234" s="47">
        <f t="shared" si="358"/>
        <v>8078</v>
      </c>
      <c r="G234" s="47">
        <f t="shared" si="358"/>
        <v>7717</v>
      </c>
      <c r="H234" s="47">
        <f t="shared" si="358"/>
        <v>8679</v>
      </c>
      <c r="I234" s="47">
        <f t="shared" ref="I234:J234" si="359">I235+I236</f>
        <v>8918</v>
      </c>
      <c r="J234" s="47">
        <f t="shared" si="359"/>
        <v>8589</v>
      </c>
      <c r="K234" s="47">
        <f t="shared" ref="K234:L234" si="360">K235+K236</f>
        <v>8281</v>
      </c>
      <c r="L234" s="47">
        <f t="shared" si="360"/>
        <v>10284</v>
      </c>
      <c r="M234" s="47">
        <f t="shared" ref="M234:N234" si="361">M235+M236</f>
        <v>7095</v>
      </c>
      <c r="N234" s="47">
        <f t="shared" si="361"/>
        <v>9319</v>
      </c>
      <c r="O234" s="47">
        <f t="shared" ref="O234:P234" si="362">O235+O236</f>
        <v>10583</v>
      </c>
      <c r="P234" s="47">
        <f t="shared" si="362"/>
        <v>15771</v>
      </c>
      <c r="Q234" s="47">
        <f t="shared" ref="Q234" si="363">Q235+Q236</f>
        <v>13627</v>
      </c>
    </row>
    <row r="235" spans="2:17" x14ac:dyDescent="0.2">
      <c r="B235" s="102" t="s">
        <v>147</v>
      </c>
      <c r="C235" s="49">
        <f>ROUND(C86*C124/C142,0)</f>
        <v>7239</v>
      </c>
      <c r="D235" s="49">
        <f t="shared" ref="D235:I235" si="364">ROUND(D86*D124/D142,0)</f>
        <v>6579</v>
      </c>
      <c r="E235" s="49">
        <f t="shared" si="364"/>
        <v>6593</v>
      </c>
      <c r="F235" s="49">
        <f t="shared" si="364"/>
        <v>6663</v>
      </c>
      <c r="G235" s="49">
        <f t="shared" si="364"/>
        <v>6233</v>
      </c>
      <c r="H235" s="49">
        <f t="shared" si="364"/>
        <v>6734</v>
      </c>
      <c r="I235" s="49">
        <f t="shared" si="364"/>
        <v>7005</v>
      </c>
      <c r="J235" s="49">
        <f t="shared" ref="J235:K235" si="365">ROUND(J86*J124/J142,0)</f>
        <v>6804</v>
      </c>
      <c r="K235" s="49">
        <f t="shared" si="365"/>
        <v>6550</v>
      </c>
      <c r="L235" s="49">
        <f t="shared" ref="L235:M235" si="366">ROUND(L86*L124/L142,0)</f>
        <v>8919</v>
      </c>
      <c r="M235" s="49">
        <f t="shared" si="366"/>
        <v>6307</v>
      </c>
      <c r="N235" s="49">
        <f t="shared" ref="N235:O235" si="367">ROUND(N86*N124/N142,0)</f>
        <v>8511</v>
      </c>
      <c r="O235" s="49">
        <f t="shared" si="367"/>
        <v>9384</v>
      </c>
      <c r="P235" s="49">
        <f t="shared" ref="P235:Q235" si="368">ROUND(P86*P124/P142,0)</f>
        <v>14182</v>
      </c>
      <c r="Q235" s="49">
        <f t="shared" si="368"/>
        <v>12280</v>
      </c>
    </row>
    <row r="236" spans="2:17" x14ac:dyDescent="0.2">
      <c r="B236" s="106" t="s">
        <v>148</v>
      </c>
      <c r="C236" s="53">
        <f>ROUND(C87*C125/C143,0)</f>
        <v>1346</v>
      </c>
      <c r="D236" s="53">
        <f t="shared" ref="D236:I236" si="369">ROUND(D87*D125/D143,0)</f>
        <v>1484</v>
      </c>
      <c r="E236" s="53">
        <f t="shared" si="369"/>
        <v>1438</v>
      </c>
      <c r="F236" s="53">
        <f t="shared" si="369"/>
        <v>1415</v>
      </c>
      <c r="G236" s="53">
        <f t="shared" si="369"/>
        <v>1484</v>
      </c>
      <c r="H236" s="53">
        <f t="shared" si="369"/>
        <v>1945</v>
      </c>
      <c r="I236" s="53">
        <f t="shared" si="369"/>
        <v>1913</v>
      </c>
      <c r="J236" s="53">
        <f t="shared" ref="J236:K236" si="370">ROUND(J87*J125/J143,0)</f>
        <v>1785</v>
      </c>
      <c r="K236" s="53">
        <f t="shared" si="370"/>
        <v>1731</v>
      </c>
      <c r="L236" s="53">
        <f t="shared" ref="L236:M236" si="371">ROUND(L87*L125/L143,0)</f>
        <v>1365</v>
      </c>
      <c r="M236" s="53">
        <f t="shared" si="371"/>
        <v>788</v>
      </c>
      <c r="N236" s="53">
        <f t="shared" ref="N236:O236" si="372">ROUND(N87*N125/N143,0)</f>
        <v>808</v>
      </c>
      <c r="O236" s="53">
        <f t="shared" si="372"/>
        <v>1199</v>
      </c>
      <c r="P236" s="53">
        <f t="shared" ref="P236:Q236" si="373">ROUND(P87*P125/P143,0)</f>
        <v>1589</v>
      </c>
      <c r="Q236" s="53">
        <f t="shared" si="373"/>
        <v>1347</v>
      </c>
    </row>
    <row r="237" spans="2:17" x14ac:dyDescent="0.2">
      <c r="B237" t="s">
        <v>164</v>
      </c>
      <c r="C237" s="47">
        <f>C238+C239</f>
        <v>3906</v>
      </c>
      <c r="D237" s="47">
        <f t="shared" ref="D237:H237" si="374">D238+D239</f>
        <v>3357</v>
      </c>
      <c r="E237" s="47">
        <f t="shared" si="374"/>
        <v>3196</v>
      </c>
      <c r="F237" s="47">
        <f t="shared" si="374"/>
        <v>3381</v>
      </c>
      <c r="G237" s="47">
        <f t="shared" si="374"/>
        <v>3459</v>
      </c>
      <c r="H237" s="47">
        <f t="shared" si="374"/>
        <v>3978</v>
      </c>
      <c r="I237" s="47">
        <f t="shared" ref="I237:J237" si="375">I238+I239</f>
        <v>4261</v>
      </c>
      <c r="J237" s="47">
        <f t="shared" si="375"/>
        <v>4193</v>
      </c>
      <c r="K237" s="47">
        <f t="shared" ref="K237:L237" si="376">K238+K239</f>
        <v>4019</v>
      </c>
      <c r="L237" s="47">
        <f t="shared" si="376"/>
        <v>4659</v>
      </c>
      <c r="M237" s="47">
        <f t="shared" ref="M237:N237" si="377">M238+M239</f>
        <v>3063</v>
      </c>
      <c r="N237" s="47">
        <f t="shared" si="377"/>
        <v>3920</v>
      </c>
      <c r="O237" s="47">
        <f t="shared" ref="O237:P237" si="378">O238+O239</f>
        <v>4898</v>
      </c>
      <c r="P237" s="47">
        <f t="shared" si="378"/>
        <v>6627</v>
      </c>
      <c r="Q237" s="47">
        <f t="shared" ref="Q237" si="379">Q238+Q239</f>
        <v>5635</v>
      </c>
    </row>
    <row r="238" spans="2:17" x14ac:dyDescent="0.2">
      <c r="B238" s="102" t="s">
        <v>147</v>
      </c>
      <c r="C238" s="49">
        <f>ROUND(C86*C133/C142,0)</f>
        <v>3654</v>
      </c>
      <c r="D238" s="49">
        <f t="shared" ref="D238:I238" si="380">ROUND(D86*D133/D142,0)</f>
        <v>3082</v>
      </c>
      <c r="E238" s="49">
        <f t="shared" si="380"/>
        <v>2947</v>
      </c>
      <c r="F238" s="49">
        <f t="shared" si="380"/>
        <v>3130</v>
      </c>
      <c r="G238" s="49">
        <f t="shared" si="380"/>
        <v>3233</v>
      </c>
      <c r="H238" s="49">
        <f t="shared" si="380"/>
        <v>3686</v>
      </c>
      <c r="I238" s="49">
        <f t="shared" si="380"/>
        <v>3967</v>
      </c>
      <c r="J238" s="49">
        <f t="shared" ref="J238:K238" si="381">ROUND(J86*J133/J142,0)</f>
        <v>3888</v>
      </c>
      <c r="K238" s="49">
        <f t="shared" si="381"/>
        <v>3740</v>
      </c>
      <c r="L238" s="49">
        <f t="shared" ref="L238:M238" si="382">ROUND(L86*L133/L142,0)</f>
        <v>4419</v>
      </c>
      <c r="M238" s="49">
        <f t="shared" si="382"/>
        <v>2979</v>
      </c>
      <c r="N238" s="49">
        <f t="shared" ref="N238:O238" si="383">ROUND(N86*N133/N142,0)</f>
        <v>3818</v>
      </c>
      <c r="O238" s="49">
        <f t="shared" si="383"/>
        <v>4728</v>
      </c>
      <c r="P238" s="49">
        <f t="shared" ref="P238:Q238" si="384">ROUND(P86*P133/P142,0)</f>
        <v>6334</v>
      </c>
      <c r="Q238" s="49">
        <f t="shared" si="384"/>
        <v>5459</v>
      </c>
    </row>
    <row r="239" spans="2:17" x14ac:dyDescent="0.2">
      <c r="B239" s="106" t="s">
        <v>148</v>
      </c>
      <c r="C239" s="53">
        <f>ROUND(C87*C134/C143,0)</f>
        <v>252</v>
      </c>
      <c r="D239" s="53">
        <f t="shared" ref="D239:I239" si="385">ROUND(D87*D134/D143,0)</f>
        <v>275</v>
      </c>
      <c r="E239" s="53">
        <f t="shared" si="385"/>
        <v>249</v>
      </c>
      <c r="F239" s="53">
        <f t="shared" si="385"/>
        <v>251</v>
      </c>
      <c r="G239" s="53">
        <f t="shared" si="385"/>
        <v>226</v>
      </c>
      <c r="H239" s="53">
        <f t="shared" si="385"/>
        <v>292</v>
      </c>
      <c r="I239" s="53">
        <f t="shared" si="385"/>
        <v>294</v>
      </c>
      <c r="J239" s="53">
        <f t="shared" ref="J239:K239" si="386">ROUND(J87*J134/J143,0)</f>
        <v>305</v>
      </c>
      <c r="K239" s="53">
        <f t="shared" si="386"/>
        <v>279</v>
      </c>
      <c r="L239" s="53">
        <f t="shared" ref="L239:M239" si="387">ROUND(L87*L134/L143,0)</f>
        <v>240</v>
      </c>
      <c r="M239" s="53">
        <f t="shared" si="387"/>
        <v>84</v>
      </c>
      <c r="N239" s="53">
        <f t="shared" ref="N239:O239" si="388">ROUND(N87*N134/N143,0)</f>
        <v>102</v>
      </c>
      <c r="O239" s="53">
        <f t="shared" si="388"/>
        <v>170</v>
      </c>
      <c r="P239" s="53">
        <f t="shared" ref="P239:Q239" si="389">ROUND(P87*P134/P143,0)</f>
        <v>293</v>
      </c>
      <c r="Q239" s="53">
        <f t="shared" si="389"/>
        <v>176</v>
      </c>
    </row>
    <row r="240" spans="2:17" x14ac:dyDescent="0.2">
      <c r="B240" s="752" t="s">
        <v>471</v>
      </c>
      <c r="C240" s="625">
        <f>C225+C228+C231+C234+C237-地域観光消費2!D19</f>
        <v>0</v>
      </c>
      <c r="D240" s="625">
        <f>D225+D228+D231+D234+D237-地域観光消費2!E19</f>
        <v>0</v>
      </c>
      <c r="E240" s="625">
        <f>E225+E228+E231+E234+E237-地域観光消費2!F19</f>
        <v>0</v>
      </c>
      <c r="F240" s="625">
        <f>F225+F228+F231+F234+F237-地域観光消費2!G19</f>
        <v>0</v>
      </c>
      <c r="G240" s="625">
        <f>G225+G228+G231+G234+G237-地域観光消費2!H19</f>
        <v>0</v>
      </c>
      <c r="H240" s="625">
        <f>H225+H228+H231+H234+H237-地域観光消費2!I19</f>
        <v>0</v>
      </c>
      <c r="I240" s="625">
        <f>I225+I228+I231+I234+I237-地域観光消費2!J19</f>
        <v>0</v>
      </c>
      <c r="J240" s="625">
        <f>J225+J228+J231+J234+J237-地域観光消費2!K19</f>
        <v>0</v>
      </c>
      <c r="K240" s="625">
        <f>K225+K228+K231+K234+K237-地域観光消費2!L19</f>
        <v>0</v>
      </c>
      <c r="L240" s="112">
        <f>L225+L228+L231+L234+L237-地域観光消費2!M19</f>
        <v>0</v>
      </c>
      <c r="M240" s="625">
        <f>M225+M228+M231+M234+M237-地域観光消費2!N19</f>
        <v>0</v>
      </c>
      <c r="N240" s="625">
        <f>N225+N228+N231+N234+N237-地域観光消費2!O19</f>
        <v>0</v>
      </c>
      <c r="O240" s="625">
        <f>O225+O228+O231+O234+O237-地域観光消費2!P19</f>
        <v>0</v>
      </c>
      <c r="P240" s="625">
        <f>P225+P228+P231+P234+P237-地域観光消費2!Q19</f>
        <v>0</v>
      </c>
      <c r="Q240" s="112">
        <f>Q225+Q228+Q231+Q234+Q237-地域観光消費2!R19</f>
        <v>0</v>
      </c>
    </row>
    <row r="241" spans="1:17" x14ac:dyDescent="0.2">
      <c r="A241" s="93" t="s">
        <v>367</v>
      </c>
      <c r="C241" s="54"/>
      <c r="D241" s="54"/>
      <c r="E241" s="54"/>
      <c r="F241" s="212" t="s">
        <v>470</v>
      </c>
      <c r="G241" s="54"/>
      <c r="I241" s="54"/>
      <c r="J241" s="61"/>
      <c r="M241" s="159" t="s">
        <v>150</v>
      </c>
    </row>
    <row r="242" spans="1:17" x14ac:dyDescent="0.2">
      <c r="A242" s="768" t="s">
        <v>360</v>
      </c>
      <c r="B242" s="768"/>
      <c r="C242" s="67" t="s">
        <v>151</v>
      </c>
      <c r="D242" s="67" t="s">
        <v>284</v>
      </c>
      <c r="E242" s="67" t="s">
        <v>285</v>
      </c>
      <c r="F242" s="67" t="s">
        <v>286</v>
      </c>
      <c r="G242" s="67" t="s">
        <v>287</v>
      </c>
      <c r="H242" s="67" t="s">
        <v>288</v>
      </c>
      <c r="I242" s="67" t="s">
        <v>296</v>
      </c>
      <c r="J242" s="45" t="s">
        <v>374</v>
      </c>
      <c r="K242" s="345" t="s">
        <v>426</v>
      </c>
      <c r="L242" s="67" t="s">
        <v>443</v>
      </c>
      <c r="M242" s="345" t="s">
        <v>492</v>
      </c>
      <c r="N242" s="345" t="s">
        <v>553</v>
      </c>
      <c r="O242" s="345" t="s">
        <v>577</v>
      </c>
      <c r="P242" s="713" t="s">
        <v>619</v>
      </c>
      <c r="Q242" s="713" t="s">
        <v>632</v>
      </c>
    </row>
    <row r="243" spans="1:17" x14ac:dyDescent="0.2">
      <c r="A243" s="43" t="s">
        <v>351</v>
      </c>
      <c r="B243" s="43" t="s">
        <v>349</v>
      </c>
      <c r="C243" s="59">
        <f>C208+C211+C214+C217+C220</f>
        <v>49962</v>
      </c>
      <c r="D243" s="59">
        <f t="shared" ref="D243:I243" si="390">D208+D211+D214+D217+D220</f>
        <v>46394</v>
      </c>
      <c r="E243" s="59">
        <f t="shared" si="390"/>
        <v>46824</v>
      </c>
      <c r="F243" s="59">
        <f t="shared" si="390"/>
        <v>45603</v>
      </c>
      <c r="G243" s="59">
        <f t="shared" si="390"/>
        <v>42525</v>
      </c>
      <c r="H243" s="59">
        <f t="shared" si="390"/>
        <v>49346</v>
      </c>
      <c r="I243" s="59">
        <f t="shared" si="390"/>
        <v>51505</v>
      </c>
      <c r="J243" s="59">
        <f t="shared" ref="J243:K243" si="391">J208+J211+J214+J217+J220</f>
        <v>53010</v>
      </c>
      <c r="K243" s="59">
        <f t="shared" si="391"/>
        <v>57941</v>
      </c>
      <c r="L243" s="59">
        <f t="shared" ref="L243:M243" si="392">L208+L211+L214+L217+L220</f>
        <v>53875</v>
      </c>
      <c r="M243" s="59">
        <f t="shared" si="392"/>
        <v>27671</v>
      </c>
      <c r="N243" s="59">
        <f>N208+N211+N214+N217+N220</f>
        <v>43972</v>
      </c>
      <c r="O243" s="59">
        <f>O208+O211+O214+O217+O220</f>
        <v>51064</v>
      </c>
      <c r="P243" s="59">
        <f>P208+P211+P214+P217+P220</f>
        <v>69265</v>
      </c>
      <c r="Q243" s="59">
        <f>Q208+Q211+Q214+Q217+Q220</f>
        <v>61374</v>
      </c>
    </row>
    <row r="244" spans="1:17" x14ac:dyDescent="0.2">
      <c r="B244" t="s">
        <v>350</v>
      </c>
      <c r="C244" s="68">
        <f>C226+C229+C232+C235+C238</f>
        <v>54246</v>
      </c>
      <c r="D244" s="68">
        <f t="shared" ref="D244:I244" si="393">D226+D229+D232+D235+D238</f>
        <v>51135</v>
      </c>
      <c r="E244" s="68">
        <f t="shared" si="393"/>
        <v>49466</v>
      </c>
      <c r="F244" s="68">
        <f t="shared" si="393"/>
        <v>50883</v>
      </c>
      <c r="G244" s="68">
        <f t="shared" si="393"/>
        <v>48266</v>
      </c>
      <c r="H244" s="68">
        <f t="shared" si="393"/>
        <v>53696</v>
      </c>
      <c r="I244" s="68">
        <f t="shared" si="393"/>
        <v>56731</v>
      </c>
      <c r="J244" s="68">
        <f t="shared" ref="J244:K244" si="394">J226+J229+J232+J235+J238</f>
        <v>58703</v>
      </c>
      <c r="K244" s="68">
        <f t="shared" si="394"/>
        <v>71196</v>
      </c>
      <c r="L244" s="68">
        <f t="shared" ref="L244:M244" si="395">L226+L229+L232+L235+L238</f>
        <v>71459</v>
      </c>
      <c r="M244" s="68">
        <f t="shared" si="395"/>
        <v>39583</v>
      </c>
      <c r="N244" s="68">
        <f t="shared" ref="N244:O244" si="396">N226+N229+N232+N235+N238</f>
        <v>57127</v>
      </c>
      <c r="O244" s="68">
        <f t="shared" si="396"/>
        <v>72080</v>
      </c>
      <c r="P244" s="68">
        <f t="shared" ref="P244:Q244" si="397">P226+P229+P232+P235+P238</f>
        <v>97885</v>
      </c>
      <c r="Q244" s="68">
        <f t="shared" si="397"/>
        <v>85596</v>
      </c>
    </row>
    <row r="245" spans="1:17" x14ac:dyDescent="0.2">
      <c r="A245" s="61"/>
      <c r="B245" s="67" t="s">
        <v>348</v>
      </c>
      <c r="C245" s="239">
        <f>SUM(C243:C244)</f>
        <v>104208</v>
      </c>
      <c r="D245" s="239">
        <f t="shared" ref="D245:I245" si="398">SUM(D243:D244)</f>
        <v>97529</v>
      </c>
      <c r="E245" s="239">
        <f t="shared" si="398"/>
        <v>96290</v>
      </c>
      <c r="F245" s="239">
        <f t="shared" si="398"/>
        <v>96486</v>
      </c>
      <c r="G245" s="239">
        <f t="shared" si="398"/>
        <v>90791</v>
      </c>
      <c r="H245" s="239">
        <f t="shared" si="398"/>
        <v>103042</v>
      </c>
      <c r="I245" s="239">
        <f t="shared" si="398"/>
        <v>108236</v>
      </c>
      <c r="J245" s="239">
        <f t="shared" ref="J245:K245" si="399">SUM(J243:J244)</f>
        <v>111713</v>
      </c>
      <c r="K245" s="239">
        <f t="shared" si="399"/>
        <v>129137</v>
      </c>
      <c r="L245" s="239">
        <f t="shared" ref="L245:M245" si="400">SUM(L243:L244)</f>
        <v>125334</v>
      </c>
      <c r="M245" s="239">
        <f t="shared" si="400"/>
        <v>67254</v>
      </c>
      <c r="N245" s="239">
        <f t="shared" ref="N245:O245" si="401">SUM(N243:N244)</f>
        <v>101099</v>
      </c>
      <c r="O245" s="239">
        <f t="shared" si="401"/>
        <v>123144</v>
      </c>
      <c r="P245" s="239">
        <f t="shared" ref="P245:Q245" si="402">SUM(P243:P244)</f>
        <v>167150</v>
      </c>
      <c r="Q245" s="239">
        <f t="shared" si="402"/>
        <v>146970</v>
      </c>
    </row>
    <row r="246" spans="1:17" x14ac:dyDescent="0.2">
      <c r="A246" s="43" t="s">
        <v>352</v>
      </c>
      <c r="B246" s="43" t="s">
        <v>353</v>
      </c>
      <c r="C246" s="59">
        <f>C155+C163+C171+C179+C187</f>
        <v>2576</v>
      </c>
      <c r="D246" s="59">
        <f t="shared" ref="D246:I246" si="403">D155+D163+D171+D179+D187</f>
        <v>3445</v>
      </c>
      <c r="E246" s="59">
        <f t="shared" si="403"/>
        <v>3297</v>
      </c>
      <c r="F246" s="59">
        <f t="shared" si="403"/>
        <v>3333</v>
      </c>
      <c r="G246" s="59">
        <f t="shared" si="403"/>
        <v>3952</v>
      </c>
      <c r="H246" s="59">
        <f t="shared" si="403"/>
        <v>4561</v>
      </c>
      <c r="I246" s="59">
        <f t="shared" si="403"/>
        <v>4901</v>
      </c>
      <c r="J246" s="59">
        <f t="shared" ref="J246:K246" si="404">J155+J163+J171+J179+J187</f>
        <v>5060</v>
      </c>
      <c r="K246" s="59">
        <f t="shared" si="404"/>
        <v>5101</v>
      </c>
      <c r="L246" s="59">
        <f t="shared" ref="L246:M246" si="405">L155+L163+L171+L179+L187</f>
        <v>4736</v>
      </c>
      <c r="M246" s="59">
        <f t="shared" si="405"/>
        <v>3910</v>
      </c>
      <c r="N246" s="59">
        <f t="shared" ref="N246:O246" si="406">N155+N163+N171+N179+N187</f>
        <v>5453</v>
      </c>
      <c r="O246" s="59">
        <f t="shared" si="406"/>
        <v>5826</v>
      </c>
      <c r="P246" s="59">
        <f t="shared" ref="P246:Q246" si="407">P155+P163+P171+P179+P187</f>
        <v>7281</v>
      </c>
      <c r="Q246" s="59">
        <f t="shared" si="407"/>
        <v>7575</v>
      </c>
    </row>
    <row r="247" spans="1:17" x14ac:dyDescent="0.2">
      <c r="B247" t="s">
        <v>349</v>
      </c>
      <c r="C247" s="68">
        <f>C209+C212+C215+C218+C221</f>
        <v>5892</v>
      </c>
      <c r="D247" s="68">
        <f t="shared" ref="D247:I247" si="408">D209+D212+D215+D218+D221</f>
        <v>7482</v>
      </c>
      <c r="E247" s="68">
        <f t="shared" si="408"/>
        <v>5849</v>
      </c>
      <c r="F247" s="68">
        <f t="shared" si="408"/>
        <v>6546</v>
      </c>
      <c r="G247" s="68">
        <f t="shared" si="408"/>
        <v>6351</v>
      </c>
      <c r="H247" s="68">
        <f t="shared" si="408"/>
        <v>7392</v>
      </c>
      <c r="I247" s="68">
        <f t="shared" si="408"/>
        <v>7643</v>
      </c>
      <c r="J247" s="68">
        <f t="shared" ref="J247:K247" si="409">J209+J212+J215+J218+J221</f>
        <v>8040</v>
      </c>
      <c r="K247" s="68">
        <f t="shared" si="409"/>
        <v>7741</v>
      </c>
      <c r="L247" s="68">
        <f t="shared" ref="L247:M247" si="410">L209+L212+L215+L218+L221</f>
        <v>8114</v>
      </c>
      <c r="M247" s="68">
        <f t="shared" si="410"/>
        <v>4595</v>
      </c>
      <c r="N247" s="68">
        <f>N209+N212+N215+N218+N221</f>
        <v>5694</v>
      </c>
      <c r="O247" s="68">
        <f>O209+O212+O215+O218+O221</f>
        <v>7111</v>
      </c>
      <c r="P247" s="68">
        <f>P209+P212+P215+P218+P221</f>
        <v>10066</v>
      </c>
      <c r="Q247" s="68">
        <f>Q209+Q212+Q215+Q218+Q221</f>
        <v>8182</v>
      </c>
    </row>
    <row r="248" spans="1:17" x14ac:dyDescent="0.2">
      <c r="B248" t="s">
        <v>350</v>
      </c>
      <c r="C248" s="68">
        <f>C227+C230+C233+C236+C239</f>
        <v>3053</v>
      </c>
      <c r="D248" s="68">
        <f t="shared" ref="D248:I248" si="411">D227+D230+D233+D236+D239</f>
        <v>3950</v>
      </c>
      <c r="E248" s="68">
        <f t="shared" si="411"/>
        <v>3269</v>
      </c>
      <c r="F248" s="68">
        <f t="shared" si="411"/>
        <v>3258</v>
      </c>
      <c r="G248" s="68">
        <f t="shared" si="411"/>
        <v>3325</v>
      </c>
      <c r="H248" s="68">
        <f t="shared" si="411"/>
        <v>4309</v>
      </c>
      <c r="I248" s="68">
        <f t="shared" si="411"/>
        <v>4205</v>
      </c>
      <c r="J248" s="68">
        <f t="shared" ref="J248:K248" si="412">J227+J230+J233+J236+J239</f>
        <v>4114</v>
      </c>
      <c r="K248" s="68">
        <f t="shared" si="412"/>
        <v>3712</v>
      </c>
      <c r="L248" s="68">
        <f t="shared" ref="L248:M248" si="413">L227+L230+L233+L236+L239</f>
        <v>3238</v>
      </c>
      <c r="M248" s="68">
        <f t="shared" si="413"/>
        <v>1927</v>
      </c>
      <c r="N248" s="68">
        <f t="shared" ref="N248:O248" si="414">N227+N230+N233+N236+N239</f>
        <v>2124</v>
      </c>
      <c r="O248" s="68">
        <f t="shared" si="414"/>
        <v>2951</v>
      </c>
      <c r="P248" s="68">
        <f t="shared" ref="P248:Q248" si="415">P227+P230+P233+P236+P239</f>
        <v>4215</v>
      </c>
      <c r="Q248" s="68">
        <f t="shared" si="415"/>
        <v>3342</v>
      </c>
    </row>
    <row r="249" spans="1:17" x14ac:dyDescent="0.2">
      <c r="A249" s="61"/>
      <c r="B249" s="67" t="s">
        <v>348</v>
      </c>
      <c r="C249" s="239">
        <f>SUM(C246:C248)</f>
        <v>11521</v>
      </c>
      <c r="D249" s="239">
        <f t="shared" ref="D249:I249" si="416">SUM(D246:D248)</f>
        <v>14877</v>
      </c>
      <c r="E249" s="239">
        <f t="shared" si="416"/>
        <v>12415</v>
      </c>
      <c r="F249" s="239">
        <f t="shared" si="416"/>
        <v>13137</v>
      </c>
      <c r="G249" s="239">
        <f t="shared" si="416"/>
        <v>13628</v>
      </c>
      <c r="H249" s="239">
        <f t="shared" si="416"/>
        <v>16262</v>
      </c>
      <c r="I249" s="239">
        <f t="shared" si="416"/>
        <v>16749</v>
      </c>
      <c r="J249" s="239">
        <f t="shared" ref="J249:K249" si="417">SUM(J246:J248)</f>
        <v>17214</v>
      </c>
      <c r="K249" s="239">
        <f t="shared" si="417"/>
        <v>16554</v>
      </c>
      <c r="L249" s="239">
        <f t="shared" ref="L249:M249" si="418">SUM(L246:L248)</f>
        <v>16088</v>
      </c>
      <c r="M249" s="239">
        <f t="shared" si="418"/>
        <v>10432</v>
      </c>
      <c r="N249" s="239">
        <f t="shared" ref="N249:O249" si="419">SUM(N246:N248)</f>
        <v>13271</v>
      </c>
      <c r="O249" s="239">
        <f t="shared" si="419"/>
        <v>15888</v>
      </c>
      <c r="P249" s="239">
        <f t="shared" ref="P249:Q249" si="420">SUM(P246:P248)</f>
        <v>21562</v>
      </c>
      <c r="Q249" s="239">
        <f t="shared" si="420"/>
        <v>19099</v>
      </c>
    </row>
    <row r="250" spans="1:17" x14ac:dyDescent="0.2">
      <c r="A250" s="67"/>
      <c r="B250" s="67" t="s">
        <v>354</v>
      </c>
      <c r="C250" s="65">
        <f>C249+C245</f>
        <v>115729</v>
      </c>
      <c r="D250" s="65">
        <f t="shared" ref="D250:I250" si="421">D249+D245</f>
        <v>112406</v>
      </c>
      <c r="E250" s="65">
        <f t="shared" si="421"/>
        <v>108705</v>
      </c>
      <c r="F250" s="65">
        <f t="shared" si="421"/>
        <v>109623</v>
      </c>
      <c r="G250" s="65">
        <f t="shared" si="421"/>
        <v>104419</v>
      </c>
      <c r="H250" s="65">
        <f t="shared" si="421"/>
        <v>119304</v>
      </c>
      <c r="I250" s="65">
        <f t="shared" si="421"/>
        <v>124985</v>
      </c>
      <c r="J250" s="65">
        <f t="shared" ref="J250:K250" si="422">J249+J245</f>
        <v>128927</v>
      </c>
      <c r="K250" s="65">
        <f t="shared" si="422"/>
        <v>145691</v>
      </c>
      <c r="L250" s="65">
        <f t="shared" ref="L250:M250" si="423">L249+L245</f>
        <v>141422</v>
      </c>
      <c r="M250" s="65">
        <f t="shared" si="423"/>
        <v>77686</v>
      </c>
      <c r="N250" s="65">
        <f t="shared" ref="N250:O250" si="424">N249+N245</f>
        <v>114370</v>
      </c>
      <c r="O250" s="65">
        <f t="shared" si="424"/>
        <v>139032</v>
      </c>
      <c r="P250" s="65">
        <f t="shared" ref="P250:Q250" si="425">P249+P245</f>
        <v>188712</v>
      </c>
      <c r="Q250" s="65">
        <f t="shared" si="425"/>
        <v>166069</v>
      </c>
    </row>
  </sheetData>
  <mergeCells count="1">
    <mergeCell ref="A242:B242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48"/>
  <sheetViews>
    <sheetView workbookViewId="0">
      <pane xSplit="2" ySplit="4" topLeftCell="H79" activePane="bottomRight" state="frozen"/>
      <selection pane="topRight" activeCell="C1" sqref="C1"/>
      <selection pane="bottomLeft" activeCell="A5" sqref="A5"/>
      <selection pane="bottomRight" activeCell="T188" sqref="T188"/>
    </sheetView>
  </sheetViews>
  <sheetFormatPr defaultRowHeight="13" x14ac:dyDescent="0.2"/>
  <cols>
    <col min="1" max="1" width="10.7265625" customWidth="1"/>
    <col min="2" max="2" width="17.6328125" customWidth="1"/>
    <col min="3" max="9" width="10.90625" customWidth="1"/>
    <col min="10" max="13" width="11" customWidth="1"/>
    <col min="14" max="17" width="10.08984375" customWidth="1"/>
    <col min="239" max="239" width="7.08984375" customWidth="1"/>
    <col min="240" max="240" width="17.6328125" customWidth="1"/>
    <col min="241" max="251" width="0" hidden="1" customWidth="1"/>
    <col min="252" max="261" width="10" customWidth="1"/>
    <col min="262" max="268" width="10.90625" customWidth="1"/>
    <col min="495" max="495" width="7.08984375" customWidth="1"/>
    <col min="496" max="496" width="17.6328125" customWidth="1"/>
    <col min="497" max="507" width="0" hidden="1" customWidth="1"/>
    <col min="508" max="517" width="10" customWidth="1"/>
    <col min="518" max="524" width="10.90625" customWidth="1"/>
    <col min="751" max="751" width="7.08984375" customWidth="1"/>
    <col min="752" max="752" width="17.6328125" customWidth="1"/>
    <col min="753" max="763" width="0" hidden="1" customWidth="1"/>
    <col min="764" max="773" width="10" customWidth="1"/>
    <col min="774" max="780" width="10.90625" customWidth="1"/>
    <col min="1007" max="1007" width="7.08984375" customWidth="1"/>
    <col min="1008" max="1008" width="17.6328125" customWidth="1"/>
    <col min="1009" max="1019" width="0" hidden="1" customWidth="1"/>
    <col min="1020" max="1029" width="10" customWidth="1"/>
    <col min="1030" max="1036" width="10.90625" customWidth="1"/>
    <col min="1263" max="1263" width="7.08984375" customWidth="1"/>
    <col min="1264" max="1264" width="17.6328125" customWidth="1"/>
    <col min="1265" max="1275" width="0" hidden="1" customWidth="1"/>
    <col min="1276" max="1285" width="10" customWidth="1"/>
    <col min="1286" max="1292" width="10.90625" customWidth="1"/>
    <col min="1519" max="1519" width="7.08984375" customWidth="1"/>
    <col min="1520" max="1520" width="17.6328125" customWidth="1"/>
    <col min="1521" max="1531" width="0" hidden="1" customWidth="1"/>
    <col min="1532" max="1541" width="10" customWidth="1"/>
    <col min="1542" max="1548" width="10.90625" customWidth="1"/>
    <col min="1775" max="1775" width="7.08984375" customWidth="1"/>
    <col min="1776" max="1776" width="17.6328125" customWidth="1"/>
    <col min="1777" max="1787" width="0" hidden="1" customWidth="1"/>
    <col min="1788" max="1797" width="10" customWidth="1"/>
    <col min="1798" max="1804" width="10.90625" customWidth="1"/>
    <col min="2031" max="2031" width="7.08984375" customWidth="1"/>
    <col min="2032" max="2032" width="17.6328125" customWidth="1"/>
    <col min="2033" max="2043" width="0" hidden="1" customWidth="1"/>
    <col min="2044" max="2053" width="10" customWidth="1"/>
    <col min="2054" max="2060" width="10.90625" customWidth="1"/>
    <col min="2287" max="2287" width="7.08984375" customWidth="1"/>
    <col min="2288" max="2288" width="17.6328125" customWidth="1"/>
    <col min="2289" max="2299" width="0" hidden="1" customWidth="1"/>
    <col min="2300" max="2309" width="10" customWidth="1"/>
    <col min="2310" max="2316" width="10.90625" customWidth="1"/>
    <col min="2543" max="2543" width="7.08984375" customWidth="1"/>
    <col min="2544" max="2544" width="17.6328125" customWidth="1"/>
    <col min="2545" max="2555" width="0" hidden="1" customWidth="1"/>
    <col min="2556" max="2565" width="10" customWidth="1"/>
    <col min="2566" max="2572" width="10.90625" customWidth="1"/>
    <col min="2799" max="2799" width="7.08984375" customWidth="1"/>
    <col min="2800" max="2800" width="17.6328125" customWidth="1"/>
    <col min="2801" max="2811" width="0" hidden="1" customWidth="1"/>
    <col min="2812" max="2821" width="10" customWidth="1"/>
    <col min="2822" max="2828" width="10.90625" customWidth="1"/>
    <col min="3055" max="3055" width="7.08984375" customWidth="1"/>
    <col min="3056" max="3056" width="17.6328125" customWidth="1"/>
    <col min="3057" max="3067" width="0" hidden="1" customWidth="1"/>
    <col min="3068" max="3077" width="10" customWidth="1"/>
    <col min="3078" max="3084" width="10.90625" customWidth="1"/>
    <col min="3311" max="3311" width="7.08984375" customWidth="1"/>
    <col min="3312" max="3312" width="17.6328125" customWidth="1"/>
    <col min="3313" max="3323" width="0" hidden="1" customWidth="1"/>
    <col min="3324" max="3333" width="10" customWidth="1"/>
    <col min="3334" max="3340" width="10.90625" customWidth="1"/>
    <col min="3567" max="3567" width="7.08984375" customWidth="1"/>
    <col min="3568" max="3568" width="17.6328125" customWidth="1"/>
    <col min="3569" max="3579" width="0" hidden="1" customWidth="1"/>
    <col min="3580" max="3589" width="10" customWidth="1"/>
    <col min="3590" max="3596" width="10.90625" customWidth="1"/>
    <col min="3823" max="3823" width="7.08984375" customWidth="1"/>
    <col min="3824" max="3824" width="17.6328125" customWidth="1"/>
    <col min="3825" max="3835" width="0" hidden="1" customWidth="1"/>
    <col min="3836" max="3845" width="10" customWidth="1"/>
    <col min="3846" max="3852" width="10.90625" customWidth="1"/>
    <col min="4079" max="4079" width="7.08984375" customWidth="1"/>
    <col min="4080" max="4080" width="17.6328125" customWidth="1"/>
    <col min="4081" max="4091" width="0" hidden="1" customWidth="1"/>
    <col min="4092" max="4101" width="10" customWidth="1"/>
    <col min="4102" max="4108" width="10.90625" customWidth="1"/>
    <col min="4335" max="4335" width="7.08984375" customWidth="1"/>
    <col min="4336" max="4336" width="17.6328125" customWidth="1"/>
    <col min="4337" max="4347" width="0" hidden="1" customWidth="1"/>
    <col min="4348" max="4357" width="10" customWidth="1"/>
    <col min="4358" max="4364" width="10.90625" customWidth="1"/>
    <col min="4591" max="4591" width="7.08984375" customWidth="1"/>
    <col min="4592" max="4592" width="17.6328125" customWidth="1"/>
    <col min="4593" max="4603" width="0" hidden="1" customWidth="1"/>
    <col min="4604" max="4613" width="10" customWidth="1"/>
    <col min="4614" max="4620" width="10.90625" customWidth="1"/>
    <col min="4847" max="4847" width="7.08984375" customWidth="1"/>
    <col min="4848" max="4848" width="17.6328125" customWidth="1"/>
    <col min="4849" max="4859" width="0" hidden="1" customWidth="1"/>
    <col min="4860" max="4869" width="10" customWidth="1"/>
    <col min="4870" max="4876" width="10.90625" customWidth="1"/>
    <col min="5103" max="5103" width="7.08984375" customWidth="1"/>
    <col min="5104" max="5104" width="17.6328125" customWidth="1"/>
    <col min="5105" max="5115" width="0" hidden="1" customWidth="1"/>
    <col min="5116" max="5125" width="10" customWidth="1"/>
    <col min="5126" max="5132" width="10.90625" customWidth="1"/>
    <col min="5359" max="5359" width="7.08984375" customWidth="1"/>
    <col min="5360" max="5360" width="17.6328125" customWidth="1"/>
    <col min="5361" max="5371" width="0" hidden="1" customWidth="1"/>
    <col min="5372" max="5381" width="10" customWidth="1"/>
    <col min="5382" max="5388" width="10.90625" customWidth="1"/>
    <col min="5615" max="5615" width="7.08984375" customWidth="1"/>
    <col min="5616" max="5616" width="17.6328125" customWidth="1"/>
    <col min="5617" max="5627" width="0" hidden="1" customWidth="1"/>
    <col min="5628" max="5637" width="10" customWidth="1"/>
    <col min="5638" max="5644" width="10.90625" customWidth="1"/>
    <col min="5871" max="5871" width="7.08984375" customWidth="1"/>
    <col min="5872" max="5872" width="17.6328125" customWidth="1"/>
    <col min="5873" max="5883" width="0" hidden="1" customWidth="1"/>
    <col min="5884" max="5893" width="10" customWidth="1"/>
    <col min="5894" max="5900" width="10.90625" customWidth="1"/>
    <col min="6127" max="6127" width="7.08984375" customWidth="1"/>
    <col min="6128" max="6128" width="17.6328125" customWidth="1"/>
    <col min="6129" max="6139" width="0" hidden="1" customWidth="1"/>
    <col min="6140" max="6149" width="10" customWidth="1"/>
    <col min="6150" max="6156" width="10.90625" customWidth="1"/>
    <col min="6383" max="6383" width="7.08984375" customWidth="1"/>
    <col min="6384" max="6384" width="17.6328125" customWidth="1"/>
    <col min="6385" max="6395" width="0" hidden="1" customWidth="1"/>
    <col min="6396" max="6405" width="10" customWidth="1"/>
    <col min="6406" max="6412" width="10.90625" customWidth="1"/>
    <col min="6639" max="6639" width="7.08984375" customWidth="1"/>
    <col min="6640" max="6640" width="17.6328125" customWidth="1"/>
    <col min="6641" max="6651" width="0" hidden="1" customWidth="1"/>
    <col min="6652" max="6661" width="10" customWidth="1"/>
    <col min="6662" max="6668" width="10.90625" customWidth="1"/>
    <col min="6895" max="6895" width="7.08984375" customWidth="1"/>
    <col min="6896" max="6896" width="17.6328125" customWidth="1"/>
    <col min="6897" max="6907" width="0" hidden="1" customWidth="1"/>
    <col min="6908" max="6917" width="10" customWidth="1"/>
    <col min="6918" max="6924" width="10.90625" customWidth="1"/>
    <col min="7151" max="7151" width="7.08984375" customWidth="1"/>
    <col min="7152" max="7152" width="17.6328125" customWidth="1"/>
    <col min="7153" max="7163" width="0" hidden="1" customWidth="1"/>
    <col min="7164" max="7173" width="10" customWidth="1"/>
    <col min="7174" max="7180" width="10.90625" customWidth="1"/>
    <col min="7407" max="7407" width="7.08984375" customWidth="1"/>
    <col min="7408" max="7408" width="17.6328125" customWidth="1"/>
    <col min="7409" max="7419" width="0" hidden="1" customWidth="1"/>
    <col min="7420" max="7429" width="10" customWidth="1"/>
    <col min="7430" max="7436" width="10.90625" customWidth="1"/>
    <col min="7663" max="7663" width="7.08984375" customWidth="1"/>
    <col min="7664" max="7664" width="17.6328125" customWidth="1"/>
    <col min="7665" max="7675" width="0" hidden="1" customWidth="1"/>
    <col min="7676" max="7685" width="10" customWidth="1"/>
    <col min="7686" max="7692" width="10.90625" customWidth="1"/>
    <col min="7919" max="7919" width="7.08984375" customWidth="1"/>
    <col min="7920" max="7920" width="17.6328125" customWidth="1"/>
    <col min="7921" max="7931" width="0" hidden="1" customWidth="1"/>
    <col min="7932" max="7941" width="10" customWidth="1"/>
    <col min="7942" max="7948" width="10.90625" customWidth="1"/>
    <col min="8175" max="8175" width="7.08984375" customWidth="1"/>
    <col min="8176" max="8176" width="17.6328125" customWidth="1"/>
    <col min="8177" max="8187" width="0" hidden="1" customWidth="1"/>
    <col min="8188" max="8197" width="10" customWidth="1"/>
    <col min="8198" max="8204" width="10.90625" customWidth="1"/>
    <col min="8431" max="8431" width="7.08984375" customWidth="1"/>
    <col min="8432" max="8432" width="17.6328125" customWidth="1"/>
    <col min="8433" max="8443" width="0" hidden="1" customWidth="1"/>
    <col min="8444" max="8453" width="10" customWidth="1"/>
    <col min="8454" max="8460" width="10.90625" customWidth="1"/>
    <col min="8687" max="8687" width="7.08984375" customWidth="1"/>
    <col min="8688" max="8688" width="17.6328125" customWidth="1"/>
    <col min="8689" max="8699" width="0" hidden="1" customWidth="1"/>
    <col min="8700" max="8709" width="10" customWidth="1"/>
    <col min="8710" max="8716" width="10.90625" customWidth="1"/>
    <col min="8943" max="8943" width="7.08984375" customWidth="1"/>
    <col min="8944" max="8944" width="17.6328125" customWidth="1"/>
    <col min="8945" max="8955" width="0" hidden="1" customWidth="1"/>
    <col min="8956" max="8965" width="10" customWidth="1"/>
    <col min="8966" max="8972" width="10.90625" customWidth="1"/>
    <col min="9199" max="9199" width="7.08984375" customWidth="1"/>
    <col min="9200" max="9200" width="17.6328125" customWidth="1"/>
    <col min="9201" max="9211" width="0" hidden="1" customWidth="1"/>
    <col min="9212" max="9221" width="10" customWidth="1"/>
    <col min="9222" max="9228" width="10.90625" customWidth="1"/>
    <col min="9455" max="9455" width="7.08984375" customWidth="1"/>
    <col min="9456" max="9456" width="17.6328125" customWidth="1"/>
    <col min="9457" max="9467" width="0" hidden="1" customWidth="1"/>
    <col min="9468" max="9477" width="10" customWidth="1"/>
    <col min="9478" max="9484" width="10.90625" customWidth="1"/>
    <col min="9711" max="9711" width="7.08984375" customWidth="1"/>
    <col min="9712" max="9712" width="17.6328125" customWidth="1"/>
    <col min="9713" max="9723" width="0" hidden="1" customWidth="1"/>
    <col min="9724" max="9733" width="10" customWidth="1"/>
    <col min="9734" max="9740" width="10.90625" customWidth="1"/>
    <col min="9967" max="9967" width="7.08984375" customWidth="1"/>
    <col min="9968" max="9968" width="17.6328125" customWidth="1"/>
    <col min="9969" max="9979" width="0" hidden="1" customWidth="1"/>
    <col min="9980" max="9989" width="10" customWidth="1"/>
    <col min="9990" max="9996" width="10.90625" customWidth="1"/>
    <col min="10223" max="10223" width="7.08984375" customWidth="1"/>
    <col min="10224" max="10224" width="17.6328125" customWidth="1"/>
    <col min="10225" max="10235" width="0" hidden="1" customWidth="1"/>
    <col min="10236" max="10245" width="10" customWidth="1"/>
    <col min="10246" max="10252" width="10.90625" customWidth="1"/>
    <col min="10479" max="10479" width="7.08984375" customWidth="1"/>
    <col min="10480" max="10480" width="17.6328125" customWidth="1"/>
    <col min="10481" max="10491" width="0" hidden="1" customWidth="1"/>
    <col min="10492" max="10501" width="10" customWidth="1"/>
    <col min="10502" max="10508" width="10.90625" customWidth="1"/>
    <col min="10735" max="10735" width="7.08984375" customWidth="1"/>
    <col min="10736" max="10736" width="17.6328125" customWidth="1"/>
    <col min="10737" max="10747" width="0" hidden="1" customWidth="1"/>
    <col min="10748" max="10757" width="10" customWidth="1"/>
    <col min="10758" max="10764" width="10.90625" customWidth="1"/>
    <col min="10991" max="10991" width="7.08984375" customWidth="1"/>
    <col min="10992" max="10992" width="17.6328125" customWidth="1"/>
    <col min="10993" max="11003" width="0" hidden="1" customWidth="1"/>
    <col min="11004" max="11013" width="10" customWidth="1"/>
    <col min="11014" max="11020" width="10.90625" customWidth="1"/>
    <col min="11247" max="11247" width="7.08984375" customWidth="1"/>
    <col min="11248" max="11248" width="17.6328125" customWidth="1"/>
    <col min="11249" max="11259" width="0" hidden="1" customWidth="1"/>
    <col min="11260" max="11269" width="10" customWidth="1"/>
    <col min="11270" max="11276" width="10.90625" customWidth="1"/>
    <col min="11503" max="11503" width="7.08984375" customWidth="1"/>
    <col min="11504" max="11504" width="17.6328125" customWidth="1"/>
    <col min="11505" max="11515" width="0" hidden="1" customWidth="1"/>
    <col min="11516" max="11525" width="10" customWidth="1"/>
    <col min="11526" max="11532" width="10.90625" customWidth="1"/>
    <col min="11759" max="11759" width="7.08984375" customWidth="1"/>
    <col min="11760" max="11760" width="17.6328125" customWidth="1"/>
    <col min="11761" max="11771" width="0" hidden="1" customWidth="1"/>
    <col min="11772" max="11781" width="10" customWidth="1"/>
    <col min="11782" max="11788" width="10.90625" customWidth="1"/>
    <col min="12015" max="12015" width="7.08984375" customWidth="1"/>
    <col min="12016" max="12016" width="17.6328125" customWidth="1"/>
    <col min="12017" max="12027" width="0" hidden="1" customWidth="1"/>
    <col min="12028" max="12037" width="10" customWidth="1"/>
    <col min="12038" max="12044" width="10.90625" customWidth="1"/>
    <col min="12271" max="12271" width="7.08984375" customWidth="1"/>
    <col min="12272" max="12272" width="17.6328125" customWidth="1"/>
    <col min="12273" max="12283" width="0" hidden="1" customWidth="1"/>
    <col min="12284" max="12293" width="10" customWidth="1"/>
    <col min="12294" max="12300" width="10.90625" customWidth="1"/>
    <col min="12527" max="12527" width="7.08984375" customWidth="1"/>
    <col min="12528" max="12528" width="17.6328125" customWidth="1"/>
    <col min="12529" max="12539" width="0" hidden="1" customWidth="1"/>
    <col min="12540" max="12549" width="10" customWidth="1"/>
    <col min="12550" max="12556" width="10.90625" customWidth="1"/>
    <col min="12783" max="12783" width="7.08984375" customWidth="1"/>
    <col min="12784" max="12784" width="17.6328125" customWidth="1"/>
    <col min="12785" max="12795" width="0" hidden="1" customWidth="1"/>
    <col min="12796" max="12805" width="10" customWidth="1"/>
    <col min="12806" max="12812" width="10.90625" customWidth="1"/>
    <col min="13039" max="13039" width="7.08984375" customWidth="1"/>
    <col min="13040" max="13040" width="17.6328125" customWidth="1"/>
    <col min="13041" max="13051" width="0" hidden="1" customWidth="1"/>
    <col min="13052" max="13061" width="10" customWidth="1"/>
    <col min="13062" max="13068" width="10.90625" customWidth="1"/>
    <col min="13295" max="13295" width="7.08984375" customWidth="1"/>
    <col min="13296" max="13296" width="17.6328125" customWidth="1"/>
    <col min="13297" max="13307" width="0" hidden="1" customWidth="1"/>
    <col min="13308" max="13317" width="10" customWidth="1"/>
    <col min="13318" max="13324" width="10.90625" customWidth="1"/>
    <col min="13551" max="13551" width="7.08984375" customWidth="1"/>
    <col min="13552" max="13552" width="17.6328125" customWidth="1"/>
    <col min="13553" max="13563" width="0" hidden="1" customWidth="1"/>
    <col min="13564" max="13573" width="10" customWidth="1"/>
    <col min="13574" max="13580" width="10.90625" customWidth="1"/>
    <col min="13807" max="13807" width="7.08984375" customWidth="1"/>
    <col min="13808" max="13808" width="17.6328125" customWidth="1"/>
    <col min="13809" max="13819" width="0" hidden="1" customWidth="1"/>
    <col min="13820" max="13829" width="10" customWidth="1"/>
    <col min="13830" max="13836" width="10.90625" customWidth="1"/>
    <col min="14063" max="14063" width="7.08984375" customWidth="1"/>
    <col min="14064" max="14064" width="17.6328125" customWidth="1"/>
    <col min="14065" max="14075" width="0" hidden="1" customWidth="1"/>
    <col min="14076" max="14085" width="10" customWidth="1"/>
    <col min="14086" max="14092" width="10.90625" customWidth="1"/>
    <col min="14319" max="14319" width="7.08984375" customWidth="1"/>
    <col min="14320" max="14320" width="17.6328125" customWidth="1"/>
    <col min="14321" max="14331" width="0" hidden="1" customWidth="1"/>
    <col min="14332" max="14341" width="10" customWidth="1"/>
    <col min="14342" max="14348" width="10.90625" customWidth="1"/>
    <col min="14575" max="14575" width="7.08984375" customWidth="1"/>
    <col min="14576" max="14576" width="17.6328125" customWidth="1"/>
    <col min="14577" max="14587" width="0" hidden="1" customWidth="1"/>
    <col min="14588" max="14597" width="10" customWidth="1"/>
    <col min="14598" max="14604" width="10.90625" customWidth="1"/>
    <col min="14831" max="14831" width="7.08984375" customWidth="1"/>
    <col min="14832" max="14832" width="17.6328125" customWidth="1"/>
    <col min="14833" max="14843" width="0" hidden="1" customWidth="1"/>
    <col min="14844" max="14853" width="10" customWidth="1"/>
    <col min="14854" max="14860" width="10.90625" customWidth="1"/>
    <col min="15087" max="15087" width="7.08984375" customWidth="1"/>
    <col min="15088" max="15088" width="17.6328125" customWidth="1"/>
    <col min="15089" max="15099" width="0" hidden="1" customWidth="1"/>
    <col min="15100" max="15109" width="10" customWidth="1"/>
    <col min="15110" max="15116" width="10.90625" customWidth="1"/>
    <col min="15343" max="15343" width="7.08984375" customWidth="1"/>
    <col min="15344" max="15344" width="17.6328125" customWidth="1"/>
    <col min="15345" max="15355" width="0" hidden="1" customWidth="1"/>
    <col min="15356" max="15365" width="10" customWidth="1"/>
    <col min="15366" max="15372" width="10.90625" customWidth="1"/>
    <col min="15599" max="15599" width="7.08984375" customWidth="1"/>
    <col min="15600" max="15600" width="17.6328125" customWidth="1"/>
    <col min="15601" max="15611" width="0" hidden="1" customWidth="1"/>
    <col min="15612" max="15621" width="10" customWidth="1"/>
    <col min="15622" max="15628" width="10.90625" customWidth="1"/>
    <col min="15855" max="15855" width="7.08984375" customWidth="1"/>
    <col min="15856" max="15856" width="17.6328125" customWidth="1"/>
    <col min="15857" max="15867" width="0" hidden="1" customWidth="1"/>
    <col min="15868" max="15877" width="10" customWidth="1"/>
    <col min="15878" max="15884" width="10.90625" customWidth="1"/>
    <col min="16111" max="16111" width="7.08984375" customWidth="1"/>
    <col min="16112" max="16112" width="17.6328125" customWidth="1"/>
    <col min="16113" max="16123" width="0" hidden="1" customWidth="1"/>
    <col min="16124" max="16133" width="10" customWidth="1"/>
    <col min="16134" max="16140" width="10.90625" customWidth="1"/>
  </cols>
  <sheetData>
    <row r="1" spans="1:17" x14ac:dyDescent="0.2">
      <c r="A1" s="39" t="s">
        <v>607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17" t="s">
        <v>296</v>
      </c>
      <c r="J3" s="617" t="s">
        <v>383</v>
      </c>
      <c r="K3" s="617" t="s">
        <v>424</v>
      </c>
      <c r="L3" s="617" t="s">
        <v>431</v>
      </c>
      <c r="M3" s="617" t="s">
        <v>495</v>
      </c>
      <c r="N3" s="617" t="s">
        <v>554</v>
      </c>
      <c r="O3" s="617" t="s">
        <v>579</v>
      </c>
      <c r="P3" s="639" t="s">
        <v>619</v>
      </c>
      <c r="Q3" s="639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0" t="s">
        <v>618</v>
      </c>
      <c r="Q4" s="640" t="s">
        <v>630</v>
      </c>
    </row>
    <row r="5" spans="1:17" x14ac:dyDescent="0.2">
      <c r="A5" s="46" t="s">
        <v>586</v>
      </c>
      <c r="B5" s="46"/>
      <c r="C5" s="539">
        <v>9063</v>
      </c>
      <c r="D5" s="539">
        <v>8770</v>
      </c>
      <c r="E5" s="539">
        <v>8733</v>
      </c>
      <c r="F5" s="539">
        <v>8777.3770000000004</v>
      </c>
      <c r="G5" s="539">
        <v>8707</v>
      </c>
      <c r="H5" s="539">
        <v>8858</v>
      </c>
      <c r="I5" s="539">
        <v>8822.7379999999994</v>
      </c>
      <c r="J5" s="539">
        <v>9304</v>
      </c>
      <c r="K5" s="539">
        <v>9403</v>
      </c>
      <c r="L5" s="183">
        <v>9847.7669999999998</v>
      </c>
      <c r="M5" s="183">
        <v>6150.9810000000007</v>
      </c>
      <c r="N5" s="183">
        <v>6231.8939999999993</v>
      </c>
      <c r="O5" s="183">
        <v>7365.6269999999995</v>
      </c>
      <c r="P5" s="183">
        <v>7746.65</v>
      </c>
      <c r="Q5" s="101">
        <v>8000.2720000000008</v>
      </c>
    </row>
    <row r="6" spans="1:17" x14ac:dyDescent="0.2">
      <c r="A6" s="48" t="s">
        <v>82</v>
      </c>
      <c r="B6" s="46"/>
      <c r="C6" s="544"/>
      <c r="D6" s="544"/>
      <c r="E6" s="544"/>
      <c r="F6" s="544"/>
      <c r="G6" s="544"/>
      <c r="H6" s="544"/>
      <c r="I6" s="544"/>
      <c r="Q6" s="56"/>
    </row>
    <row r="7" spans="1:17" x14ac:dyDescent="0.2">
      <c r="A7" s="46" t="s">
        <v>561</v>
      </c>
      <c r="B7" s="48" t="s">
        <v>587</v>
      </c>
      <c r="C7" s="544">
        <v>8636</v>
      </c>
      <c r="D7" s="544">
        <v>8357</v>
      </c>
      <c r="E7" s="544">
        <v>8292</v>
      </c>
      <c r="F7" s="552">
        <v>8343.6360000000004</v>
      </c>
      <c r="G7" s="552">
        <v>8254</v>
      </c>
      <c r="H7" s="552">
        <v>8379</v>
      </c>
      <c r="I7" s="552">
        <v>8335.7379999999994</v>
      </c>
      <c r="J7" s="68">
        <v>8817</v>
      </c>
      <c r="K7" s="68">
        <v>8903</v>
      </c>
      <c r="L7" s="68">
        <v>9372.0930000000008</v>
      </c>
      <c r="M7" s="68">
        <v>5812.9120000000003</v>
      </c>
      <c r="N7" s="68">
        <v>5831.5739999999996</v>
      </c>
      <c r="O7" s="68">
        <v>6890.0439999999999</v>
      </c>
      <c r="P7" s="68">
        <v>7224.268</v>
      </c>
      <c r="Q7" s="50">
        <v>7486.9530000000004</v>
      </c>
    </row>
    <row r="8" spans="1:17" x14ac:dyDescent="0.2">
      <c r="A8" s="51"/>
      <c r="B8" s="52" t="s">
        <v>588</v>
      </c>
      <c r="C8" s="545">
        <v>427</v>
      </c>
      <c r="D8" s="545">
        <v>413</v>
      </c>
      <c r="E8" s="545">
        <v>441</v>
      </c>
      <c r="F8" s="553">
        <v>433.74099999999999</v>
      </c>
      <c r="G8" s="552">
        <v>453</v>
      </c>
      <c r="H8" s="552">
        <v>479</v>
      </c>
      <c r="I8" s="552">
        <v>487</v>
      </c>
      <c r="J8" s="68">
        <v>487</v>
      </c>
      <c r="K8" s="68">
        <v>500</v>
      </c>
      <c r="L8" s="68">
        <v>475.67399999999998</v>
      </c>
      <c r="M8" s="68">
        <v>338.06900000000002</v>
      </c>
      <c r="N8" s="68">
        <v>400.32</v>
      </c>
      <c r="O8" s="60">
        <v>475.58300000000003</v>
      </c>
      <c r="P8" s="60">
        <v>522.38200000000006</v>
      </c>
      <c r="Q8" s="55">
        <v>513.31899999999996</v>
      </c>
    </row>
    <row r="9" spans="1:17" x14ac:dyDescent="0.2">
      <c r="A9" s="48" t="s">
        <v>589</v>
      </c>
      <c r="B9" s="46"/>
      <c r="C9" s="544">
        <v>427</v>
      </c>
      <c r="D9" s="544">
        <v>413</v>
      </c>
      <c r="E9" s="544">
        <v>441</v>
      </c>
      <c r="F9" s="544">
        <v>433.74099999999999</v>
      </c>
      <c r="G9" s="539">
        <v>453</v>
      </c>
      <c r="H9" s="539">
        <v>479.12800000000004</v>
      </c>
      <c r="I9" s="539">
        <v>487</v>
      </c>
      <c r="J9" s="539">
        <v>487</v>
      </c>
      <c r="K9" s="59">
        <v>500</v>
      </c>
      <c r="L9" s="59">
        <v>475.67399999999998</v>
      </c>
      <c r="M9" s="59">
        <v>338.06900000000002</v>
      </c>
      <c r="N9" s="59">
        <v>400.32</v>
      </c>
      <c r="O9" s="68">
        <v>475.58299999999997</v>
      </c>
      <c r="P9" s="68">
        <v>522.38200000000006</v>
      </c>
      <c r="Q9" s="50">
        <v>513.31899999999996</v>
      </c>
    </row>
    <row r="10" spans="1:17" x14ac:dyDescent="0.2">
      <c r="A10" s="46" t="s">
        <v>561</v>
      </c>
      <c r="B10" s="48" t="s">
        <v>140</v>
      </c>
      <c r="C10" s="544">
        <v>380</v>
      </c>
      <c r="D10" s="544">
        <v>371</v>
      </c>
      <c r="E10" s="544">
        <v>402</v>
      </c>
      <c r="F10" s="552">
        <v>406.36099999999999</v>
      </c>
      <c r="G10" s="552">
        <v>423</v>
      </c>
      <c r="H10" s="552">
        <v>446.55200000000002</v>
      </c>
      <c r="I10" s="552">
        <v>451</v>
      </c>
      <c r="J10" s="544">
        <v>450</v>
      </c>
      <c r="K10" s="68">
        <v>446</v>
      </c>
      <c r="L10" s="68">
        <v>428.233</v>
      </c>
      <c r="M10" s="68">
        <v>310.29000000000002</v>
      </c>
      <c r="N10" s="68">
        <v>376.20499999999998</v>
      </c>
      <c r="O10" s="68">
        <v>446.18200000000002</v>
      </c>
      <c r="P10" s="68">
        <v>508.03800000000001</v>
      </c>
      <c r="Q10" s="50">
        <v>489.21100000000001</v>
      </c>
    </row>
    <row r="11" spans="1:17" x14ac:dyDescent="0.2">
      <c r="A11" s="46"/>
      <c r="B11" s="48" t="s">
        <v>141</v>
      </c>
      <c r="C11" s="544">
        <v>37</v>
      </c>
      <c r="D11" s="544">
        <v>37</v>
      </c>
      <c r="E11" s="544">
        <v>34</v>
      </c>
      <c r="F11" s="552">
        <v>22.614999999999998</v>
      </c>
      <c r="G11" s="552">
        <v>23</v>
      </c>
      <c r="H11" s="552">
        <v>26.972999999999999</v>
      </c>
      <c r="I11" s="552">
        <v>23</v>
      </c>
      <c r="J11" s="544">
        <v>21</v>
      </c>
      <c r="K11" s="68">
        <v>49</v>
      </c>
      <c r="L11" s="68">
        <v>43.323</v>
      </c>
      <c r="M11" s="68">
        <v>25.753</v>
      </c>
      <c r="N11" s="68">
        <v>21.3</v>
      </c>
      <c r="O11" s="68">
        <v>26.507999999999999</v>
      </c>
      <c r="P11" s="68">
        <v>9.69</v>
      </c>
      <c r="Q11" s="50">
        <v>17.696999999999999</v>
      </c>
    </row>
    <row r="12" spans="1:17" x14ac:dyDescent="0.2">
      <c r="A12" s="46"/>
      <c r="B12" s="48" t="s">
        <v>142</v>
      </c>
      <c r="C12" s="544">
        <v>5</v>
      </c>
      <c r="D12" s="544">
        <v>0</v>
      </c>
      <c r="E12" s="544">
        <v>0</v>
      </c>
      <c r="F12" s="552">
        <v>0</v>
      </c>
      <c r="G12" s="552">
        <v>0</v>
      </c>
      <c r="H12" s="552">
        <v>0</v>
      </c>
      <c r="I12" s="552">
        <v>0</v>
      </c>
      <c r="J12" s="544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50">
        <v>0</v>
      </c>
    </row>
    <row r="13" spans="1:17" x14ac:dyDescent="0.2">
      <c r="A13" s="46"/>
      <c r="B13" s="48" t="s">
        <v>143</v>
      </c>
      <c r="C13" s="544">
        <v>5</v>
      </c>
      <c r="D13" s="544">
        <v>5</v>
      </c>
      <c r="E13" s="544">
        <v>5</v>
      </c>
      <c r="F13" s="552">
        <v>4.7649999999999997</v>
      </c>
      <c r="G13" s="552">
        <v>7</v>
      </c>
      <c r="H13" s="552">
        <v>5.6029999999999998</v>
      </c>
      <c r="I13" s="552">
        <v>13</v>
      </c>
      <c r="J13" s="544">
        <v>16</v>
      </c>
      <c r="K13" s="68">
        <v>5</v>
      </c>
      <c r="L13" s="68">
        <v>4.1180000000000003</v>
      </c>
      <c r="M13" s="506">
        <v>2.0259999999999998</v>
      </c>
      <c r="N13" s="68">
        <v>2.8149999999999999</v>
      </c>
      <c r="O13" s="68">
        <v>2.8929999999999998</v>
      </c>
      <c r="P13" s="68">
        <v>4.6539999999999999</v>
      </c>
      <c r="Q13" s="50">
        <v>6.4109999999999996</v>
      </c>
    </row>
    <row r="14" spans="1:17" x14ac:dyDescent="0.2">
      <c r="A14" s="46"/>
      <c r="B14" s="48" t="s">
        <v>144</v>
      </c>
      <c r="C14" s="544">
        <v>0</v>
      </c>
      <c r="D14" s="544">
        <v>0</v>
      </c>
      <c r="E14" s="544">
        <v>0</v>
      </c>
      <c r="F14" s="552">
        <v>0</v>
      </c>
      <c r="G14" s="552">
        <v>0</v>
      </c>
      <c r="H14" s="552">
        <v>0</v>
      </c>
      <c r="I14" s="552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</row>
    <row r="15" spans="1:17" x14ac:dyDescent="0.2">
      <c r="A15" s="46"/>
      <c r="B15" s="48" t="s">
        <v>145</v>
      </c>
      <c r="C15" s="544">
        <v>0</v>
      </c>
      <c r="D15" s="544">
        <v>0</v>
      </c>
      <c r="E15" s="544">
        <v>0</v>
      </c>
      <c r="F15" s="552">
        <v>0</v>
      </c>
      <c r="G15" s="552">
        <v>0</v>
      </c>
      <c r="H15" s="552">
        <v>0</v>
      </c>
      <c r="I15" s="552">
        <v>0</v>
      </c>
      <c r="J15" s="544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50">
        <v>0</v>
      </c>
    </row>
    <row r="16" spans="1:17" x14ac:dyDescent="0.2">
      <c r="A16" s="51"/>
      <c r="B16" s="52" t="s">
        <v>146</v>
      </c>
      <c r="C16" s="545">
        <v>0</v>
      </c>
      <c r="D16" s="545">
        <v>0</v>
      </c>
      <c r="E16" s="545">
        <v>0</v>
      </c>
      <c r="F16" s="553">
        <v>0</v>
      </c>
      <c r="G16" s="553">
        <v>0</v>
      </c>
      <c r="H16" s="553">
        <v>0</v>
      </c>
      <c r="I16" s="553">
        <v>0</v>
      </c>
      <c r="J16" s="545">
        <v>0</v>
      </c>
      <c r="K16" s="60">
        <v>0</v>
      </c>
      <c r="L16" s="60">
        <v>0</v>
      </c>
      <c r="M16" s="60">
        <v>0</v>
      </c>
      <c r="N16" s="60">
        <v>0</v>
      </c>
      <c r="O16" s="68">
        <v>0</v>
      </c>
      <c r="P16" s="68">
        <v>0</v>
      </c>
      <c r="Q16" s="55">
        <v>0</v>
      </c>
    </row>
    <row r="17" spans="1:17" x14ac:dyDescent="0.2">
      <c r="A17" s="48" t="s">
        <v>590</v>
      </c>
      <c r="B17" s="46"/>
      <c r="C17" s="544"/>
      <c r="D17" s="544"/>
      <c r="E17" s="544"/>
      <c r="F17" s="544"/>
      <c r="G17" s="544"/>
      <c r="H17" s="544"/>
      <c r="I17" s="544"/>
      <c r="O17" s="67"/>
      <c r="P17" s="67"/>
    </row>
    <row r="18" spans="1:17" x14ac:dyDescent="0.2">
      <c r="A18" s="57" t="s">
        <v>561</v>
      </c>
      <c r="B18" s="58" t="s">
        <v>562</v>
      </c>
      <c r="C18" s="539">
        <v>2348</v>
      </c>
      <c r="D18" s="539">
        <v>2230</v>
      </c>
      <c r="E18" s="554">
        <v>2157</v>
      </c>
      <c r="F18" s="554">
        <v>2108.442</v>
      </c>
      <c r="G18" s="554">
        <v>2144</v>
      </c>
      <c r="H18" s="554">
        <v>2028</v>
      </c>
      <c r="I18" s="554">
        <v>2028</v>
      </c>
      <c r="J18" s="152">
        <v>2241.4670000000001</v>
      </c>
      <c r="K18" s="152">
        <v>2306.3519999999999</v>
      </c>
      <c r="L18" s="152">
        <v>2495.5079999999998</v>
      </c>
      <c r="M18" s="152">
        <v>1095.306</v>
      </c>
      <c r="N18" s="152">
        <v>1309.923</v>
      </c>
      <c r="O18" s="152"/>
      <c r="P18" s="152"/>
      <c r="Q18" s="152"/>
    </row>
    <row r="19" spans="1:17" x14ac:dyDescent="0.2">
      <c r="A19" s="46"/>
      <c r="B19" s="48" t="s">
        <v>564</v>
      </c>
      <c r="C19" s="544">
        <v>2253</v>
      </c>
      <c r="D19" s="544">
        <v>2106</v>
      </c>
      <c r="E19" s="552">
        <v>2137</v>
      </c>
      <c r="F19" s="552">
        <v>2170.6289999999999</v>
      </c>
      <c r="G19" s="552">
        <v>2122</v>
      </c>
      <c r="H19" s="552">
        <v>2337</v>
      </c>
      <c r="I19" s="552">
        <v>2337</v>
      </c>
      <c r="J19" s="50">
        <v>2332.06</v>
      </c>
      <c r="K19" s="50">
        <v>2254.9560000000001</v>
      </c>
      <c r="L19" s="50">
        <v>2597.2170000000001</v>
      </c>
      <c r="M19" s="50">
        <v>1430.1859999999999</v>
      </c>
      <c r="N19" s="50">
        <v>1465.117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2005</v>
      </c>
      <c r="D20" s="544">
        <v>2014</v>
      </c>
      <c r="E20" s="552">
        <v>2049</v>
      </c>
      <c r="F20" s="552">
        <v>2063.6280000000002</v>
      </c>
      <c r="G20" s="552">
        <v>1963</v>
      </c>
      <c r="H20" s="552">
        <v>2038</v>
      </c>
      <c r="I20" s="552">
        <v>2038</v>
      </c>
      <c r="J20" s="50">
        <v>2117.4899999999998</v>
      </c>
      <c r="K20" s="50">
        <v>2180.09</v>
      </c>
      <c r="L20" s="50">
        <v>2383.2930000000001</v>
      </c>
      <c r="M20" s="50">
        <v>1518.626</v>
      </c>
      <c r="N20" s="50">
        <v>1613.296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2457</v>
      </c>
      <c r="D21" s="545">
        <v>2420</v>
      </c>
      <c r="E21" s="553">
        <v>2390</v>
      </c>
      <c r="F21" s="553">
        <v>2434.6779999999999</v>
      </c>
      <c r="G21" s="553">
        <v>2478</v>
      </c>
      <c r="H21" s="553">
        <v>2455</v>
      </c>
      <c r="I21" s="553">
        <v>2455</v>
      </c>
      <c r="J21" s="55">
        <v>2613.5329999999999</v>
      </c>
      <c r="K21" s="55">
        <v>2674.5549999999998</v>
      </c>
      <c r="L21" s="55">
        <v>2371.7489999999998</v>
      </c>
      <c r="M21" s="55">
        <v>2106.8629999999998</v>
      </c>
      <c r="N21" s="55">
        <v>1843.558</v>
      </c>
      <c r="O21" s="55"/>
      <c r="P21" s="55"/>
      <c r="Q21" s="55"/>
    </row>
    <row r="22" spans="1:17" x14ac:dyDescent="0.2">
      <c r="C22" s="539">
        <v>9063</v>
      </c>
      <c r="D22" s="539">
        <v>8770</v>
      </c>
      <c r="E22" s="539">
        <v>8733</v>
      </c>
      <c r="F22" s="539">
        <v>8777.3770000000004</v>
      </c>
      <c r="G22" s="539">
        <v>8707</v>
      </c>
      <c r="H22" s="539">
        <v>8858</v>
      </c>
      <c r="I22" s="539">
        <v>8858</v>
      </c>
      <c r="J22" s="539">
        <v>9304.5499999999993</v>
      </c>
      <c r="K22" s="539">
        <v>9415.9529999999995</v>
      </c>
      <c r="L22" s="539">
        <v>9847.7669999999998</v>
      </c>
      <c r="M22" s="539">
        <v>6150.9809999999998</v>
      </c>
      <c r="N22" s="539">
        <v>6231.8940000000002</v>
      </c>
      <c r="O22" s="544"/>
      <c r="P22" s="544"/>
      <c r="Q22" s="544"/>
    </row>
    <row r="24" spans="1:17" x14ac:dyDescent="0.2">
      <c r="A24" s="48" t="s">
        <v>606</v>
      </c>
      <c r="B24" s="46"/>
      <c r="C24" s="40"/>
      <c r="D24" s="40"/>
      <c r="E24" s="40"/>
      <c r="F24" s="40"/>
      <c r="G24" s="40"/>
      <c r="H24" s="40"/>
      <c r="I24" s="40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6">
        <v>26237</v>
      </c>
      <c r="P25" s="556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8">
        <v>0</v>
      </c>
      <c r="P31" s="558">
        <v>0</v>
      </c>
      <c r="Q31" s="323">
        <v>0</v>
      </c>
    </row>
    <row r="32" spans="1:17" x14ac:dyDescent="0.2">
      <c r="A32" s="40"/>
      <c r="B32" s="40"/>
      <c r="C32" s="40"/>
      <c r="D32" s="40"/>
      <c r="E32" s="40"/>
      <c r="F32" s="40"/>
      <c r="G32" s="40"/>
      <c r="H32" s="40"/>
      <c r="I32" s="40"/>
    </row>
    <row r="33" spans="1:17" x14ac:dyDescent="0.2">
      <c r="A33" s="48" t="s">
        <v>593</v>
      </c>
      <c r="B33" s="46"/>
      <c r="C33" s="40"/>
      <c r="D33" s="40"/>
      <c r="E33" s="44"/>
      <c r="F33" s="40"/>
      <c r="G33" s="40"/>
      <c r="H33" s="40"/>
      <c r="I33" s="40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450">
        <v>6371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5">
        <v>11106</v>
      </c>
      <c r="P35" s="55">
        <v>13693</v>
      </c>
      <c r="Q35" s="451">
        <v>14985</v>
      </c>
    </row>
    <row r="37" spans="1:17" x14ac:dyDescent="0.2">
      <c r="A37" s="39" t="s">
        <v>596</v>
      </c>
      <c r="B37" s="40"/>
      <c r="E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3">
        <v>4967</v>
      </c>
      <c r="P38" s="183">
        <v>6553</v>
      </c>
      <c r="Q38" s="724">
        <v>6955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5">
        <v>10936</v>
      </c>
      <c r="P39" s="185">
        <v>13716</v>
      </c>
      <c r="Q39" s="725">
        <v>14389</v>
      </c>
    </row>
    <row r="40" spans="1:17" x14ac:dyDescent="0.2">
      <c r="E40" s="43"/>
    </row>
    <row r="42" spans="1:17" x14ac:dyDescent="0.2">
      <c r="A42" s="62" t="s">
        <v>597</v>
      </c>
      <c r="B42" s="46"/>
      <c r="E42" s="61"/>
    </row>
    <row r="43" spans="1:17" x14ac:dyDescent="0.2">
      <c r="A43" s="57" t="s">
        <v>598</v>
      </c>
      <c r="B43" s="58" t="s">
        <v>140</v>
      </c>
      <c r="C43" s="183">
        <v>7144</v>
      </c>
      <c r="D43" s="183">
        <v>8607</v>
      </c>
      <c r="E43" s="183">
        <v>9005</v>
      </c>
      <c r="F43" s="183">
        <v>9428</v>
      </c>
      <c r="G43" s="183">
        <v>10025</v>
      </c>
      <c r="H43" s="183">
        <v>11119</v>
      </c>
      <c r="I43" s="183">
        <v>11410</v>
      </c>
      <c r="J43" s="183">
        <v>11745</v>
      </c>
      <c r="K43" s="183">
        <v>10927</v>
      </c>
      <c r="L43" s="183">
        <v>11562</v>
      </c>
      <c r="M43" s="183">
        <v>8936</v>
      </c>
      <c r="N43" s="183">
        <v>10383</v>
      </c>
      <c r="O43" s="183">
        <v>11706</v>
      </c>
      <c r="P43" s="183">
        <v>14033</v>
      </c>
      <c r="Q43" s="724">
        <v>16695</v>
      </c>
    </row>
    <row r="44" spans="1:17" x14ac:dyDescent="0.2">
      <c r="A44" s="46"/>
      <c r="B44" s="48" t="s">
        <v>141</v>
      </c>
      <c r="C44" s="184">
        <v>531</v>
      </c>
      <c r="D44" s="184">
        <v>685</v>
      </c>
      <c r="E44" s="184">
        <v>544</v>
      </c>
      <c r="F44" s="184">
        <v>418</v>
      </c>
      <c r="G44" s="184">
        <v>449</v>
      </c>
      <c r="H44" s="184">
        <v>500</v>
      </c>
      <c r="I44" s="184">
        <v>401</v>
      </c>
      <c r="J44" s="184">
        <v>384</v>
      </c>
      <c r="K44" s="184">
        <v>933</v>
      </c>
      <c r="L44" s="184">
        <v>942</v>
      </c>
      <c r="M44" s="184">
        <v>561</v>
      </c>
      <c r="N44" s="184">
        <v>405</v>
      </c>
      <c r="O44" s="184">
        <v>479</v>
      </c>
      <c r="P44" s="184">
        <v>184</v>
      </c>
      <c r="Q44" s="726">
        <v>416</v>
      </c>
    </row>
    <row r="45" spans="1:17" x14ac:dyDescent="0.2">
      <c r="A45" s="46"/>
      <c r="B45" s="48" t="s">
        <v>142</v>
      </c>
      <c r="C45" s="184">
        <v>68</v>
      </c>
      <c r="D45" s="184">
        <v>0</v>
      </c>
      <c r="E45" s="184"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4">
        <v>0</v>
      </c>
      <c r="Q45" s="726">
        <v>0</v>
      </c>
    </row>
    <row r="46" spans="1:17" x14ac:dyDescent="0.2">
      <c r="A46" s="46"/>
      <c r="B46" s="48" t="s">
        <v>143</v>
      </c>
      <c r="C46" s="184">
        <v>63</v>
      </c>
      <c r="D46" s="184">
        <v>60</v>
      </c>
      <c r="E46" s="184">
        <v>59</v>
      </c>
      <c r="F46" s="184">
        <v>57</v>
      </c>
      <c r="G46" s="184">
        <v>92</v>
      </c>
      <c r="H46" s="184">
        <v>83</v>
      </c>
      <c r="I46" s="184">
        <v>196</v>
      </c>
      <c r="J46" s="184">
        <v>267</v>
      </c>
      <c r="K46" s="184">
        <v>78</v>
      </c>
      <c r="L46" s="184">
        <v>76</v>
      </c>
      <c r="M46" s="184">
        <v>27</v>
      </c>
      <c r="N46" s="184">
        <v>41</v>
      </c>
      <c r="O46" s="184">
        <v>40</v>
      </c>
      <c r="P46" s="184">
        <v>67</v>
      </c>
      <c r="Q46" s="726">
        <v>114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6">
        <v>0</v>
      </c>
    </row>
    <row r="48" spans="1:17" x14ac:dyDescent="0.2">
      <c r="A48" s="46"/>
      <c r="B48" s="48" t="s">
        <v>145</v>
      </c>
      <c r="C48" s="184">
        <v>0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6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5">
        <v>0</v>
      </c>
      <c r="P49" s="185">
        <v>0</v>
      </c>
      <c r="Q49" s="725">
        <v>0</v>
      </c>
    </row>
    <row r="50" spans="1:17" x14ac:dyDescent="0.2">
      <c r="A50" s="63"/>
      <c r="B50" s="64" t="s">
        <v>599</v>
      </c>
      <c r="C50" s="65">
        <v>7806</v>
      </c>
      <c r="D50" s="65">
        <v>9352</v>
      </c>
      <c r="E50" s="65">
        <v>9608</v>
      </c>
      <c r="F50" s="65">
        <v>9903</v>
      </c>
      <c r="G50" s="65">
        <v>10566</v>
      </c>
      <c r="H50" s="65">
        <v>11702</v>
      </c>
      <c r="I50" s="65">
        <v>12007</v>
      </c>
      <c r="J50" s="65">
        <v>12396</v>
      </c>
      <c r="K50" s="65">
        <v>11938</v>
      </c>
      <c r="L50" s="65">
        <v>12580</v>
      </c>
      <c r="M50" s="65">
        <v>9524</v>
      </c>
      <c r="N50" s="65">
        <v>10829</v>
      </c>
      <c r="O50" s="68">
        <v>12225</v>
      </c>
      <c r="P50" s="68">
        <v>14284</v>
      </c>
      <c r="Q50" s="134">
        <v>17225</v>
      </c>
    </row>
    <row r="51" spans="1:17" x14ac:dyDescent="0.2">
      <c r="A51" s="40"/>
      <c r="B51" s="40"/>
      <c r="O51" s="43"/>
      <c r="P51" s="43"/>
      <c r="Q51" s="43"/>
    </row>
    <row r="52" spans="1:17" x14ac:dyDescent="0.2">
      <c r="A52" s="62" t="s">
        <v>600</v>
      </c>
      <c r="B52" s="46"/>
      <c r="O52" s="61"/>
      <c r="P52" s="61"/>
      <c r="Q52" s="61"/>
    </row>
    <row r="53" spans="1:17" x14ac:dyDescent="0.2">
      <c r="A53" s="57" t="s">
        <v>598</v>
      </c>
      <c r="B53" s="43" t="s">
        <v>594</v>
      </c>
      <c r="C53" s="183">
        <v>41401</v>
      </c>
      <c r="D53" s="183">
        <v>38718</v>
      </c>
      <c r="E53" s="183">
        <v>36336</v>
      </c>
      <c r="F53" s="183">
        <v>38614</v>
      </c>
      <c r="G53" s="183">
        <v>35236</v>
      </c>
      <c r="H53" s="183">
        <v>39289</v>
      </c>
      <c r="I53" s="183">
        <v>40912</v>
      </c>
      <c r="J53" s="183">
        <v>44147</v>
      </c>
      <c r="K53" s="183">
        <v>42360</v>
      </c>
      <c r="L53" s="183">
        <v>44161</v>
      </c>
      <c r="M53" s="183">
        <v>21961</v>
      </c>
      <c r="N53" s="183">
        <v>27467</v>
      </c>
      <c r="O53" s="184">
        <v>32535</v>
      </c>
      <c r="P53" s="184">
        <v>44595</v>
      </c>
      <c r="Q53" s="726">
        <v>47699</v>
      </c>
    </row>
    <row r="54" spans="1:17" x14ac:dyDescent="0.2">
      <c r="A54" s="46"/>
      <c r="B54" s="61" t="s">
        <v>595</v>
      </c>
      <c r="C54" s="185">
        <v>3851</v>
      </c>
      <c r="D54" s="185">
        <v>3989</v>
      </c>
      <c r="E54" s="185">
        <v>4458</v>
      </c>
      <c r="F54" s="185">
        <v>4244</v>
      </c>
      <c r="G54" s="185">
        <v>4432</v>
      </c>
      <c r="H54" s="185">
        <v>5297</v>
      </c>
      <c r="I54" s="185">
        <v>5584</v>
      </c>
      <c r="J54" s="185">
        <v>5675</v>
      </c>
      <c r="K54" s="185">
        <v>6119</v>
      </c>
      <c r="L54" s="185">
        <v>5426</v>
      </c>
      <c r="M54" s="185">
        <v>3429</v>
      </c>
      <c r="N54" s="185">
        <v>4146</v>
      </c>
      <c r="O54" s="184">
        <v>5282</v>
      </c>
      <c r="P54" s="184">
        <v>7153</v>
      </c>
      <c r="Q54" s="726">
        <v>7692</v>
      </c>
    </row>
    <row r="55" spans="1:17" x14ac:dyDescent="0.2">
      <c r="A55" s="67"/>
      <c r="B55" s="64" t="s">
        <v>599</v>
      </c>
      <c r="C55" s="65">
        <v>45252</v>
      </c>
      <c r="D55" s="65">
        <v>42707</v>
      </c>
      <c r="E55" s="65">
        <v>40794</v>
      </c>
      <c r="F55" s="65">
        <v>42858</v>
      </c>
      <c r="G55" s="65">
        <v>39668</v>
      </c>
      <c r="H55" s="65">
        <v>44586</v>
      </c>
      <c r="I55" s="65">
        <v>46496</v>
      </c>
      <c r="J55" s="65">
        <v>49822</v>
      </c>
      <c r="K55" s="65">
        <v>48479</v>
      </c>
      <c r="L55" s="65">
        <v>49587</v>
      </c>
      <c r="M55" s="65">
        <v>25390</v>
      </c>
      <c r="N55" s="65">
        <v>31613</v>
      </c>
      <c r="O55" s="65">
        <v>37817</v>
      </c>
      <c r="P55" s="65">
        <v>51748</v>
      </c>
      <c r="Q55" s="727">
        <v>55391</v>
      </c>
    </row>
    <row r="57" spans="1:17" x14ac:dyDescent="0.2">
      <c r="A57" s="39" t="s">
        <v>601</v>
      </c>
      <c r="B57" s="40"/>
      <c r="O57" s="61"/>
      <c r="P57" s="61"/>
      <c r="Q57" s="61"/>
    </row>
    <row r="58" spans="1:17" x14ac:dyDescent="0.2">
      <c r="A58" s="42" t="s">
        <v>598</v>
      </c>
      <c r="B58" s="43" t="s">
        <v>594</v>
      </c>
      <c r="C58" s="183">
        <v>31245</v>
      </c>
      <c r="D58" s="183">
        <v>28639</v>
      </c>
      <c r="E58" s="183">
        <v>26584</v>
      </c>
      <c r="F58" s="183">
        <v>29303</v>
      </c>
      <c r="G58" s="183">
        <v>28006</v>
      </c>
      <c r="H58" s="183">
        <v>29670</v>
      </c>
      <c r="I58" s="183">
        <v>31943</v>
      </c>
      <c r="J58" s="183">
        <v>35127</v>
      </c>
      <c r="K58" s="183">
        <v>38345</v>
      </c>
      <c r="L58" s="183">
        <v>42971</v>
      </c>
      <c r="M58" s="183">
        <v>23461</v>
      </c>
      <c r="N58" s="183">
        <v>26907</v>
      </c>
      <c r="O58" s="184">
        <v>34223</v>
      </c>
      <c r="P58" s="184">
        <v>47341</v>
      </c>
      <c r="Q58" s="726">
        <v>52072</v>
      </c>
    </row>
    <row r="59" spans="1:17" x14ac:dyDescent="0.2">
      <c r="A59" s="44"/>
      <c r="B59" s="61" t="s">
        <v>595</v>
      </c>
      <c r="C59" s="184">
        <v>3984</v>
      </c>
      <c r="D59" s="184">
        <v>3661</v>
      </c>
      <c r="E59" s="184">
        <v>4040</v>
      </c>
      <c r="F59" s="184">
        <v>3781</v>
      </c>
      <c r="G59" s="184">
        <v>3949</v>
      </c>
      <c r="H59" s="184">
        <v>5057</v>
      </c>
      <c r="I59" s="184">
        <v>5187</v>
      </c>
      <c r="J59" s="184">
        <v>5338</v>
      </c>
      <c r="K59" s="184">
        <v>5600</v>
      </c>
      <c r="L59" s="184">
        <v>4988</v>
      </c>
      <c r="M59" s="184">
        <v>3465</v>
      </c>
      <c r="N59" s="184">
        <v>3971</v>
      </c>
      <c r="O59" s="184">
        <v>5201</v>
      </c>
      <c r="P59" s="184">
        <v>7165</v>
      </c>
      <c r="Q59" s="726">
        <v>7386</v>
      </c>
    </row>
    <row r="60" spans="1:17" x14ac:dyDescent="0.2">
      <c r="A60" s="67"/>
      <c r="B60" s="67" t="s">
        <v>599</v>
      </c>
      <c r="C60" s="65">
        <v>35229</v>
      </c>
      <c r="D60" s="65">
        <v>32300</v>
      </c>
      <c r="E60" s="65">
        <v>30624</v>
      </c>
      <c r="F60" s="65">
        <v>33084</v>
      </c>
      <c r="G60" s="65">
        <v>31955</v>
      </c>
      <c r="H60" s="65">
        <v>34727</v>
      </c>
      <c r="I60" s="65">
        <v>37130</v>
      </c>
      <c r="J60" s="65">
        <v>40465</v>
      </c>
      <c r="K60" s="65">
        <v>43945</v>
      </c>
      <c r="L60" s="65">
        <v>47959</v>
      </c>
      <c r="M60" s="65">
        <v>26926</v>
      </c>
      <c r="N60" s="65">
        <v>30878</v>
      </c>
      <c r="O60" s="65">
        <v>39424</v>
      </c>
      <c r="P60" s="65">
        <v>54506</v>
      </c>
      <c r="Q60" s="727">
        <v>59458</v>
      </c>
    </row>
    <row r="61" spans="1:17" x14ac:dyDescent="0.2">
      <c r="E61" s="43"/>
    </row>
    <row r="63" spans="1:17" x14ac:dyDescent="0.2">
      <c r="A63" s="39" t="s">
        <v>602</v>
      </c>
      <c r="E63" s="61"/>
    </row>
    <row r="64" spans="1:17" x14ac:dyDescent="0.2">
      <c r="A64" s="43" t="s">
        <v>598</v>
      </c>
      <c r="B64" s="43" t="s">
        <v>451</v>
      </c>
      <c r="C64" s="59">
        <v>7806</v>
      </c>
      <c r="D64" s="59">
        <v>9352</v>
      </c>
      <c r="E64" s="59">
        <v>9608</v>
      </c>
      <c r="F64" s="59">
        <v>9903</v>
      </c>
      <c r="G64" s="59">
        <v>10566</v>
      </c>
      <c r="H64" s="59">
        <v>11702</v>
      </c>
      <c r="I64" s="59">
        <v>12007</v>
      </c>
      <c r="J64" s="59">
        <v>12396</v>
      </c>
      <c r="K64" s="59">
        <v>11938</v>
      </c>
      <c r="L64" s="59">
        <v>12580</v>
      </c>
      <c r="M64" s="59">
        <v>9524</v>
      </c>
      <c r="N64" s="59">
        <v>10829</v>
      </c>
      <c r="O64" s="59">
        <v>12225</v>
      </c>
      <c r="P64" s="59">
        <v>14284</v>
      </c>
      <c r="Q64" s="450">
        <v>17225</v>
      </c>
    </row>
    <row r="65" spans="1:17" x14ac:dyDescent="0.2">
      <c r="B65" t="s">
        <v>450</v>
      </c>
      <c r="C65" s="68">
        <v>45252</v>
      </c>
      <c r="D65" s="68">
        <v>42707</v>
      </c>
      <c r="E65" s="68">
        <v>40794</v>
      </c>
      <c r="F65" s="68">
        <v>42858</v>
      </c>
      <c r="G65" s="68">
        <v>39668</v>
      </c>
      <c r="H65" s="68">
        <v>44586</v>
      </c>
      <c r="I65" s="68">
        <v>46496</v>
      </c>
      <c r="J65" s="68">
        <v>49822</v>
      </c>
      <c r="K65" s="68">
        <v>48479</v>
      </c>
      <c r="L65" s="68">
        <v>49587</v>
      </c>
      <c r="M65" s="68">
        <v>25390</v>
      </c>
      <c r="N65" s="68">
        <v>31613</v>
      </c>
      <c r="O65" s="68">
        <v>37817</v>
      </c>
      <c r="P65" s="68">
        <v>51748</v>
      </c>
      <c r="Q65" s="134">
        <v>55391</v>
      </c>
    </row>
    <row r="66" spans="1:17" x14ac:dyDescent="0.2">
      <c r="A66" s="61"/>
      <c r="B66" s="61" t="s">
        <v>453</v>
      </c>
      <c r="C66" s="68">
        <v>35229</v>
      </c>
      <c r="D66" s="68">
        <v>32300</v>
      </c>
      <c r="E66" s="68">
        <v>30624</v>
      </c>
      <c r="F66" s="68">
        <v>33084</v>
      </c>
      <c r="G66" s="68">
        <v>31955</v>
      </c>
      <c r="H66" s="68">
        <v>34727</v>
      </c>
      <c r="I66" s="68">
        <v>37130</v>
      </c>
      <c r="J66" s="68">
        <v>40465</v>
      </c>
      <c r="K66" s="68">
        <v>43945</v>
      </c>
      <c r="L66" s="68">
        <v>47959</v>
      </c>
      <c r="M66" s="68">
        <v>26926</v>
      </c>
      <c r="N66" s="68">
        <v>30878</v>
      </c>
      <c r="O66" s="60">
        <v>39424</v>
      </c>
      <c r="P66" s="60">
        <v>54506</v>
      </c>
      <c r="Q66" s="451">
        <v>59458</v>
      </c>
    </row>
    <row r="67" spans="1:17" x14ac:dyDescent="0.2">
      <c r="A67" s="67"/>
      <c r="B67" s="67" t="s">
        <v>599</v>
      </c>
      <c r="C67" s="65">
        <v>88287</v>
      </c>
      <c r="D67" s="65">
        <v>84359</v>
      </c>
      <c r="E67" s="65">
        <v>81026</v>
      </c>
      <c r="F67" s="65">
        <v>85845</v>
      </c>
      <c r="G67" s="65">
        <v>82189</v>
      </c>
      <c r="H67" s="65">
        <v>91015</v>
      </c>
      <c r="I67" s="65">
        <v>95633</v>
      </c>
      <c r="J67" s="65">
        <v>102683</v>
      </c>
      <c r="K67" s="65">
        <v>104362</v>
      </c>
      <c r="L67" s="65">
        <v>110126</v>
      </c>
      <c r="M67" s="65">
        <v>61840</v>
      </c>
      <c r="N67" s="65">
        <v>73320</v>
      </c>
      <c r="O67" s="65">
        <v>89466</v>
      </c>
      <c r="P67" s="65">
        <v>120538</v>
      </c>
      <c r="Q67" s="727">
        <v>132074</v>
      </c>
    </row>
    <row r="68" spans="1:17" x14ac:dyDescent="0.2">
      <c r="C68" s="68"/>
      <c r="D68" s="68"/>
      <c r="E68" s="184"/>
      <c r="F68" s="184"/>
      <c r="G68" s="184"/>
      <c r="H68" s="184"/>
      <c r="I68" s="184"/>
      <c r="J68" s="356"/>
    </row>
    <row r="69" spans="1:17" x14ac:dyDescent="0.2">
      <c r="C69" s="68"/>
      <c r="D69" s="68"/>
      <c r="E69" s="184"/>
      <c r="F69" s="184"/>
      <c r="G69" s="184"/>
      <c r="H69" s="184"/>
      <c r="I69" s="184"/>
      <c r="J69" s="356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  <c r="J70" s="356"/>
    </row>
    <row r="71" spans="1:17" x14ac:dyDescent="0.2">
      <c r="A71" s="57" t="s">
        <v>94</v>
      </c>
      <c r="B71" s="58" t="s">
        <v>84</v>
      </c>
      <c r="C71" s="152">
        <f>C78-SUM(C72:C77)</f>
        <v>3042</v>
      </c>
      <c r="D71" s="152">
        <f t="shared" ref="D71:I71" si="0">D78-SUM(D72:D77)</f>
        <v>3152</v>
      </c>
      <c r="E71" s="152">
        <f t="shared" si="0"/>
        <v>4047</v>
      </c>
      <c r="F71" s="152">
        <f t="shared" si="0"/>
        <v>3686</v>
      </c>
      <c r="G71" s="152">
        <f t="shared" si="0"/>
        <v>4299</v>
      </c>
      <c r="H71" s="152">
        <f t="shared" si="0"/>
        <v>5116</v>
      </c>
      <c r="I71" s="152">
        <f t="shared" si="0"/>
        <v>5872</v>
      </c>
      <c r="J71" s="152">
        <f t="shared" ref="J71:K71" si="1">J78-SUM(J72:J77)</f>
        <v>6224</v>
      </c>
      <c r="K71" s="152">
        <f t="shared" si="1"/>
        <v>6588</v>
      </c>
      <c r="L71" s="152">
        <f t="shared" ref="L71:M71" si="2">L78-SUM(L72:L77)</f>
        <v>6020</v>
      </c>
      <c r="M71" s="152">
        <f t="shared" si="2"/>
        <v>5556</v>
      </c>
      <c r="N71" s="152">
        <f t="shared" ref="N71:O71" si="3">N78-SUM(N72:N77)</f>
        <v>8622</v>
      </c>
      <c r="O71" s="152">
        <f t="shared" si="3"/>
        <v>8911</v>
      </c>
      <c r="P71" s="152">
        <f t="shared" ref="P71:Q71" si="4">P78-SUM(P72:P77)</f>
        <v>11708</v>
      </c>
      <c r="Q71" s="152">
        <f t="shared" si="4"/>
        <v>11968</v>
      </c>
    </row>
    <row r="72" spans="1:17" x14ac:dyDescent="0.2">
      <c r="A72" s="46"/>
      <c r="B72" s="48" t="s">
        <v>85</v>
      </c>
      <c r="C72" s="50">
        <f t="shared" ref="C72:N72" si="5">ROUND(C$78*C44/C$50,0)</f>
        <v>226</v>
      </c>
      <c r="D72" s="50">
        <f t="shared" si="5"/>
        <v>251</v>
      </c>
      <c r="E72" s="50">
        <f t="shared" si="5"/>
        <v>244</v>
      </c>
      <c r="F72" s="50">
        <f t="shared" si="5"/>
        <v>163</v>
      </c>
      <c r="G72" s="50">
        <f t="shared" si="5"/>
        <v>193</v>
      </c>
      <c r="H72" s="50">
        <f t="shared" si="5"/>
        <v>230</v>
      </c>
      <c r="I72" s="50">
        <f t="shared" si="5"/>
        <v>206</v>
      </c>
      <c r="J72" s="50">
        <f t="shared" si="5"/>
        <v>203</v>
      </c>
      <c r="K72" s="50">
        <f t="shared" si="5"/>
        <v>562</v>
      </c>
      <c r="L72" s="50">
        <f t="shared" si="5"/>
        <v>490</v>
      </c>
      <c r="M72" s="50">
        <f t="shared" si="5"/>
        <v>349</v>
      </c>
      <c r="N72" s="50">
        <f t="shared" si="5"/>
        <v>336</v>
      </c>
      <c r="O72" s="50">
        <f t="shared" ref="O72:P72" si="6">ROUND(O$78*O44/O$50,0)</f>
        <v>365</v>
      </c>
      <c r="P72" s="50">
        <f t="shared" si="6"/>
        <v>154</v>
      </c>
      <c r="Q72" s="50">
        <f t="shared" ref="Q72" si="7">ROUND(Q$78*Q44/Q$50,0)</f>
        <v>298</v>
      </c>
    </row>
    <row r="73" spans="1:17" x14ac:dyDescent="0.2">
      <c r="A73" s="46"/>
      <c r="B73" s="48" t="s">
        <v>86</v>
      </c>
      <c r="C73" s="50">
        <f t="shared" ref="C73:N73" si="8">ROUND(C$78*C45/C$50,0)</f>
        <v>29</v>
      </c>
      <c r="D73" s="50">
        <f t="shared" si="8"/>
        <v>0</v>
      </c>
      <c r="E73" s="50">
        <f t="shared" si="8"/>
        <v>0</v>
      </c>
      <c r="F73" s="50">
        <f t="shared" si="8"/>
        <v>0</v>
      </c>
      <c r="G73" s="50">
        <f t="shared" si="8"/>
        <v>0</v>
      </c>
      <c r="H73" s="50">
        <f t="shared" si="8"/>
        <v>0</v>
      </c>
      <c r="I73" s="50">
        <f t="shared" si="8"/>
        <v>0</v>
      </c>
      <c r="J73" s="50">
        <f t="shared" si="8"/>
        <v>0</v>
      </c>
      <c r="K73" s="50">
        <f t="shared" si="8"/>
        <v>0</v>
      </c>
      <c r="L73" s="50">
        <f t="shared" si="8"/>
        <v>0</v>
      </c>
      <c r="M73" s="50">
        <f t="shared" si="8"/>
        <v>0</v>
      </c>
      <c r="N73" s="50">
        <f t="shared" si="8"/>
        <v>0</v>
      </c>
      <c r="O73" s="50">
        <f t="shared" ref="O73:P73" si="9">ROUND(O$78*O45/O$50,0)</f>
        <v>0</v>
      </c>
      <c r="P73" s="50">
        <f t="shared" si="9"/>
        <v>0</v>
      </c>
      <c r="Q73" s="50">
        <f t="shared" ref="Q73" si="10">ROUND(Q$78*Q45/Q$50,0)</f>
        <v>0</v>
      </c>
    </row>
    <row r="74" spans="1:17" x14ac:dyDescent="0.2">
      <c r="A74" s="46"/>
      <c r="B74" s="48" t="s">
        <v>87</v>
      </c>
      <c r="C74" s="50">
        <f t="shared" ref="C74:N74" si="11">ROUND(C$78*C46/C$50,0)</f>
        <v>27</v>
      </c>
      <c r="D74" s="50">
        <f t="shared" si="11"/>
        <v>22</v>
      </c>
      <c r="E74" s="50">
        <f t="shared" si="11"/>
        <v>27</v>
      </c>
      <c r="F74" s="50">
        <f t="shared" si="11"/>
        <v>22</v>
      </c>
      <c r="G74" s="50">
        <f t="shared" si="11"/>
        <v>39</v>
      </c>
      <c r="H74" s="50">
        <f t="shared" si="11"/>
        <v>38</v>
      </c>
      <c r="I74" s="50">
        <f t="shared" si="11"/>
        <v>101</v>
      </c>
      <c r="J74" s="50">
        <f t="shared" si="11"/>
        <v>141</v>
      </c>
      <c r="K74" s="50">
        <f t="shared" si="11"/>
        <v>47</v>
      </c>
      <c r="L74" s="50">
        <f t="shared" si="11"/>
        <v>40</v>
      </c>
      <c r="M74" s="50">
        <f t="shared" si="11"/>
        <v>17</v>
      </c>
      <c r="N74" s="50">
        <f t="shared" si="11"/>
        <v>34</v>
      </c>
      <c r="O74" s="50">
        <f t="shared" ref="O74:P74" si="12">ROUND(O$78*O46/O$50,0)</f>
        <v>30</v>
      </c>
      <c r="P74" s="50">
        <f t="shared" si="12"/>
        <v>56</v>
      </c>
      <c r="Q74" s="50">
        <f t="shared" ref="Q74" si="13">ROUND(Q$78*Q46/Q$50,0)</f>
        <v>82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0</v>
      </c>
      <c r="D76" s="50">
        <f t="shared" si="17"/>
        <v>0</v>
      </c>
      <c r="E76" s="50">
        <f t="shared" si="17"/>
        <v>0</v>
      </c>
      <c r="F76" s="50">
        <f t="shared" si="17"/>
        <v>0</v>
      </c>
      <c r="G76" s="50">
        <f t="shared" si="17"/>
        <v>0</v>
      </c>
      <c r="H76" s="50">
        <f t="shared" si="17"/>
        <v>0</v>
      </c>
      <c r="I76" s="50">
        <f t="shared" si="17"/>
        <v>0</v>
      </c>
      <c r="J76" s="50">
        <f t="shared" si="17"/>
        <v>0</v>
      </c>
      <c r="K76" s="50">
        <f t="shared" si="17"/>
        <v>0</v>
      </c>
      <c r="L76" s="50">
        <f t="shared" si="17"/>
        <v>0</v>
      </c>
      <c r="M76" s="50">
        <f t="shared" si="17"/>
        <v>0</v>
      </c>
      <c r="N76" s="50">
        <f t="shared" si="17"/>
        <v>0</v>
      </c>
      <c r="O76" s="50">
        <f t="shared" ref="O76:P76" si="18">ROUND(O$78*O48/O$50,0)</f>
        <v>0</v>
      </c>
      <c r="P76" s="50">
        <f t="shared" si="18"/>
        <v>0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3324</v>
      </c>
      <c r="D78" s="239">
        <f t="shared" ref="D78:I78" si="23">D91</f>
        <v>3425</v>
      </c>
      <c r="E78" s="239">
        <f t="shared" si="23"/>
        <v>4318</v>
      </c>
      <c r="F78" s="239">
        <f t="shared" si="23"/>
        <v>3871</v>
      </c>
      <c r="G78" s="239">
        <f t="shared" si="23"/>
        <v>4531</v>
      </c>
      <c r="H78" s="239">
        <f t="shared" si="23"/>
        <v>5384</v>
      </c>
      <c r="I78" s="239">
        <f t="shared" si="23"/>
        <v>6179</v>
      </c>
      <c r="J78" s="239">
        <f t="shared" ref="J78:K78" si="24">J91</f>
        <v>6568</v>
      </c>
      <c r="K78" s="239">
        <f t="shared" si="24"/>
        <v>7197</v>
      </c>
      <c r="L78" s="239">
        <f t="shared" ref="L78:M78" si="25">L91</f>
        <v>6550</v>
      </c>
      <c r="M78" s="239">
        <f t="shared" si="25"/>
        <v>5922</v>
      </c>
      <c r="N78" s="239">
        <f t="shared" ref="N78:O78" si="26">N91</f>
        <v>8992</v>
      </c>
      <c r="O78" s="239">
        <f t="shared" si="26"/>
        <v>9306</v>
      </c>
      <c r="P78" s="239">
        <f t="shared" ref="P78:Q78" si="27">P91</f>
        <v>11918</v>
      </c>
      <c r="Q78" s="239">
        <f t="shared" si="27"/>
        <v>12348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  <c r="J79" s="356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  <c r="J80" s="356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27864</v>
      </c>
      <c r="D81" s="152">
        <f t="shared" si="28"/>
        <v>26814</v>
      </c>
      <c r="E81" s="152">
        <f t="shared" si="28"/>
        <v>25367</v>
      </c>
      <c r="F81" s="152">
        <f t="shared" si="28"/>
        <v>25684</v>
      </c>
      <c r="G81" s="152">
        <f t="shared" si="28"/>
        <v>23481</v>
      </c>
      <c r="H81" s="152">
        <f t="shared" si="28"/>
        <v>26793</v>
      </c>
      <c r="I81" s="152">
        <f t="shared" si="28"/>
        <v>28921</v>
      </c>
      <c r="J81" s="152">
        <f t="shared" si="28"/>
        <v>30959</v>
      </c>
      <c r="K81" s="152">
        <f t="shared" si="28"/>
        <v>28442</v>
      </c>
      <c r="L81" s="152">
        <f t="shared" si="28"/>
        <v>29857</v>
      </c>
      <c r="M81" s="152">
        <f t="shared" si="28"/>
        <v>14659</v>
      </c>
      <c r="N81" s="152">
        <f t="shared" si="28"/>
        <v>18973</v>
      </c>
      <c r="O81" s="152">
        <f t="shared" ref="O81:P81" si="29">O83-SUM(O82:O82)</f>
        <v>22411</v>
      </c>
      <c r="P81" s="152">
        <f t="shared" si="29"/>
        <v>31247</v>
      </c>
      <c r="Q81" s="152">
        <f t="shared" ref="Q81" si="30">Q83-SUM(Q82:Q82)</f>
        <v>28790</v>
      </c>
    </row>
    <row r="82" spans="1:17" x14ac:dyDescent="0.2">
      <c r="A82" s="46"/>
      <c r="B82" s="61" t="s">
        <v>92</v>
      </c>
      <c r="C82" s="50">
        <f t="shared" ref="C82:N82" si="31">ROUND(C$83*C54/C$55,0)</f>
        <v>2592</v>
      </c>
      <c r="D82" s="50">
        <f t="shared" si="31"/>
        <v>2763</v>
      </c>
      <c r="E82" s="50">
        <f t="shared" si="31"/>
        <v>3112</v>
      </c>
      <c r="F82" s="50">
        <f t="shared" si="31"/>
        <v>2823</v>
      </c>
      <c r="G82" s="50">
        <f t="shared" si="31"/>
        <v>2954</v>
      </c>
      <c r="H82" s="50">
        <f t="shared" si="31"/>
        <v>3612</v>
      </c>
      <c r="I82" s="50">
        <f t="shared" si="31"/>
        <v>3947</v>
      </c>
      <c r="J82" s="50">
        <f t="shared" si="31"/>
        <v>3980</v>
      </c>
      <c r="K82" s="50">
        <f t="shared" si="31"/>
        <v>4108</v>
      </c>
      <c r="L82" s="50">
        <f t="shared" si="31"/>
        <v>3669</v>
      </c>
      <c r="M82" s="50">
        <f t="shared" si="31"/>
        <v>2289</v>
      </c>
      <c r="N82" s="50">
        <f t="shared" si="31"/>
        <v>2864</v>
      </c>
      <c r="O82" s="50">
        <f t="shared" ref="O82:P82" si="32">ROUND(O$83*O54/O$55,0)</f>
        <v>3638</v>
      </c>
      <c r="P82" s="50">
        <f t="shared" si="32"/>
        <v>5012</v>
      </c>
      <c r="Q82" s="50">
        <f t="shared" ref="Q82" si="33">ROUND(Q$83*Q54/Q$55,0)</f>
        <v>4643</v>
      </c>
    </row>
    <row r="83" spans="1:17" x14ac:dyDescent="0.2">
      <c r="A83" s="67"/>
      <c r="B83" s="64" t="s">
        <v>95</v>
      </c>
      <c r="C83" s="239">
        <f>C92</f>
        <v>30456</v>
      </c>
      <c r="D83" s="239">
        <f t="shared" ref="D83:I83" si="34">D92</f>
        <v>29577</v>
      </c>
      <c r="E83" s="239">
        <f t="shared" si="34"/>
        <v>28479</v>
      </c>
      <c r="F83" s="239">
        <f t="shared" si="34"/>
        <v>28507</v>
      </c>
      <c r="G83" s="239">
        <f t="shared" si="34"/>
        <v>26435</v>
      </c>
      <c r="H83" s="239">
        <f t="shared" si="34"/>
        <v>30405</v>
      </c>
      <c r="I83" s="239">
        <f t="shared" si="34"/>
        <v>32868</v>
      </c>
      <c r="J83" s="239">
        <f t="shared" ref="J83:K83" si="35">J92</f>
        <v>34939</v>
      </c>
      <c r="K83" s="239">
        <f t="shared" si="35"/>
        <v>32550</v>
      </c>
      <c r="L83" s="239">
        <f t="shared" ref="L83:M83" si="36">L92</f>
        <v>33526</v>
      </c>
      <c r="M83" s="239">
        <f t="shared" si="36"/>
        <v>16948</v>
      </c>
      <c r="N83" s="239">
        <f t="shared" ref="N83:O83" si="37">N92</f>
        <v>21837</v>
      </c>
      <c r="O83" s="239">
        <f t="shared" si="37"/>
        <v>26049</v>
      </c>
      <c r="P83" s="239">
        <f t="shared" ref="P83:Q83" si="38">P92</f>
        <v>36259</v>
      </c>
      <c r="Q83" s="239">
        <f t="shared" si="38"/>
        <v>33433</v>
      </c>
    </row>
    <row r="84" spans="1:17" x14ac:dyDescent="0.2">
      <c r="C84" s="68"/>
      <c r="D84" s="68"/>
      <c r="E84" s="184"/>
      <c r="F84" s="184"/>
      <c r="G84" s="184"/>
      <c r="H84" s="184"/>
      <c r="I84" s="184"/>
      <c r="J84" s="79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  <c r="J85" s="80"/>
    </row>
    <row r="86" spans="1:17" x14ac:dyDescent="0.2">
      <c r="A86" s="42" t="s">
        <v>94</v>
      </c>
      <c r="B86" s="43" t="s">
        <v>91</v>
      </c>
      <c r="C86" s="152">
        <f>C88-C87</f>
        <v>28483</v>
      </c>
      <c r="D86" s="152">
        <f t="shared" ref="D86:I86" si="39">D88-D87</f>
        <v>27367</v>
      </c>
      <c r="E86" s="152">
        <f t="shared" si="39"/>
        <v>25513</v>
      </c>
      <c r="F86" s="152">
        <f t="shared" si="39"/>
        <v>26835</v>
      </c>
      <c r="G86" s="152">
        <f t="shared" si="39"/>
        <v>25016</v>
      </c>
      <c r="H86" s="152">
        <f t="shared" si="39"/>
        <v>27395</v>
      </c>
      <c r="I86" s="152">
        <f t="shared" si="39"/>
        <v>29927</v>
      </c>
      <c r="J86" s="152">
        <f t="shared" ref="J86:K86" si="40">J88-J87</f>
        <v>31978</v>
      </c>
      <c r="K86" s="152">
        <f t="shared" si="40"/>
        <v>32953</v>
      </c>
      <c r="L86" s="152">
        <f t="shared" ref="L86:M86" si="41">L88-L87</f>
        <v>36622</v>
      </c>
      <c r="M86" s="152">
        <f t="shared" si="41"/>
        <v>19292</v>
      </c>
      <c r="N86" s="152">
        <f t="shared" ref="N86:O86" si="42">N88-N87</f>
        <v>23157</v>
      </c>
      <c r="O86" s="152">
        <f t="shared" si="42"/>
        <v>29565</v>
      </c>
      <c r="P86" s="152">
        <f t="shared" ref="P86:Q86" si="43">P88-P87</f>
        <v>41019</v>
      </c>
      <c r="Q86" s="152">
        <f t="shared" si="43"/>
        <v>37658</v>
      </c>
    </row>
    <row r="87" spans="1:17" x14ac:dyDescent="0.2">
      <c r="A87" s="44"/>
      <c r="B87" s="61" t="s">
        <v>92</v>
      </c>
      <c r="C87" s="55">
        <f t="shared" ref="C87:N87" si="44">ROUND(C$88*C59/C$60,0)</f>
        <v>3632</v>
      </c>
      <c r="D87" s="55">
        <f t="shared" si="44"/>
        <v>3498</v>
      </c>
      <c r="E87" s="55">
        <f t="shared" si="44"/>
        <v>3877</v>
      </c>
      <c r="F87" s="55">
        <f t="shared" si="44"/>
        <v>3462</v>
      </c>
      <c r="G87" s="55">
        <f t="shared" si="44"/>
        <v>3527</v>
      </c>
      <c r="H87" s="55">
        <f t="shared" si="44"/>
        <v>4669</v>
      </c>
      <c r="I87" s="55">
        <f t="shared" si="44"/>
        <v>4860</v>
      </c>
      <c r="J87" s="55">
        <f t="shared" si="44"/>
        <v>4859</v>
      </c>
      <c r="K87" s="55">
        <f t="shared" si="44"/>
        <v>4812</v>
      </c>
      <c r="L87" s="55">
        <f t="shared" si="44"/>
        <v>4251</v>
      </c>
      <c r="M87" s="55">
        <f t="shared" si="44"/>
        <v>2849</v>
      </c>
      <c r="N87" s="55">
        <f t="shared" si="44"/>
        <v>3418</v>
      </c>
      <c r="O87" s="55">
        <f t="shared" ref="O87:P87" si="45">ROUND(O$88*O59/O$60,0)</f>
        <v>4493</v>
      </c>
      <c r="P87" s="55">
        <f t="shared" si="45"/>
        <v>6208</v>
      </c>
      <c r="Q87" s="55">
        <f t="shared" ref="Q87" si="46">ROUND(Q$88*Q59/Q$60,0)</f>
        <v>5341</v>
      </c>
    </row>
    <row r="88" spans="1:17" x14ac:dyDescent="0.2">
      <c r="A88" s="67"/>
      <c r="B88" s="67" t="s">
        <v>95</v>
      </c>
      <c r="C88" s="239">
        <f>C93</f>
        <v>32115</v>
      </c>
      <c r="D88" s="239">
        <f t="shared" ref="D88:I88" si="47">D93</f>
        <v>30865</v>
      </c>
      <c r="E88" s="239">
        <f t="shared" si="47"/>
        <v>29390</v>
      </c>
      <c r="F88" s="239">
        <f t="shared" si="47"/>
        <v>30297</v>
      </c>
      <c r="G88" s="239">
        <f t="shared" si="47"/>
        <v>28543</v>
      </c>
      <c r="H88" s="239">
        <f t="shared" si="47"/>
        <v>32064</v>
      </c>
      <c r="I88" s="239">
        <f t="shared" si="47"/>
        <v>34787</v>
      </c>
      <c r="J88" s="239">
        <f t="shared" ref="J88:K88" si="48">J93</f>
        <v>36837</v>
      </c>
      <c r="K88" s="239">
        <f t="shared" si="48"/>
        <v>37765</v>
      </c>
      <c r="L88" s="239">
        <f t="shared" ref="L88:M88" si="49">L93</f>
        <v>40873</v>
      </c>
      <c r="M88" s="239">
        <f t="shared" si="49"/>
        <v>22141</v>
      </c>
      <c r="N88" s="239">
        <f t="shared" ref="N88:O88" si="50">N93</f>
        <v>26575</v>
      </c>
      <c r="O88" s="239">
        <f t="shared" si="50"/>
        <v>34058</v>
      </c>
      <c r="P88" s="239">
        <f t="shared" ref="P88:Q88" si="51">P93</f>
        <v>47227</v>
      </c>
      <c r="Q88" s="239">
        <f t="shared" si="51"/>
        <v>42999</v>
      </c>
    </row>
    <row r="90" spans="1:17" x14ac:dyDescent="0.2">
      <c r="A90" s="39" t="s">
        <v>345</v>
      </c>
    </row>
    <row r="91" spans="1:17" x14ac:dyDescent="0.2">
      <c r="A91" s="109" t="s">
        <v>94</v>
      </c>
      <c r="B91" s="109" t="s">
        <v>98</v>
      </c>
      <c r="C91" s="152">
        <f>地域観光消費2!D21</f>
        <v>3324</v>
      </c>
      <c r="D91" s="152">
        <f>地域観光消費2!E21</f>
        <v>3425</v>
      </c>
      <c r="E91" s="152">
        <f>地域観光消費2!F21</f>
        <v>4318</v>
      </c>
      <c r="F91" s="152">
        <f>地域観光消費2!G21</f>
        <v>3871</v>
      </c>
      <c r="G91" s="152">
        <f>地域観光消費2!H21</f>
        <v>4531</v>
      </c>
      <c r="H91" s="152">
        <f>地域観光消費2!I21</f>
        <v>5384</v>
      </c>
      <c r="I91" s="152">
        <f>地域観光消費2!J21</f>
        <v>6179</v>
      </c>
      <c r="J91" s="152">
        <f>地域観光消費2!K21</f>
        <v>6568</v>
      </c>
      <c r="K91" s="152">
        <f>地域観光消費2!L21</f>
        <v>7197</v>
      </c>
      <c r="L91" s="152">
        <f>地域観光消費2!M21</f>
        <v>6550</v>
      </c>
      <c r="M91" s="152">
        <f>地域観光消費2!N21</f>
        <v>5922</v>
      </c>
      <c r="N91" s="152">
        <f>地域観光消費2!O21</f>
        <v>8992</v>
      </c>
      <c r="O91" s="152">
        <f>地域観光消費2!P21</f>
        <v>9306</v>
      </c>
      <c r="P91" s="152">
        <f>地域観光消費2!Q21</f>
        <v>11918</v>
      </c>
      <c r="Q91" s="152">
        <f>地域観光消費2!R21</f>
        <v>12348</v>
      </c>
    </row>
    <row r="92" spans="1:17" x14ac:dyDescent="0.2">
      <c r="A92" s="56"/>
      <c r="B92" s="56" t="s">
        <v>99</v>
      </c>
      <c r="C92" s="50">
        <f>地域観光消費2!D22</f>
        <v>30456</v>
      </c>
      <c r="D92" s="50">
        <f>地域観光消費2!E22</f>
        <v>29577</v>
      </c>
      <c r="E92" s="50">
        <f>地域観光消費2!F22</f>
        <v>28479</v>
      </c>
      <c r="F92" s="50">
        <f>地域観光消費2!G22</f>
        <v>28507</v>
      </c>
      <c r="G92" s="50">
        <f>地域観光消費2!H22</f>
        <v>26435</v>
      </c>
      <c r="H92" s="50">
        <f>地域観光消費2!I22</f>
        <v>30405</v>
      </c>
      <c r="I92" s="50">
        <f>地域観光消費2!J22</f>
        <v>32868</v>
      </c>
      <c r="J92" s="50">
        <f>地域観光消費2!K22</f>
        <v>34939</v>
      </c>
      <c r="K92" s="50">
        <f>地域観光消費2!L22</f>
        <v>32550</v>
      </c>
      <c r="L92" s="50">
        <f>地域観光消費2!M22</f>
        <v>33526</v>
      </c>
      <c r="M92" s="50">
        <f>地域観光消費2!N22</f>
        <v>16948</v>
      </c>
      <c r="N92" s="50">
        <f>地域観光消費2!O22</f>
        <v>21837</v>
      </c>
      <c r="O92" s="50">
        <f>地域観光消費2!P22</f>
        <v>26049</v>
      </c>
      <c r="P92" s="50">
        <f>地域観光消費2!Q22</f>
        <v>36259</v>
      </c>
      <c r="Q92" s="50">
        <f>地域観光消費2!R22</f>
        <v>33433</v>
      </c>
    </row>
    <row r="93" spans="1:17" x14ac:dyDescent="0.2">
      <c r="A93" s="110"/>
      <c r="B93" s="110" t="s">
        <v>100</v>
      </c>
      <c r="C93" s="55">
        <f>地域観光消費2!D23</f>
        <v>32115</v>
      </c>
      <c r="D93" s="55">
        <f>地域観光消費2!E23</f>
        <v>30865</v>
      </c>
      <c r="E93" s="55">
        <f>地域観光消費2!F23</f>
        <v>29390</v>
      </c>
      <c r="F93" s="55">
        <f>地域観光消費2!G23</f>
        <v>30297</v>
      </c>
      <c r="G93" s="55">
        <f>地域観光消費2!H23</f>
        <v>28543</v>
      </c>
      <c r="H93" s="55">
        <f>地域観光消費2!I23</f>
        <v>32064</v>
      </c>
      <c r="I93" s="55">
        <f>地域観光消費2!J23</f>
        <v>34787</v>
      </c>
      <c r="J93" s="55">
        <f>地域観光消費2!K23</f>
        <v>36837</v>
      </c>
      <c r="K93" s="55">
        <f>地域観光消費2!L23</f>
        <v>37765</v>
      </c>
      <c r="L93" s="55">
        <f>地域観光消費2!M23</f>
        <v>40873</v>
      </c>
      <c r="M93" s="55">
        <f>地域観光消費2!N23</f>
        <v>22141</v>
      </c>
      <c r="N93" s="55">
        <f>地域観光消費2!O23</f>
        <v>26575</v>
      </c>
      <c r="O93" s="55">
        <f>地域観光消費2!P23</f>
        <v>34058</v>
      </c>
      <c r="P93" s="55">
        <f>地域観光消費2!Q23</f>
        <v>47227</v>
      </c>
      <c r="Q93" s="55">
        <f>地域観光消費2!R23</f>
        <v>42999</v>
      </c>
    </row>
    <row r="94" spans="1:17" x14ac:dyDescent="0.2">
      <c r="A94" s="111"/>
      <c r="B94" s="111" t="s">
        <v>95</v>
      </c>
      <c r="C94" s="55">
        <f>SUM(C91:C93)</f>
        <v>65895</v>
      </c>
      <c r="D94" s="55">
        <f t="shared" ref="D94:I94" si="52">SUM(D91:D93)</f>
        <v>63867</v>
      </c>
      <c r="E94" s="55">
        <f t="shared" si="52"/>
        <v>62187</v>
      </c>
      <c r="F94" s="55">
        <f t="shared" si="52"/>
        <v>62675</v>
      </c>
      <c r="G94" s="55">
        <f t="shared" si="52"/>
        <v>59509</v>
      </c>
      <c r="H94" s="55">
        <f t="shared" si="52"/>
        <v>67853</v>
      </c>
      <c r="I94" s="55">
        <f t="shared" si="52"/>
        <v>73834</v>
      </c>
      <c r="J94" s="55">
        <f t="shared" ref="J94:K94" si="53">SUM(J91:J93)</f>
        <v>78344</v>
      </c>
      <c r="K94" s="55">
        <f t="shared" si="53"/>
        <v>77512</v>
      </c>
      <c r="L94" s="55">
        <f t="shared" ref="L94:M94" si="54">SUM(L91:L93)</f>
        <v>80949</v>
      </c>
      <c r="M94" s="55">
        <f t="shared" si="54"/>
        <v>45011</v>
      </c>
      <c r="N94" s="55">
        <f t="shared" ref="N94:O94" si="55">SUM(N91:N93)</f>
        <v>57404</v>
      </c>
      <c r="O94" s="55">
        <f t="shared" si="55"/>
        <v>69413</v>
      </c>
      <c r="P94" s="55">
        <f t="shared" ref="P94:Q94" si="56">SUM(P91:P93)</f>
        <v>95404</v>
      </c>
      <c r="Q94" s="55">
        <f t="shared" si="56"/>
        <v>88780</v>
      </c>
    </row>
    <row r="96" spans="1:17" x14ac:dyDescent="0.2">
      <c r="C96" s="54"/>
      <c r="D96" s="54"/>
      <c r="E96" s="54"/>
      <c r="F96" s="54"/>
      <c r="G96" s="54"/>
      <c r="H96" s="54"/>
      <c r="I96" s="54"/>
    </row>
    <row r="97" spans="1:17" x14ac:dyDescent="0.2">
      <c r="A97" s="108" t="s">
        <v>39</v>
      </c>
      <c r="B97" s="43" t="s">
        <v>147</v>
      </c>
      <c r="C97" s="47">
        <f>市町入込数2!D13</f>
        <v>4811000</v>
      </c>
      <c r="D97" s="47">
        <f>市町入込数2!E13</f>
        <v>4656068</v>
      </c>
      <c r="E97" s="47">
        <f>市町入込数2!F13</f>
        <v>4474029</v>
      </c>
      <c r="F97" s="47">
        <f>市町入込数2!G13</f>
        <v>4443024</v>
      </c>
      <c r="G97" s="47">
        <f>市町入込数2!H13</f>
        <v>4603139</v>
      </c>
      <c r="H97" s="47">
        <f>市町入込数2!I13</f>
        <v>4748437</v>
      </c>
      <c r="I97" s="47">
        <f>市町入込数2!J13</f>
        <v>4702677</v>
      </c>
      <c r="J97" s="47">
        <f>市町入込数2!K13</f>
        <v>5279808</v>
      </c>
      <c r="K97" s="47">
        <f>市町入込数2!L13</f>
        <v>5142819</v>
      </c>
      <c r="L97" s="47">
        <f>市町入込数2!M13</f>
        <v>5618265</v>
      </c>
      <c r="M97" s="47">
        <f>市町入込数2!N13</f>
        <v>3428935</v>
      </c>
      <c r="N97" s="47">
        <f>市町入込数2!O13</f>
        <v>3570682</v>
      </c>
      <c r="O97" s="97">
        <f>市町入込数2!P13</f>
        <v>4549156</v>
      </c>
      <c r="P97" s="97">
        <f>市町入込数2!Q13</f>
        <v>4723136</v>
      </c>
      <c r="Q97" s="97">
        <f>市町入込数2!R13</f>
        <v>4709807</v>
      </c>
    </row>
    <row r="98" spans="1:17" x14ac:dyDescent="0.2">
      <c r="A98" s="72"/>
      <c r="B98" s="61" t="s">
        <v>148</v>
      </c>
      <c r="C98" s="53">
        <f>市町入込数2!S13</f>
        <v>238000</v>
      </c>
      <c r="D98" s="53">
        <f>市町入込数2!T13</f>
        <v>228696</v>
      </c>
      <c r="E98" s="53">
        <f>市町入込数2!U13</f>
        <v>259572</v>
      </c>
      <c r="F98" s="53">
        <f>市町入込数2!V13</f>
        <v>276269</v>
      </c>
      <c r="G98" s="53">
        <f>市町入込数2!W13</f>
        <v>295484</v>
      </c>
      <c r="H98" s="53">
        <f>市町入込数2!X13</f>
        <v>309429</v>
      </c>
      <c r="I98" s="53">
        <f>市町入込数2!Y13</f>
        <v>311532</v>
      </c>
      <c r="J98" s="53">
        <f>市町入込数2!Z13</f>
        <v>310893</v>
      </c>
      <c r="K98" s="53">
        <f>市町入込数2!AA13</f>
        <v>342498</v>
      </c>
      <c r="L98" s="53">
        <f>市町入込数2!AB13</f>
        <v>295298</v>
      </c>
      <c r="M98" s="49">
        <f>市町入込数2!AC13</f>
        <v>196922</v>
      </c>
      <c r="N98" s="49">
        <f>市町入込数2!AD13</f>
        <v>243274</v>
      </c>
      <c r="O98" s="96">
        <f>市町入込数2!AE13</f>
        <v>288012</v>
      </c>
      <c r="P98" s="96">
        <f>市町入込数2!AF13</f>
        <v>319539</v>
      </c>
      <c r="Q98" s="96">
        <f>市町入込数2!AG13</f>
        <v>321005</v>
      </c>
    </row>
    <row r="99" spans="1:17" x14ac:dyDescent="0.2">
      <c r="B99" t="s">
        <v>140</v>
      </c>
      <c r="C99" s="54">
        <v>226</v>
      </c>
      <c r="D99" s="54">
        <v>216</v>
      </c>
      <c r="E99" s="54">
        <v>247</v>
      </c>
      <c r="F99" s="54">
        <v>261</v>
      </c>
      <c r="G99" s="54">
        <v>280</v>
      </c>
      <c r="H99" s="54">
        <v>290</v>
      </c>
      <c r="I99" s="79">
        <v>295</v>
      </c>
      <c r="J99" s="50">
        <f>宿泊者数!K19</f>
        <v>296</v>
      </c>
      <c r="K99" s="50">
        <f>宿泊者数!K42</f>
        <v>326.46199999999999</v>
      </c>
      <c r="L99" s="152">
        <f>宿泊者数!K65</f>
        <v>282.48599999999999</v>
      </c>
      <c r="M99" s="152">
        <f>宿泊者数!K88</f>
        <v>191.43100000000001</v>
      </c>
      <c r="N99" s="152">
        <f>宿泊者数!K120</f>
        <v>238.55199999999999</v>
      </c>
      <c r="O99" s="546">
        <f>宿泊者数!K142</f>
        <v>279.49700000000001</v>
      </c>
      <c r="P99" s="546">
        <f>宿泊者数!K173</f>
        <v>309.84899999999999</v>
      </c>
      <c r="Q99" s="546">
        <f>宿泊者数!K195/1000</f>
        <v>311.47199999999998</v>
      </c>
    </row>
    <row r="100" spans="1:17" x14ac:dyDescent="0.2">
      <c r="B100" t="s">
        <v>141</v>
      </c>
      <c r="C100" s="54">
        <v>12</v>
      </c>
      <c r="D100" s="54">
        <v>12</v>
      </c>
      <c r="E100" s="54">
        <v>13</v>
      </c>
      <c r="F100" s="54">
        <v>15</v>
      </c>
      <c r="G100" s="54">
        <v>15</v>
      </c>
      <c r="H100" s="54">
        <v>18</v>
      </c>
      <c r="I100" s="78">
        <v>16</v>
      </c>
      <c r="J100" s="50">
        <f>宿泊者数!K20</f>
        <v>15</v>
      </c>
      <c r="K100" s="50">
        <f>宿泊者数!K43</f>
        <v>16.036000000000001</v>
      </c>
      <c r="L100" s="50">
        <f>宿泊者数!K66</f>
        <v>12.811999999999999</v>
      </c>
      <c r="M100" s="50">
        <f>宿泊者数!K89</f>
        <v>5.4909999999999997</v>
      </c>
      <c r="N100" s="50">
        <f>宿泊者数!K121</f>
        <v>4.7220000000000004</v>
      </c>
      <c r="O100" s="506">
        <f>宿泊者数!K143</f>
        <v>8.5150000000000006</v>
      </c>
      <c r="P100" s="506">
        <f>宿泊者数!K174</f>
        <v>9.69</v>
      </c>
      <c r="Q100" s="506">
        <f>宿泊者数!K196/1000</f>
        <v>9.5329999999999995</v>
      </c>
    </row>
    <row r="101" spans="1:17" x14ac:dyDescent="0.2">
      <c r="B101" t="s">
        <v>142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78">
        <v>0</v>
      </c>
      <c r="J101" s="50">
        <f>宿泊者数!K21</f>
        <v>0</v>
      </c>
      <c r="K101" s="50">
        <f>宿泊者数!K44</f>
        <v>0</v>
      </c>
      <c r="L101" s="50">
        <f>宿泊者数!K67</f>
        <v>0</v>
      </c>
      <c r="M101" s="50">
        <f>宿泊者数!K90</f>
        <v>0</v>
      </c>
      <c r="N101" s="50">
        <f>宿泊者数!K122</f>
        <v>0</v>
      </c>
      <c r="O101" s="506">
        <f>宿泊者数!K144</f>
        <v>0</v>
      </c>
      <c r="P101" s="506">
        <f>宿泊者数!K175</f>
        <v>0</v>
      </c>
      <c r="Q101" s="506">
        <f>宿泊者数!K197/1000</f>
        <v>0</v>
      </c>
    </row>
    <row r="102" spans="1:17" x14ac:dyDescent="0.2">
      <c r="B102" t="s">
        <v>143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78">
        <v>0</v>
      </c>
      <c r="J102" s="50">
        <f>宿泊者数!K22</f>
        <v>0</v>
      </c>
      <c r="K102" s="50">
        <f>宿泊者数!K45</f>
        <v>0</v>
      </c>
      <c r="L102" s="50">
        <f>宿泊者数!K68</f>
        <v>0</v>
      </c>
      <c r="M102" s="50">
        <f>宿泊者数!K91</f>
        <v>0</v>
      </c>
      <c r="N102" s="50">
        <f>宿泊者数!K123</f>
        <v>0</v>
      </c>
      <c r="O102" s="506">
        <f>宿泊者数!K145</f>
        <v>0</v>
      </c>
      <c r="P102" s="506">
        <f>宿泊者数!K176</f>
        <v>0</v>
      </c>
      <c r="Q102" s="506">
        <f>宿泊者数!K198/1000</f>
        <v>0</v>
      </c>
    </row>
    <row r="103" spans="1:17" x14ac:dyDescent="0.2">
      <c r="B103" t="s">
        <v>144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78">
        <v>0</v>
      </c>
      <c r="J103" s="50">
        <f>宿泊者数!K23</f>
        <v>0</v>
      </c>
      <c r="K103" s="50">
        <f>宿泊者数!K46</f>
        <v>0</v>
      </c>
      <c r="L103" s="50">
        <f>宿泊者数!K69</f>
        <v>0</v>
      </c>
      <c r="M103" s="50">
        <f>宿泊者数!K92</f>
        <v>0</v>
      </c>
      <c r="N103" s="50">
        <f>宿泊者数!K124</f>
        <v>0</v>
      </c>
      <c r="O103" s="506">
        <f>宿泊者数!K146</f>
        <v>0</v>
      </c>
      <c r="P103" s="506">
        <f>宿泊者数!K177</f>
        <v>0</v>
      </c>
      <c r="Q103" s="506">
        <f>宿泊者数!K199/1000</f>
        <v>0</v>
      </c>
    </row>
    <row r="104" spans="1:17" x14ac:dyDescent="0.2">
      <c r="B104" t="s">
        <v>145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宿泊者数!K24</f>
        <v>0</v>
      </c>
      <c r="K104" s="50">
        <f>宿泊者数!K47</f>
        <v>0</v>
      </c>
      <c r="L104" s="50">
        <f>宿泊者数!K70</f>
        <v>0</v>
      </c>
      <c r="M104" s="50">
        <f>宿泊者数!K93</f>
        <v>0</v>
      </c>
      <c r="N104" s="50">
        <f>宿泊者数!K125</f>
        <v>0</v>
      </c>
      <c r="O104" s="506">
        <f>宿泊者数!K147</f>
        <v>0</v>
      </c>
      <c r="P104" s="506">
        <f>宿泊者数!K178</f>
        <v>0</v>
      </c>
      <c r="Q104" s="506">
        <f>宿泊者数!K200/1000</f>
        <v>0</v>
      </c>
    </row>
    <row r="105" spans="1:17" x14ac:dyDescent="0.2">
      <c r="A105" s="61"/>
      <c r="B105" s="61" t="s">
        <v>146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80">
        <v>0</v>
      </c>
      <c r="J105" s="50">
        <f>宿泊者数!K25</f>
        <v>0</v>
      </c>
      <c r="K105" s="50">
        <f>宿泊者数!K48</f>
        <v>0</v>
      </c>
      <c r="L105" s="55">
        <f>宿泊者数!K71</f>
        <v>0</v>
      </c>
      <c r="M105" s="55">
        <f>宿泊者数!K94</f>
        <v>0</v>
      </c>
      <c r="N105" s="55">
        <f>宿泊者数!K126</f>
        <v>0</v>
      </c>
      <c r="O105" s="547">
        <f>宿泊者数!K148</f>
        <v>0</v>
      </c>
      <c r="P105" s="547">
        <f>宿泊者数!K179</f>
        <v>0</v>
      </c>
      <c r="Q105" s="547">
        <f>宿泊者数!K201/1000</f>
        <v>0</v>
      </c>
    </row>
    <row r="106" spans="1:17" x14ac:dyDescent="0.2">
      <c r="A106" s="93" t="s">
        <v>38</v>
      </c>
      <c r="B106" s="43" t="s">
        <v>147</v>
      </c>
      <c r="C106" s="47">
        <f>市町入込数2!D14</f>
        <v>2169000</v>
      </c>
      <c r="D106" s="47">
        <f>市町入込数2!E14</f>
        <v>2163663</v>
      </c>
      <c r="E106" s="47">
        <f>市町入込数2!F14</f>
        <v>2208737</v>
      </c>
      <c r="F106" s="47">
        <f>市町入込数2!G14</f>
        <v>2156222</v>
      </c>
      <c r="G106" s="47">
        <f>市町入込数2!H14</f>
        <v>2080382</v>
      </c>
      <c r="H106" s="47">
        <f>市町入込数2!I14</f>
        <v>2144751</v>
      </c>
      <c r="I106" s="47">
        <f>市町入込数2!J14</f>
        <v>2137454</v>
      </c>
      <c r="J106" s="47">
        <f>市町入込数2!K14</f>
        <v>2068989</v>
      </c>
      <c r="K106" s="47">
        <f>市町入込数2!L14</f>
        <v>2210483</v>
      </c>
      <c r="L106" s="47">
        <f>市町入込数2!M14</f>
        <v>2096750</v>
      </c>
      <c r="M106" s="49">
        <f>市町入込数2!N14</f>
        <v>1257107</v>
      </c>
      <c r="N106" s="49">
        <f>市町入込数2!O14</f>
        <v>1236022</v>
      </c>
      <c r="O106" s="96">
        <f>市町入込数2!P14</f>
        <v>884859</v>
      </c>
      <c r="P106" s="96">
        <f>市町入込数2!Q14</f>
        <v>876872</v>
      </c>
      <c r="Q106" s="96">
        <f>市町入込数2!R14</f>
        <v>1061438</v>
      </c>
    </row>
    <row r="107" spans="1:17" x14ac:dyDescent="0.2">
      <c r="A107" s="72"/>
      <c r="B107" s="61" t="s">
        <v>148</v>
      </c>
      <c r="C107" s="53">
        <f>市町入込数2!S14</f>
        <v>112000</v>
      </c>
      <c r="D107" s="53">
        <f>市町入込数2!T14</f>
        <v>108924</v>
      </c>
      <c r="E107" s="53">
        <f>市町入込数2!U14</f>
        <v>110334</v>
      </c>
      <c r="F107" s="53">
        <f>市町入込数2!V14</f>
        <v>102489</v>
      </c>
      <c r="G107" s="53">
        <f>市町入込数2!W14</f>
        <v>107907</v>
      </c>
      <c r="H107" s="53">
        <f>市町入込数2!X14</f>
        <v>116032</v>
      </c>
      <c r="I107" s="53">
        <f>市町入込数2!Y14</f>
        <v>123823</v>
      </c>
      <c r="J107" s="53">
        <f>市町入込数2!Z14</f>
        <v>122581</v>
      </c>
      <c r="K107" s="53">
        <f>市町入込数2!AA14</f>
        <v>103244</v>
      </c>
      <c r="L107" s="53">
        <f>市町入込数2!AB14</f>
        <v>107757</v>
      </c>
      <c r="M107" s="49">
        <f>市町入込数2!AC14</f>
        <v>78409</v>
      </c>
      <c r="N107" s="49">
        <f>市町入込数2!AD14</f>
        <v>102363</v>
      </c>
      <c r="O107" s="96">
        <f>市町入込数2!AE14</f>
        <v>126653</v>
      </c>
      <c r="P107" s="96">
        <f>市町入込数2!AF14</f>
        <v>137853</v>
      </c>
      <c r="Q107" s="96">
        <f>市町入込数2!AG14</f>
        <v>124443</v>
      </c>
    </row>
    <row r="108" spans="1:17" x14ac:dyDescent="0.2">
      <c r="B108" t="s">
        <v>140</v>
      </c>
      <c r="C108" s="54">
        <v>100</v>
      </c>
      <c r="D108" s="54">
        <v>97</v>
      </c>
      <c r="E108" s="54">
        <v>99</v>
      </c>
      <c r="F108" s="54">
        <v>93</v>
      </c>
      <c r="G108" s="54">
        <v>96</v>
      </c>
      <c r="H108" s="54">
        <v>105</v>
      </c>
      <c r="I108" s="79">
        <v>106</v>
      </c>
      <c r="J108" s="50">
        <f>宿泊者数!L19</f>
        <v>102</v>
      </c>
      <c r="K108" s="50">
        <f>宿泊者数!L42</f>
        <v>93.715999999999994</v>
      </c>
      <c r="L108" s="152">
        <f>宿泊者数!L65</f>
        <v>99.721000000000004</v>
      </c>
      <c r="M108" s="152">
        <f>宿泊者数!L88</f>
        <v>75.754999999999995</v>
      </c>
      <c r="N108" s="152">
        <f>宿泊者数!L120</f>
        <v>99.548000000000002</v>
      </c>
      <c r="O108" s="546">
        <f>宿泊者数!L142</f>
        <v>123.76</v>
      </c>
      <c r="P108" s="546">
        <f>宿泊者数!L173</f>
        <v>133.19900000000001</v>
      </c>
      <c r="Q108" s="546">
        <f>宿泊者数!L195/1000</f>
        <v>118.032</v>
      </c>
    </row>
    <row r="109" spans="1:17" x14ac:dyDescent="0.2">
      <c r="B109" t="s">
        <v>141</v>
      </c>
      <c r="C109" s="54">
        <v>7</v>
      </c>
      <c r="D109" s="54">
        <v>7</v>
      </c>
      <c r="E109" s="54">
        <v>6</v>
      </c>
      <c r="F109" s="54">
        <v>5</v>
      </c>
      <c r="G109" s="54">
        <v>5</v>
      </c>
      <c r="H109" s="54">
        <v>6</v>
      </c>
      <c r="I109" s="78">
        <v>5</v>
      </c>
      <c r="J109" s="50">
        <f>宿泊者数!L20</f>
        <v>4</v>
      </c>
      <c r="K109" s="50">
        <f>宿泊者数!L43</f>
        <v>4.4210000000000003</v>
      </c>
      <c r="L109" s="50">
        <f>宿泊者数!L66</f>
        <v>3.9180000000000001</v>
      </c>
      <c r="M109" s="50">
        <f>宿泊者数!L89</f>
        <v>0.628</v>
      </c>
      <c r="N109" s="50">
        <f>宿泊者数!L121</f>
        <v>0</v>
      </c>
      <c r="O109" s="506">
        <f>宿泊者数!L143</f>
        <v>0</v>
      </c>
      <c r="P109" s="506">
        <f>宿泊者数!L174</f>
        <v>0</v>
      </c>
      <c r="Q109" s="506">
        <f>宿泊者数!L196/1000</f>
        <v>0</v>
      </c>
    </row>
    <row r="110" spans="1:17" x14ac:dyDescent="0.2">
      <c r="B110" t="s">
        <v>142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78">
        <v>0</v>
      </c>
      <c r="J110" s="50">
        <f>宿泊者数!L21</f>
        <v>0</v>
      </c>
      <c r="K110" s="50">
        <f>宿泊者数!L44</f>
        <v>0</v>
      </c>
      <c r="L110" s="50">
        <f>宿泊者数!L67</f>
        <v>0</v>
      </c>
      <c r="M110" s="50">
        <f>宿泊者数!L90</f>
        <v>0</v>
      </c>
      <c r="N110" s="50">
        <f>宿泊者数!L122</f>
        <v>0</v>
      </c>
      <c r="O110" s="506">
        <f>宿泊者数!L144</f>
        <v>0</v>
      </c>
      <c r="P110" s="506">
        <f>宿泊者数!L175</f>
        <v>0</v>
      </c>
      <c r="Q110" s="506">
        <f>宿泊者数!L197/1000</f>
        <v>0</v>
      </c>
    </row>
    <row r="111" spans="1:17" x14ac:dyDescent="0.2">
      <c r="B111" t="s">
        <v>143</v>
      </c>
      <c r="C111" s="54">
        <v>5</v>
      </c>
      <c r="D111" s="54">
        <v>5</v>
      </c>
      <c r="E111" s="54">
        <v>5</v>
      </c>
      <c r="F111" s="54">
        <v>5</v>
      </c>
      <c r="G111" s="54">
        <v>7</v>
      </c>
      <c r="H111" s="54">
        <v>6</v>
      </c>
      <c r="I111" s="78">
        <v>13</v>
      </c>
      <c r="J111" s="50">
        <f>宿泊者数!L22</f>
        <v>16</v>
      </c>
      <c r="K111" s="50">
        <f>宿泊者数!L45</f>
        <v>5.1070000000000002</v>
      </c>
      <c r="L111" s="50">
        <f>宿泊者数!L68</f>
        <v>4.1180000000000003</v>
      </c>
      <c r="M111" s="506">
        <f>宿泊者数!L91</f>
        <v>2</v>
      </c>
      <c r="N111" s="50">
        <f>宿泊者数!L123</f>
        <v>2.8149999999999999</v>
      </c>
      <c r="O111" s="506">
        <f>宿泊者数!L145</f>
        <v>2.8929999999999998</v>
      </c>
      <c r="P111" s="506">
        <f>宿泊者数!L176</f>
        <v>4.6539999999999999</v>
      </c>
      <c r="Q111" s="506">
        <f>宿泊者数!L198/1000</f>
        <v>6.4109999999999996</v>
      </c>
    </row>
    <row r="112" spans="1:17" x14ac:dyDescent="0.2">
      <c r="B112" t="s">
        <v>144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78">
        <v>0</v>
      </c>
      <c r="J112" s="50">
        <f>宿泊者数!L23</f>
        <v>0</v>
      </c>
      <c r="K112" s="50">
        <f>宿泊者数!L46</f>
        <v>0</v>
      </c>
      <c r="L112" s="50">
        <f>宿泊者数!L69</f>
        <v>0</v>
      </c>
      <c r="M112" s="50">
        <f>宿泊者数!L92</f>
        <v>0</v>
      </c>
      <c r="N112" s="50">
        <f>宿泊者数!L124</f>
        <v>0</v>
      </c>
      <c r="O112" s="506">
        <f>宿泊者数!L146</f>
        <v>0</v>
      </c>
      <c r="P112" s="506">
        <f>宿泊者数!L177</f>
        <v>0</v>
      </c>
      <c r="Q112" s="506">
        <f>宿泊者数!L199/1000</f>
        <v>0</v>
      </c>
    </row>
    <row r="113" spans="1:17" x14ac:dyDescent="0.2">
      <c r="B113" t="s">
        <v>145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78">
        <v>0</v>
      </c>
      <c r="J113" s="50">
        <f>宿泊者数!L24</f>
        <v>0</v>
      </c>
      <c r="K113" s="50">
        <f>宿泊者数!L47</f>
        <v>0</v>
      </c>
      <c r="L113" s="50">
        <f>宿泊者数!L70</f>
        <v>0</v>
      </c>
      <c r="M113" s="50">
        <f>宿泊者数!L93</f>
        <v>0</v>
      </c>
      <c r="N113" s="50">
        <f>宿泊者数!L125</f>
        <v>0</v>
      </c>
      <c r="O113" s="506">
        <f>宿泊者数!L147</f>
        <v>0</v>
      </c>
      <c r="P113" s="506">
        <f>宿泊者数!L178</f>
        <v>0</v>
      </c>
      <c r="Q113" s="506">
        <f>宿泊者数!L200/1000</f>
        <v>0</v>
      </c>
    </row>
    <row r="114" spans="1:17" x14ac:dyDescent="0.2">
      <c r="A114" s="61"/>
      <c r="B114" s="61" t="s">
        <v>146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80">
        <v>0</v>
      </c>
      <c r="J114" s="50">
        <f>宿泊者数!L25</f>
        <v>0</v>
      </c>
      <c r="K114" s="50">
        <f>宿泊者数!L48</f>
        <v>0</v>
      </c>
      <c r="L114" s="55">
        <f>宿泊者数!L71</f>
        <v>0</v>
      </c>
      <c r="M114" s="55">
        <f>宿泊者数!L94</f>
        <v>0</v>
      </c>
      <c r="N114" s="55">
        <f>宿泊者数!L126</f>
        <v>0</v>
      </c>
      <c r="O114" s="547">
        <f>宿泊者数!L148</f>
        <v>0</v>
      </c>
      <c r="P114" s="547">
        <f>宿泊者数!L179</f>
        <v>0</v>
      </c>
      <c r="Q114" s="547">
        <f>宿泊者数!L201/1000</f>
        <v>0</v>
      </c>
    </row>
    <row r="115" spans="1:17" x14ac:dyDescent="0.2">
      <c r="A115" s="93" t="s">
        <v>37</v>
      </c>
      <c r="B115" s="43" t="s">
        <v>147</v>
      </c>
      <c r="C115" s="47">
        <f>市町入込数2!D15</f>
        <v>1014000</v>
      </c>
      <c r="D115" s="47">
        <f>市町入込数2!E15</f>
        <v>1009124</v>
      </c>
      <c r="E115" s="47">
        <f>市町入込数2!F15</f>
        <v>1001703</v>
      </c>
      <c r="F115" s="47">
        <f>市町入込数2!G15</f>
        <v>1088302</v>
      </c>
      <c r="G115" s="47">
        <f>市町入込数2!H15</f>
        <v>988411</v>
      </c>
      <c r="H115" s="47">
        <f>市町入込数2!I15</f>
        <v>929534</v>
      </c>
      <c r="I115" s="47">
        <f>市町入込数2!J15</f>
        <v>954068</v>
      </c>
      <c r="J115" s="47">
        <f>市町入込数2!K15</f>
        <v>969534</v>
      </c>
      <c r="K115" s="47">
        <f>市町入込数2!L15</f>
        <v>1038484</v>
      </c>
      <c r="L115" s="47">
        <f>市町入込数2!M15</f>
        <v>1140705</v>
      </c>
      <c r="M115" s="49">
        <f>市町入込数2!N15</f>
        <v>834882</v>
      </c>
      <c r="N115" s="49">
        <f>市町入込数2!O15</f>
        <v>700296</v>
      </c>
      <c r="O115" s="96">
        <f>市町入込数2!P15</f>
        <v>1037412</v>
      </c>
      <c r="P115" s="96">
        <f>市町入込数2!Q15</f>
        <v>1174725</v>
      </c>
      <c r="Q115" s="96">
        <f>市町入込数2!R15</f>
        <v>1232876</v>
      </c>
    </row>
    <row r="116" spans="1:17" x14ac:dyDescent="0.2">
      <c r="A116" s="72"/>
      <c r="B116" s="61" t="s">
        <v>148</v>
      </c>
      <c r="C116" s="53">
        <f>市町入込数2!S15</f>
        <v>77000</v>
      </c>
      <c r="D116" s="53">
        <f>市町入込数2!T15</f>
        <v>75620</v>
      </c>
      <c r="E116" s="53">
        <f>市町入込数2!U15</f>
        <v>70856</v>
      </c>
      <c r="F116" s="53">
        <f>市町入込数2!V15</f>
        <v>54983</v>
      </c>
      <c r="G116" s="53">
        <f>市町入込数2!W15</f>
        <v>49961</v>
      </c>
      <c r="H116" s="53">
        <f>市町入込数2!X15</f>
        <v>53667</v>
      </c>
      <c r="I116" s="53">
        <f>市町入込数2!Y15</f>
        <v>51900</v>
      </c>
      <c r="J116" s="53">
        <f>市町入込数2!Z15</f>
        <v>54403</v>
      </c>
      <c r="K116" s="53">
        <f>市町入込数2!AA15</f>
        <v>54620</v>
      </c>
      <c r="L116" s="53">
        <f>市町入込数2!AB15</f>
        <v>72619</v>
      </c>
      <c r="M116" s="49">
        <f>市町入込数2!AC15</f>
        <v>62738</v>
      </c>
      <c r="N116" s="49">
        <f>市町入込数2!AD15</f>
        <v>54683</v>
      </c>
      <c r="O116" s="96">
        <f>市町入込数2!AE15</f>
        <v>60918</v>
      </c>
      <c r="P116" s="96">
        <f>市町入込数2!AF15</f>
        <v>64990</v>
      </c>
      <c r="Q116" s="96">
        <f>市町入込数2!AG15</f>
        <v>67871</v>
      </c>
    </row>
    <row r="117" spans="1:17" x14ac:dyDescent="0.2">
      <c r="B117" t="s">
        <v>140</v>
      </c>
      <c r="C117" s="54">
        <v>54</v>
      </c>
      <c r="D117" s="54">
        <v>58</v>
      </c>
      <c r="E117" s="54">
        <v>56</v>
      </c>
      <c r="F117" s="54">
        <v>52</v>
      </c>
      <c r="G117" s="54">
        <v>47</v>
      </c>
      <c r="H117" s="54">
        <v>51</v>
      </c>
      <c r="I117" s="79">
        <v>50</v>
      </c>
      <c r="J117" s="50">
        <f>宿泊者数!M19</f>
        <v>52</v>
      </c>
      <c r="K117" s="50">
        <f>宿泊者数!M42</f>
        <v>25.521000000000001</v>
      </c>
      <c r="L117" s="152">
        <f>宿泊者数!M65</f>
        <v>46.026000000000003</v>
      </c>
      <c r="M117" s="152">
        <f>宿泊者数!M88</f>
        <v>43.103999999999999</v>
      </c>
      <c r="N117" s="152">
        <f>宿泊者数!M120</f>
        <v>38.104999999999997</v>
      </c>
      <c r="O117" s="546">
        <f>宿泊者数!M142</f>
        <v>42.924999999999997</v>
      </c>
      <c r="P117" s="546">
        <f>宿泊者数!M173</f>
        <v>64.989999999999995</v>
      </c>
      <c r="Q117" s="546">
        <f>宿泊者数!M195/1000</f>
        <v>59.707000000000001</v>
      </c>
    </row>
    <row r="118" spans="1:17" x14ac:dyDescent="0.2">
      <c r="B118" t="s">
        <v>141</v>
      </c>
      <c r="C118" s="54">
        <v>18</v>
      </c>
      <c r="D118" s="54">
        <v>18</v>
      </c>
      <c r="E118" s="54">
        <v>15</v>
      </c>
      <c r="F118" s="54">
        <v>3</v>
      </c>
      <c r="G118" s="54">
        <v>3</v>
      </c>
      <c r="H118" s="54">
        <v>3</v>
      </c>
      <c r="I118" s="78">
        <v>2</v>
      </c>
      <c r="J118" s="50">
        <f>宿泊者数!M20</f>
        <v>2</v>
      </c>
      <c r="K118" s="50">
        <f>宿泊者数!M43</f>
        <v>29.099</v>
      </c>
      <c r="L118" s="50">
        <f>宿泊者数!M66</f>
        <v>26.593</v>
      </c>
      <c r="M118" s="50">
        <f>宿泊者数!M89</f>
        <v>19.634</v>
      </c>
      <c r="N118" s="50">
        <f>宿泊者数!M121</f>
        <v>16.577999999999999</v>
      </c>
      <c r="O118" s="506">
        <f>宿泊者数!M143</f>
        <v>17.992999999999999</v>
      </c>
      <c r="P118" s="506">
        <f>宿泊者数!M174</f>
        <v>0</v>
      </c>
      <c r="Q118" s="506">
        <f>宿泊者数!M196/1000</f>
        <v>8.1639999999999997</v>
      </c>
    </row>
    <row r="119" spans="1:17" x14ac:dyDescent="0.2">
      <c r="B119" t="s">
        <v>142</v>
      </c>
      <c r="C119" s="54">
        <v>5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78">
        <v>0</v>
      </c>
      <c r="J119" s="50">
        <f>宿泊者数!M21</f>
        <v>0</v>
      </c>
      <c r="K119" s="50">
        <f>宿泊者数!M44</f>
        <v>0</v>
      </c>
      <c r="L119" s="50">
        <f>宿泊者数!M67</f>
        <v>0</v>
      </c>
      <c r="M119" s="50">
        <f>宿泊者数!M90</f>
        <v>0</v>
      </c>
      <c r="N119" s="50">
        <f>宿泊者数!M122</f>
        <v>0</v>
      </c>
      <c r="O119" s="506">
        <f>宿泊者数!M144</f>
        <v>0</v>
      </c>
      <c r="P119" s="506">
        <f>宿泊者数!M175</f>
        <v>0</v>
      </c>
      <c r="Q119" s="506">
        <f>宿泊者数!M197/1000</f>
        <v>0</v>
      </c>
    </row>
    <row r="120" spans="1:17" x14ac:dyDescent="0.2">
      <c r="B120" t="s">
        <v>143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78">
        <v>0</v>
      </c>
      <c r="J120" s="50">
        <f>宿泊者数!M22</f>
        <v>0</v>
      </c>
      <c r="K120" s="50">
        <f>宿泊者数!M45</f>
        <v>0</v>
      </c>
      <c r="L120" s="50">
        <f>宿泊者数!M68</f>
        <v>0</v>
      </c>
      <c r="M120" s="50">
        <f>宿泊者数!M91</f>
        <v>0</v>
      </c>
      <c r="N120" s="50">
        <f>宿泊者数!M123</f>
        <v>0</v>
      </c>
      <c r="O120" s="506">
        <f>宿泊者数!M145</f>
        <v>0</v>
      </c>
      <c r="P120" s="506">
        <f>宿泊者数!M176</f>
        <v>0</v>
      </c>
      <c r="Q120" s="506">
        <f>宿泊者数!M198/1000</f>
        <v>0</v>
      </c>
    </row>
    <row r="121" spans="1:17" x14ac:dyDescent="0.2">
      <c r="B121" t="s">
        <v>144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78">
        <v>0</v>
      </c>
      <c r="J121" s="50">
        <f>宿泊者数!M23</f>
        <v>0</v>
      </c>
      <c r="K121" s="50">
        <f>宿泊者数!M46</f>
        <v>0</v>
      </c>
      <c r="L121" s="50">
        <f>宿泊者数!M69</f>
        <v>0</v>
      </c>
      <c r="M121" s="50">
        <f>宿泊者数!M92</f>
        <v>0</v>
      </c>
      <c r="N121" s="50">
        <f>宿泊者数!M124</f>
        <v>0</v>
      </c>
      <c r="O121" s="506">
        <f>宿泊者数!M146</f>
        <v>0</v>
      </c>
      <c r="P121" s="506">
        <f>宿泊者数!M177</f>
        <v>0</v>
      </c>
      <c r="Q121" s="506">
        <f>宿泊者数!M199/1000</f>
        <v>0</v>
      </c>
    </row>
    <row r="122" spans="1:17" x14ac:dyDescent="0.2">
      <c r="B122" t="s">
        <v>145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78">
        <v>0</v>
      </c>
      <c r="J122" s="50">
        <f>宿泊者数!M24</f>
        <v>0</v>
      </c>
      <c r="K122" s="50">
        <f>宿泊者数!M47</f>
        <v>0</v>
      </c>
      <c r="L122" s="50">
        <f>宿泊者数!M70</f>
        <v>0</v>
      </c>
      <c r="M122" s="50">
        <f>宿泊者数!M93</f>
        <v>0</v>
      </c>
      <c r="N122" s="50">
        <f>宿泊者数!M125</f>
        <v>0</v>
      </c>
      <c r="O122" s="506">
        <f>宿泊者数!M147</f>
        <v>0</v>
      </c>
      <c r="P122" s="506">
        <f>宿泊者数!M178</f>
        <v>0</v>
      </c>
      <c r="Q122" s="506">
        <f>宿泊者数!M200/1000</f>
        <v>0</v>
      </c>
    </row>
    <row r="123" spans="1:17" x14ac:dyDescent="0.2">
      <c r="A123" s="61"/>
      <c r="B123" s="61" t="s">
        <v>146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80">
        <v>0</v>
      </c>
      <c r="J123" s="50">
        <f>宿泊者数!M25</f>
        <v>0</v>
      </c>
      <c r="K123" s="50">
        <f>宿泊者数!M48</f>
        <v>0</v>
      </c>
      <c r="L123" s="55">
        <f>宿泊者数!M71</f>
        <v>0</v>
      </c>
      <c r="M123" s="55">
        <f>宿泊者数!M94</f>
        <v>0</v>
      </c>
      <c r="N123" s="55">
        <f>宿泊者数!M126</f>
        <v>0</v>
      </c>
      <c r="O123" s="547">
        <f>宿泊者数!M148</f>
        <v>0</v>
      </c>
      <c r="P123" s="547">
        <f>宿泊者数!M179</f>
        <v>0</v>
      </c>
      <c r="Q123" s="547">
        <f>宿泊者数!M201/1000</f>
        <v>0</v>
      </c>
    </row>
    <row r="124" spans="1:17" x14ac:dyDescent="0.2">
      <c r="A124" s="93" t="s">
        <v>36</v>
      </c>
      <c r="B124" s="43" t="s">
        <v>147</v>
      </c>
      <c r="C124" s="47">
        <f>市町入込数2!D16</f>
        <v>139000</v>
      </c>
      <c r="D124" s="47">
        <f>市町入込数2!E16</f>
        <v>116511</v>
      </c>
      <c r="E124" s="47">
        <f>市町入込数2!F16</f>
        <v>126455</v>
      </c>
      <c r="F124" s="47">
        <f>市町入込数2!G16</f>
        <v>126533</v>
      </c>
      <c r="G124" s="47">
        <f>市町入込数2!H16</f>
        <v>124104</v>
      </c>
      <c r="H124" s="47">
        <f>市町入込数2!I16</f>
        <v>124514</v>
      </c>
      <c r="I124" s="47">
        <f>市町入込数2!J16</f>
        <v>128264</v>
      </c>
      <c r="J124" s="47">
        <f>市町入込数2!K16</f>
        <v>124446</v>
      </c>
      <c r="K124" s="47">
        <f>市町入込数2!L16</f>
        <v>128891</v>
      </c>
      <c r="L124" s="47">
        <f>市町入込数2!M16</f>
        <v>123796</v>
      </c>
      <c r="M124" s="49">
        <f>市町入込数2!N16</f>
        <v>95007</v>
      </c>
      <c r="N124" s="49">
        <f>市町入込数2!O16</f>
        <v>102522</v>
      </c>
      <c r="O124" s="96">
        <f>市町入込数2!P16</f>
        <v>109956</v>
      </c>
      <c r="P124" s="96">
        <f>市町入込数2!Q16</f>
        <v>111423</v>
      </c>
      <c r="Q124" s="96">
        <f>市町入込数2!R16</f>
        <v>137804</v>
      </c>
    </row>
    <row r="125" spans="1:17" x14ac:dyDescent="0.2">
      <c r="A125" s="72"/>
      <c r="B125" s="61" t="s">
        <v>148</v>
      </c>
      <c r="C125" s="53">
        <f>市町入込数2!S16</f>
        <v>0</v>
      </c>
      <c r="D125" s="53">
        <f>市町入込数2!T16</f>
        <v>0</v>
      </c>
      <c r="E125" s="53">
        <f>市町入込数2!U16</f>
        <v>0</v>
      </c>
      <c r="F125" s="53">
        <f>市町入込数2!V16</f>
        <v>0</v>
      </c>
      <c r="G125" s="53">
        <f>市町入込数2!W16</f>
        <v>0</v>
      </c>
      <c r="H125" s="53">
        <f>市町入込数2!X16</f>
        <v>0</v>
      </c>
      <c r="I125" s="53">
        <f>市町入込数2!Y16</f>
        <v>0</v>
      </c>
      <c r="J125" s="53">
        <f>市町入込数2!Z16</f>
        <v>0</v>
      </c>
      <c r="K125" s="53">
        <f>市町入込数2!AA16</f>
        <v>0</v>
      </c>
      <c r="L125" s="53">
        <f>市町入込数2!AB16</f>
        <v>0</v>
      </c>
      <c r="M125" s="49">
        <f>市町入込数2!AC16</f>
        <v>0</v>
      </c>
      <c r="N125" s="49">
        <f>市町入込数2!AD16</f>
        <v>0</v>
      </c>
      <c r="O125" s="96">
        <f>市町入込数2!AE16</f>
        <v>0</v>
      </c>
      <c r="P125" s="96">
        <f>市町入込数2!AF16</f>
        <v>0</v>
      </c>
      <c r="Q125" s="96">
        <f>市町入込数2!AG16</f>
        <v>0</v>
      </c>
    </row>
    <row r="126" spans="1:17" x14ac:dyDescent="0.2">
      <c r="B126" t="s">
        <v>140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79">
        <v>0</v>
      </c>
      <c r="J126" s="50">
        <f>宿泊者数!N19</f>
        <v>0</v>
      </c>
      <c r="K126" s="50">
        <f>宿泊者数!N42</f>
        <v>0</v>
      </c>
      <c r="L126" s="152">
        <f>宿泊者数!N65</f>
        <v>0</v>
      </c>
      <c r="M126" s="152">
        <f>宿泊者数!N88</f>
        <v>0</v>
      </c>
      <c r="N126" s="152">
        <f>宿泊者数!N120</f>
        <v>0</v>
      </c>
      <c r="O126" s="546">
        <f>宿泊者数!N142</f>
        <v>0</v>
      </c>
      <c r="P126" s="546">
        <f>宿泊者数!N173</f>
        <v>0</v>
      </c>
      <c r="Q126" s="546">
        <f>宿泊者数!N195/1000</f>
        <v>0</v>
      </c>
    </row>
    <row r="127" spans="1:17" x14ac:dyDescent="0.2">
      <c r="B127" t="s">
        <v>141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78">
        <v>0</v>
      </c>
      <c r="J127" s="50">
        <f>宿泊者数!N20</f>
        <v>0</v>
      </c>
      <c r="K127" s="50">
        <f>宿泊者数!N43</f>
        <v>0</v>
      </c>
      <c r="L127" s="50">
        <f>宿泊者数!N66</f>
        <v>0</v>
      </c>
      <c r="M127" s="50">
        <f>宿泊者数!N89</f>
        <v>0</v>
      </c>
      <c r="N127" s="50">
        <f>宿泊者数!N121</f>
        <v>0</v>
      </c>
      <c r="O127" s="506">
        <f>宿泊者数!N143</f>
        <v>0</v>
      </c>
      <c r="P127" s="506">
        <f>宿泊者数!N174</f>
        <v>0</v>
      </c>
      <c r="Q127" s="506">
        <f>宿泊者数!N196/1000</f>
        <v>0</v>
      </c>
    </row>
    <row r="128" spans="1:17" x14ac:dyDescent="0.2">
      <c r="B128" t="s">
        <v>142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78">
        <v>0</v>
      </c>
      <c r="J128" s="50">
        <f>宿泊者数!N21</f>
        <v>0</v>
      </c>
      <c r="K128" s="50">
        <f>宿泊者数!N44</f>
        <v>0</v>
      </c>
      <c r="L128" s="50">
        <f>宿泊者数!N67</f>
        <v>0</v>
      </c>
      <c r="M128" s="50">
        <f>宿泊者数!N90</f>
        <v>0</v>
      </c>
      <c r="N128" s="50">
        <f>宿泊者数!N122</f>
        <v>0</v>
      </c>
      <c r="O128" s="506">
        <f>宿泊者数!N144</f>
        <v>0</v>
      </c>
      <c r="P128" s="506">
        <f>宿泊者数!N175</f>
        <v>0</v>
      </c>
      <c r="Q128" s="506">
        <f>宿泊者数!N197/1000</f>
        <v>0</v>
      </c>
    </row>
    <row r="129" spans="1:17" x14ac:dyDescent="0.2">
      <c r="B129" t="s">
        <v>143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78">
        <v>0</v>
      </c>
      <c r="J129" s="50">
        <f>宿泊者数!N22</f>
        <v>0</v>
      </c>
      <c r="K129" s="50">
        <f>宿泊者数!N45</f>
        <v>0</v>
      </c>
      <c r="L129" s="50">
        <f>宿泊者数!N68</f>
        <v>0</v>
      </c>
      <c r="M129" s="50">
        <f>宿泊者数!N91</f>
        <v>0</v>
      </c>
      <c r="N129" s="50">
        <f>宿泊者数!N123</f>
        <v>0</v>
      </c>
      <c r="O129" s="506">
        <f>宿泊者数!N145</f>
        <v>0</v>
      </c>
      <c r="P129" s="506">
        <f>宿泊者数!N176</f>
        <v>0</v>
      </c>
      <c r="Q129" s="506">
        <f>宿泊者数!N198/1000</f>
        <v>0</v>
      </c>
    </row>
    <row r="130" spans="1:17" x14ac:dyDescent="0.2">
      <c r="B130" t="s">
        <v>144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78">
        <v>0</v>
      </c>
      <c r="J130" s="50">
        <f>宿泊者数!N23</f>
        <v>0</v>
      </c>
      <c r="K130" s="50">
        <f>宿泊者数!N46</f>
        <v>0</v>
      </c>
      <c r="L130" s="50">
        <f>宿泊者数!N69</f>
        <v>0</v>
      </c>
      <c r="M130" s="50">
        <f>宿泊者数!N92</f>
        <v>0</v>
      </c>
      <c r="N130" s="50">
        <f>宿泊者数!N124</f>
        <v>0</v>
      </c>
      <c r="O130" s="506">
        <f>宿泊者数!N146</f>
        <v>0</v>
      </c>
      <c r="P130" s="506">
        <f>宿泊者数!N177</f>
        <v>0</v>
      </c>
      <c r="Q130" s="506">
        <f>宿泊者数!N199/1000</f>
        <v>0</v>
      </c>
    </row>
    <row r="131" spans="1:17" x14ac:dyDescent="0.2">
      <c r="B131" t="s">
        <v>145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78">
        <v>0</v>
      </c>
      <c r="J131" s="50">
        <f>宿泊者数!N24</f>
        <v>0</v>
      </c>
      <c r="K131" s="50">
        <f>宿泊者数!N47</f>
        <v>0</v>
      </c>
      <c r="L131" s="50">
        <f>宿泊者数!N70</f>
        <v>0</v>
      </c>
      <c r="M131" s="50">
        <f>宿泊者数!N93</f>
        <v>0</v>
      </c>
      <c r="N131" s="50">
        <f>宿泊者数!N125</f>
        <v>0</v>
      </c>
      <c r="O131" s="506">
        <f>宿泊者数!N147</f>
        <v>0</v>
      </c>
      <c r="P131" s="506">
        <f>宿泊者数!N178</f>
        <v>0</v>
      </c>
      <c r="Q131" s="506">
        <f>宿泊者数!N200/1000</f>
        <v>0</v>
      </c>
    </row>
    <row r="132" spans="1:17" x14ac:dyDescent="0.2">
      <c r="A132" s="61"/>
      <c r="B132" s="61" t="s">
        <v>146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80">
        <v>0</v>
      </c>
      <c r="J132" s="50">
        <f>宿泊者数!N25</f>
        <v>0</v>
      </c>
      <c r="K132" s="50">
        <f>宿泊者数!N48</f>
        <v>0</v>
      </c>
      <c r="L132" s="55">
        <f>宿泊者数!N71</f>
        <v>0</v>
      </c>
      <c r="M132" s="55">
        <f>宿泊者数!N94</f>
        <v>0</v>
      </c>
      <c r="N132" s="55">
        <f>宿泊者数!N126</f>
        <v>0</v>
      </c>
      <c r="O132" s="547">
        <f>宿泊者数!N148</f>
        <v>0</v>
      </c>
      <c r="P132" s="506">
        <f>宿泊者数!N179</f>
        <v>0</v>
      </c>
      <c r="Q132" s="547">
        <f>宿泊者数!N201/1000</f>
        <v>0</v>
      </c>
    </row>
    <row r="133" spans="1:17" x14ac:dyDescent="0.2">
      <c r="A133" s="93" t="s">
        <v>34</v>
      </c>
      <c r="B133" s="43" t="s">
        <v>147</v>
      </c>
      <c r="C133" s="47">
        <f>市町入込数2!D17</f>
        <v>503000</v>
      </c>
      <c r="D133" s="47">
        <f>市町入込数2!E17</f>
        <v>410666</v>
      </c>
      <c r="E133" s="47">
        <f>市町入込数2!F17</f>
        <v>481707</v>
      </c>
      <c r="F133" s="47">
        <f>市町入込数2!G17</f>
        <v>529555</v>
      </c>
      <c r="G133" s="47">
        <f>市町入込数2!H17</f>
        <v>457668</v>
      </c>
      <c r="H133" s="47">
        <f>市町入込数2!I17</f>
        <v>431428</v>
      </c>
      <c r="I133" s="47">
        <f>市町入込数2!J17</f>
        <v>413275</v>
      </c>
      <c r="J133" s="47">
        <f>市町入込数2!K17</f>
        <v>373896</v>
      </c>
      <c r="K133" s="47">
        <f>市町入込数2!L17</f>
        <v>381942</v>
      </c>
      <c r="L133" s="47">
        <f>市町入込数2!M17</f>
        <v>392577</v>
      </c>
      <c r="M133" s="49">
        <f>市町入込数2!N17</f>
        <v>196981</v>
      </c>
      <c r="N133" s="49">
        <f>市町入込数2!O17</f>
        <v>222052</v>
      </c>
      <c r="O133" s="96">
        <f>市町入込数2!P17</f>
        <v>308661</v>
      </c>
      <c r="P133" s="97">
        <f>市町入込数2!Q17</f>
        <v>338112</v>
      </c>
      <c r="Q133" s="96">
        <f>市町入込数2!R17</f>
        <v>345028</v>
      </c>
    </row>
    <row r="134" spans="1:17" x14ac:dyDescent="0.2">
      <c r="A134" s="72"/>
      <c r="B134" s="61" t="s">
        <v>148</v>
      </c>
      <c r="C134" s="53">
        <f>市町入込数2!S17</f>
        <v>0</v>
      </c>
      <c r="D134" s="53">
        <f>市町入込数2!T17</f>
        <v>0</v>
      </c>
      <c r="E134" s="53">
        <f>市町入込数2!U17</f>
        <v>0</v>
      </c>
      <c r="F134" s="53">
        <f>市町入込数2!V17</f>
        <v>0</v>
      </c>
      <c r="G134" s="53">
        <f>市町入込数2!W17</f>
        <v>0</v>
      </c>
      <c r="H134" s="53">
        <f>市町入込数2!X17</f>
        <v>0</v>
      </c>
      <c r="I134" s="53">
        <f>市町入込数2!Y17</f>
        <v>0</v>
      </c>
      <c r="J134" s="53">
        <f>市町入込数2!Z17</f>
        <v>0</v>
      </c>
      <c r="K134" s="53">
        <f>市町入込数2!AA17</f>
        <v>0</v>
      </c>
      <c r="L134" s="53">
        <f>市町入込数2!AB17</f>
        <v>0</v>
      </c>
      <c r="M134" s="49">
        <f>市町入込数2!AC17</f>
        <v>0</v>
      </c>
      <c r="N134" s="49">
        <f>市町入込数2!AD17</f>
        <v>0</v>
      </c>
      <c r="O134" s="96">
        <f>市町入込数2!AE17</f>
        <v>0</v>
      </c>
      <c r="P134" s="616">
        <f>市町入込数2!AF17</f>
        <v>0</v>
      </c>
      <c r="Q134" s="96">
        <f>市町入込数2!AG17</f>
        <v>0</v>
      </c>
    </row>
    <row r="135" spans="1:17" x14ac:dyDescent="0.2">
      <c r="B135" t="s">
        <v>140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79">
        <v>0</v>
      </c>
      <c r="J135" s="50">
        <f>宿泊者数!O19</f>
        <v>0</v>
      </c>
      <c r="K135" s="50">
        <f>宿泊者数!O42</f>
        <v>0</v>
      </c>
      <c r="L135" s="152">
        <f>宿泊者数!O65</f>
        <v>0</v>
      </c>
      <c r="M135" s="152">
        <f>宿泊者数!O88</f>
        <v>0</v>
      </c>
      <c r="N135" s="152">
        <f>宿泊者数!O120</f>
        <v>0</v>
      </c>
      <c r="O135" s="546">
        <f>宿泊者数!O142</f>
        <v>0</v>
      </c>
      <c r="P135" s="506">
        <f>宿泊者数!O173</f>
        <v>0</v>
      </c>
      <c r="Q135" s="546">
        <f>宿泊者数!O195/1000</f>
        <v>0</v>
      </c>
    </row>
    <row r="136" spans="1:17" x14ac:dyDescent="0.2">
      <c r="B136" t="s">
        <v>141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78">
        <v>0</v>
      </c>
      <c r="J136" s="50">
        <f>宿泊者数!O20</f>
        <v>0</v>
      </c>
      <c r="K136" s="50">
        <f>宿泊者数!O43</f>
        <v>0</v>
      </c>
      <c r="L136" s="50">
        <f>宿泊者数!O66</f>
        <v>0</v>
      </c>
      <c r="M136" s="50">
        <f>宿泊者数!O89</f>
        <v>0</v>
      </c>
      <c r="N136" s="50">
        <f>宿泊者数!O121</f>
        <v>0</v>
      </c>
      <c r="O136" s="506">
        <f>宿泊者数!O143</f>
        <v>0</v>
      </c>
      <c r="P136" s="506">
        <f>宿泊者数!O174</f>
        <v>0</v>
      </c>
      <c r="Q136" s="506">
        <f>宿泊者数!O196/1000</f>
        <v>0</v>
      </c>
    </row>
    <row r="137" spans="1:17" x14ac:dyDescent="0.2">
      <c r="B137" t="s">
        <v>142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78">
        <v>0</v>
      </c>
      <c r="J137" s="50">
        <f>宿泊者数!O21</f>
        <v>0</v>
      </c>
      <c r="K137" s="50">
        <f>宿泊者数!O44</f>
        <v>0</v>
      </c>
      <c r="L137" s="50">
        <f>宿泊者数!O67</f>
        <v>0</v>
      </c>
      <c r="M137" s="50">
        <f>宿泊者数!O90</f>
        <v>0</v>
      </c>
      <c r="N137" s="50">
        <f>宿泊者数!O122</f>
        <v>0</v>
      </c>
      <c r="O137" s="506">
        <f>宿泊者数!O144</f>
        <v>0</v>
      </c>
      <c r="P137" s="506">
        <f>宿泊者数!O175</f>
        <v>0</v>
      </c>
      <c r="Q137" s="506">
        <f>宿泊者数!O197/1000</f>
        <v>0</v>
      </c>
    </row>
    <row r="138" spans="1:17" x14ac:dyDescent="0.2">
      <c r="B138" t="s">
        <v>143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78">
        <v>0</v>
      </c>
      <c r="J138" s="50">
        <f>宿泊者数!O22</f>
        <v>0</v>
      </c>
      <c r="K138" s="50">
        <f>宿泊者数!O45</f>
        <v>0</v>
      </c>
      <c r="L138" s="50">
        <f>宿泊者数!O68</f>
        <v>0</v>
      </c>
      <c r="M138" s="50">
        <f>宿泊者数!O91</f>
        <v>0</v>
      </c>
      <c r="N138" s="50">
        <f>宿泊者数!O123</f>
        <v>0</v>
      </c>
      <c r="O138" s="506">
        <f>宿泊者数!O145</f>
        <v>0</v>
      </c>
      <c r="P138" s="506">
        <f>宿泊者数!O176</f>
        <v>0</v>
      </c>
      <c r="Q138" s="506">
        <f>宿泊者数!O198/1000</f>
        <v>0</v>
      </c>
    </row>
    <row r="139" spans="1:17" x14ac:dyDescent="0.2">
      <c r="B139" t="s">
        <v>144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78">
        <v>0</v>
      </c>
      <c r="J139" s="50">
        <f>宿泊者数!O23</f>
        <v>0</v>
      </c>
      <c r="K139" s="50">
        <f>宿泊者数!O46</f>
        <v>0</v>
      </c>
      <c r="L139" s="50">
        <f>宿泊者数!O69</f>
        <v>0</v>
      </c>
      <c r="M139" s="50">
        <f>宿泊者数!O92</f>
        <v>0</v>
      </c>
      <c r="N139" s="50">
        <f>宿泊者数!O124</f>
        <v>0</v>
      </c>
      <c r="O139" s="506">
        <f>宿泊者数!O146</f>
        <v>0</v>
      </c>
      <c r="P139" s="506">
        <f>宿泊者数!O177</f>
        <v>0</v>
      </c>
      <c r="Q139" s="506">
        <f>宿泊者数!O199/1000</f>
        <v>0</v>
      </c>
    </row>
    <row r="140" spans="1:17" x14ac:dyDescent="0.2">
      <c r="B140" t="s">
        <v>145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78">
        <v>0</v>
      </c>
      <c r="J140" s="50">
        <f>宿泊者数!O24</f>
        <v>0</v>
      </c>
      <c r="K140" s="50">
        <f>宿泊者数!O47</f>
        <v>0</v>
      </c>
      <c r="L140" s="50">
        <f>宿泊者数!O70</f>
        <v>0</v>
      </c>
      <c r="M140" s="50">
        <f>宿泊者数!O93</f>
        <v>0</v>
      </c>
      <c r="N140" s="50">
        <f>宿泊者数!O125</f>
        <v>0</v>
      </c>
      <c r="O140" s="506">
        <f>宿泊者数!O147</f>
        <v>0</v>
      </c>
      <c r="P140" s="506">
        <f>宿泊者数!O178</f>
        <v>0</v>
      </c>
      <c r="Q140" s="506">
        <f>宿泊者数!O200/1000</f>
        <v>0</v>
      </c>
    </row>
    <row r="141" spans="1:17" x14ac:dyDescent="0.2">
      <c r="A141" s="61"/>
      <c r="B141" s="61" t="s">
        <v>146</v>
      </c>
      <c r="C141" s="49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80">
        <v>0</v>
      </c>
      <c r="J141" s="50">
        <f>宿泊者数!O25</f>
        <v>0</v>
      </c>
      <c r="K141" s="50">
        <f>宿泊者数!O48</f>
        <v>0</v>
      </c>
      <c r="L141" s="55">
        <f>宿泊者数!O71</f>
        <v>0</v>
      </c>
      <c r="M141" s="55">
        <f>宿泊者数!O94</f>
        <v>0</v>
      </c>
      <c r="N141" s="55">
        <f>宿泊者数!O126</f>
        <v>0</v>
      </c>
      <c r="O141" s="547">
        <f>宿泊者数!O148</f>
        <v>0</v>
      </c>
      <c r="P141" s="547">
        <f>宿泊者数!O179</f>
        <v>0</v>
      </c>
      <c r="Q141" s="547">
        <f>宿泊者数!O201/1000</f>
        <v>0</v>
      </c>
    </row>
    <row r="142" spans="1:17" x14ac:dyDescent="0.2">
      <c r="A142" s="109" t="s">
        <v>202</v>
      </c>
      <c r="B142" s="109" t="s">
        <v>147</v>
      </c>
      <c r="C142" s="98">
        <f>C97+C106+C115+C124+C133</f>
        <v>8636000</v>
      </c>
      <c r="D142" s="98">
        <f t="shared" ref="D142:I142" si="57">D97+D106+D115+D124+D133</f>
        <v>8356032</v>
      </c>
      <c r="E142" s="98">
        <f t="shared" si="57"/>
        <v>8292631</v>
      </c>
      <c r="F142" s="98">
        <f t="shared" si="57"/>
        <v>8343636</v>
      </c>
      <c r="G142" s="98">
        <f t="shared" si="57"/>
        <v>8253704</v>
      </c>
      <c r="H142" s="98">
        <f t="shared" si="57"/>
        <v>8378664</v>
      </c>
      <c r="I142" s="98">
        <f t="shared" si="57"/>
        <v>8335738</v>
      </c>
      <c r="J142" s="98">
        <f t="shared" ref="J142:K142" si="58">J97+J106+J115+J124+J133</f>
        <v>8816673</v>
      </c>
      <c r="K142" s="98">
        <f t="shared" si="58"/>
        <v>8902619</v>
      </c>
      <c r="L142" s="98">
        <f t="shared" ref="L142:M142" si="59">L97+L106+L115+L124+L133</f>
        <v>9372093</v>
      </c>
      <c r="M142" s="99">
        <f t="shared" si="59"/>
        <v>5812912</v>
      </c>
      <c r="N142" s="99">
        <f t="shared" ref="N142:O142" si="60">N97+N106+N115+N124+N133</f>
        <v>5831574</v>
      </c>
      <c r="O142" s="99">
        <f t="shared" si="60"/>
        <v>6890044</v>
      </c>
      <c r="P142" s="99">
        <f t="shared" ref="P142:Q142" si="61">P97+P106+P115+P124+P133</f>
        <v>7224268</v>
      </c>
      <c r="Q142" s="99">
        <f t="shared" si="61"/>
        <v>7486953</v>
      </c>
    </row>
    <row r="143" spans="1:17" x14ac:dyDescent="0.2">
      <c r="A143" s="56"/>
      <c r="B143" s="110" t="s">
        <v>148</v>
      </c>
      <c r="C143" s="99">
        <f t="shared" ref="C143:I143" si="62">C98+C107+C116+C125+C134</f>
        <v>427000</v>
      </c>
      <c r="D143" s="99">
        <f t="shared" si="62"/>
        <v>413240</v>
      </c>
      <c r="E143" s="99">
        <f t="shared" si="62"/>
        <v>440762</v>
      </c>
      <c r="F143" s="99">
        <f t="shared" si="62"/>
        <v>433741</v>
      </c>
      <c r="G143" s="99">
        <f t="shared" si="62"/>
        <v>453352</v>
      </c>
      <c r="H143" s="99">
        <f t="shared" si="62"/>
        <v>479128</v>
      </c>
      <c r="I143" s="99">
        <f t="shared" si="62"/>
        <v>487255</v>
      </c>
      <c r="J143" s="99">
        <f t="shared" ref="J143:K143" si="63">J98+J107+J116+J125+J134</f>
        <v>487877</v>
      </c>
      <c r="K143" s="99">
        <f t="shared" si="63"/>
        <v>500362</v>
      </c>
      <c r="L143" s="99">
        <f t="shared" ref="L143:M143" si="64">L98+L107+L116+L125+L134</f>
        <v>475674</v>
      </c>
      <c r="M143" s="99">
        <f t="shared" si="64"/>
        <v>338069</v>
      </c>
      <c r="N143" s="99">
        <f t="shared" ref="N143:O143" si="65">N98+N107+N116+N125+N134</f>
        <v>400320</v>
      </c>
      <c r="O143" s="99">
        <f t="shared" si="65"/>
        <v>475583</v>
      </c>
      <c r="P143" s="99">
        <f t="shared" ref="P143:Q143" si="66">P98+P107+P116+P125+P134</f>
        <v>522382</v>
      </c>
      <c r="Q143" s="99">
        <f t="shared" si="66"/>
        <v>513319</v>
      </c>
    </row>
    <row r="144" spans="1:17" x14ac:dyDescent="0.2">
      <c r="A144" s="56"/>
      <c r="B144" s="111" t="s">
        <v>205</v>
      </c>
      <c r="C144" s="112">
        <f>C142+C143</f>
        <v>9063000</v>
      </c>
      <c r="D144" s="112">
        <f t="shared" ref="D144:I144" si="67">D142+D143</f>
        <v>8769272</v>
      </c>
      <c r="E144" s="112">
        <f t="shared" si="67"/>
        <v>8733393</v>
      </c>
      <c r="F144" s="112">
        <f t="shared" si="67"/>
        <v>8777377</v>
      </c>
      <c r="G144" s="112">
        <f t="shared" si="67"/>
        <v>8707056</v>
      </c>
      <c r="H144" s="112">
        <f t="shared" si="67"/>
        <v>8857792</v>
      </c>
      <c r="I144" s="112">
        <f t="shared" si="67"/>
        <v>8822993</v>
      </c>
      <c r="J144" s="112">
        <f t="shared" ref="J144:K144" si="68">J142+J143</f>
        <v>9304550</v>
      </c>
      <c r="K144" s="112">
        <f t="shared" si="68"/>
        <v>9402981</v>
      </c>
      <c r="L144" s="112">
        <f t="shared" ref="L144:M144" si="69">L142+L143</f>
        <v>9847767</v>
      </c>
      <c r="M144" s="112">
        <f t="shared" si="69"/>
        <v>6150981</v>
      </c>
      <c r="N144" s="112">
        <f t="shared" ref="N144:O144" si="70">N142+N143</f>
        <v>6231894</v>
      </c>
      <c r="O144" s="112">
        <f t="shared" si="70"/>
        <v>7365627</v>
      </c>
      <c r="P144" s="112">
        <f t="shared" ref="P144:Q144" si="71">P142+P143</f>
        <v>7746650</v>
      </c>
      <c r="Q144" s="112">
        <f t="shared" si="71"/>
        <v>8000272</v>
      </c>
    </row>
    <row r="145" spans="1:17" x14ac:dyDescent="0.2">
      <c r="A145" s="56"/>
      <c r="B145" s="56" t="s">
        <v>140</v>
      </c>
      <c r="C145" s="98">
        <f t="shared" ref="C145:I151" si="72">C99+C108+C117+C126+C135</f>
        <v>380</v>
      </c>
      <c r="D145" s="98">
        <f t="shared" si="72"/>
        <v>371</v>
      </c>
      <c r="E145" s="98">
        <f t="shared" si="72"/>
        <v>402</v>
      </c>
      <c r="F145" s="98">
        <f t="shared" si="72"/>
        <v>406</v>
      </c>
      <c r="G145" s="98">
        <f t="shared" si="72"/>
        <v>423</v>
      </c>
      <c r="H145" s="98">
        <f t="shared" si="72"/>
        <v>446</v>
      </c>
      <c r="I145" s="98">
        <f t="shared" si="72"/>
        <v>451</v>
      </c>
      <c r="J145" s="98">
        <f t="shared" ref="J145:K145" si="73">J99+J108+J117+J126+J135</f>
        <v>450</v>
      </c>
      <c r="K145" s="98">
        <f t="shared" si="73"/>
        <v>445.69900000000001</v>
      </c>
      <c r="L145" s="98">
        <f t="shared" ref="L145:M145" si="74">L99+L108+L117+L126+L135</f>
        <v>428.233</v>
      </c>
      <c r="M145" s="98">
        <f t="shared" si="74"/>
        <v>310.29000000000002</v>
      </c>
      <c r="N145" s="98">
        <f t="shared" ref="N145:O145" si="75">N99+N108+N117+N126+N135</f>
        <v>376.20500000000004</v>
      </c>
      <c r="O145" s="98">
        <f t="shared" si="75"/>
        <v>446.18200000000002</v>
      </c>
      <c r="P145" s="98">
        <f t="shared" ref="P145:Q145" si="76">P99+P108+P117+P126+P135</f>
        <v>508.03800000000001</v>
      </c>
      <c r="Q145" s="98">
        <f t="shared" si="76"/>
        <v>489.21099999999996</v>
      </c>
    </row>
    <row r="146" spans="1:17" x14ac:dyDescent="0.2">
      <c r="A146" s="56"/>
      <c r="B146" s="56" t="s">
        <v>141</v>
      </c>
      <c r="C146" s="99">
        <f t="shared" si="72"/>
        <v>37</v>
      </c>
      <c r="D146" s="99">
        <f t="shared" si="72"/>
        <v>37</v>
      </c>
      <c r="E146" s="99">
        <f t="shared" si="72"/>
        <v>34</v>
      </c>
      <c r="F146" s="99">
        <f t="shared" si="72"/>
        <v>23</v>
      </c>
      <c r="G146" s="99">
        <f t="shared" si="72"/>
        <v>23</v>
      </c>
      <c r="H146" s="99">
        <f t="shared" si="72"/>
        <v>27</v>
      </c>
      <c r="I146" s="99">
        <f t="shared" si="72"/>
        <v>23</v>
      </c>
      <c r="J146" s="99">
        <f t="shared" ref="J146:K146" si="77">J100+J109+J118+J127+J136</f>
        <v>21</v>
      </c>
      <c r="K146" s="99">
        <f t="shared" si="77"/>
        <v>49.555999999999997</v>
      </c>
      <c r="L146" s="99">
        <f t="shared" ref="L146:M146" si="78">L100+L109+L118+L127+L136</f>
        <v>43.323</v>
      </c>
      <c r="M146" s="99">
        <f t="shared" si="78"/>
        <v>25.753</v>
      </c>
      <c r="N146" s="99">
        <f t="shared" ref="N146:O146" si="79">N100+N109+N118+N127+N136</f>
        <v>21.3</v>
      </c>
      <c r="O146" s="99">
        <f t="shared" si="79"/>
        <v>26.507999999999999</v>
      </c>
      <c r="P146" s="99">
        <f t="shared" ref="P146:Q146" si="80">P100+P109+P118+P127+P136</f>
        <v>9.69</v>
      </c>
      <c r="Q146" s="99">
        <f t="shared" si="80"/>
        <v>17.696999999999999</v>
      </c>
    </row>
    <row r="147" spans="1:17" x14ac:dyDescent="0.2">
      <c r="A147" s="56"/>
      <c r="B147" s="56" t="s">
        <v>142</v>
      </c>
      <c r="C147" s="99">
        <f t="shared" si="72"/>
        <v>5</v>
      </c>
      <c r="D147" s="99">
        <f t="shared" si="72"/>
        <v>0</v>
      </c>
      <c r="E147" s="99">
        <f t="shared" si="72"/>
        <v>0</v>
      </c>
      <c r="F147" s="99">
        <f t="shared" si="72"/>
        <v>0</v>
      </c>
      <c r="G147" s="99">
        <f t="shared" si="72"/>
        <v>0</v>
      </c>
      <c r="H147" s="99">
        <f t="shared" si="72"/>
        <v>0</v>
      </c>
      <c r="I147" s="99">
        <f t="shared" si="72"/>
        <v>0</v>
      </c>
      <c r="J147" s="99">
        <f t="shared" ref="J147:K147" si="81">J101+J110+J119+J128+J137</f>
        <v>0</v>
      </c>
      <c r="K147" s="99">
        <f t="shared" si="81"/>
        <v>0</v>
      </c>
      <c r="L147" s="99">
        <f t="shared" ref="L147:M147" si="82">L101+L110+L119+L128+L137</f>
        <v>0</v>
      </c>
      <c r="M147" s="99">
        <f t="shared" si="82"/>
        <v>0</v>
      </c>
      <c r="N147" s="99">
        <f t="shared" ref="N147:O147" si="83">N101+N110+N119+N128+N137</f>
        <v>0</v>
      </c>
      <c r="O147" s="99">
        <f t="shared" si="83"/>
        <v>0</v>
      </c>
      <c r="P147" s="99">
        <f t="shared" ref="P147:Q147" si="84">P101+P110+P119+P128+P137</f>
        <v>0</v>
      </c>
      <c r="Q147" s="99">
        <f t="shared" si="84"/>
        <v>0</v>
      </c>
    </row>
    <row r="148" spans="1:17" x14ac:dyDescent="0.2">
      <c r="A148" s="56"/>
      <c r="B148" s="56" t="s">
        <v>143</v>
      </c>
      <c r="C148" s="99">
        <f t="shared" si="72"/>
        <v>5</v>
      </c>
      <c r="D148" s="99">
        <f t="shared" si="72"/>
        <v>5</v>
      </c>
      <c r="E148" s="99">
        <f t="shared" si="72"/>
        <v>5</v>
      </c>
      <c r="F148" s="99">
        <f t="shared" si="72"/>
        <v>5</v>
      </c>
      <c r="G148" s="99">
        <f t="shared" si="72"/>
        <v>7</v>
      </c>
      <c r="H148" s="99">
        <f t="shared" si="72"/>
        <v>6</v>
      </c>
      <c r="I148" s="99">
        <f t="shared" si="72"/>
        <v>13</v>
      </c>
      <c r="J148" s="99">
        <f t="shared" ref="J148:K148" si="85">J102+J111+J120+J129+J138</f>
        <v>16</v>
      </c>
      <c r="K148" s="99">
        <f t="shared" si="85"/>
        <v>5.1070000000000002</v>
      </c>
      <c r="L148" s="99">
        <f t="shared" ref="L148:M148" si="86">L102+L111+L120+L129+L138</f>
        <v>4.1180000000000003</v>
      </c>
      <c r="M148" s="99">
        <f t="shared" si="86"/>
        <v>2</v>
      </c>
      <c r="N148" s="99">
        <f t="shared" ref="N148:O148" si="87">N102+N111+N120+N129+N138</f>
        <v>2.8149999999999999</v>
      </c>
      <c r="O148" s="99">
        <f t="shared" si="87"/>
        <v>2.8929999999999998</v>
      </c>
      <c r="P148" s="99">
        <f t="shared" ref="P148:Q148" si="88">P102+P111+P120+P129+P138</f>
        <v>4.6539999999999999</v>
      </c>
      <c r="Q148" s="99">
        <f t="shared" si="88"/>
        <v>6.4109999999999996</v>
      </c>
    </row>
    <row r="149" spans="1:17" x14ac:dyDescent="0.2">
      <c r="A149" s="56"/>
      <c r="B149" s="56" t="s">
        <v>144</v>
      </c>
      <c r="C149" s="99">
        <f t="shared" si="72"/>
        <v>0</v>
      </c>
      <c r="D149" s="99">
        <f t="shared" si="72"/>
        <v>0</v>
      </c>
      <c r="E149" s="99">
        <f t="shared" si="72"/>
        <v>0</v>
      </c>
      <c r="F149" s="99">
        <f t="shared" si="72"/>
        <v>0</v>
      </c>
      <c r="G149" s="99">
        <f t="shared" si="72"/>
        <v>0</v>
      </c>
      <c r="H149" s="99">
        <f t="shared" si="72"/>
        <v>0</v>
      </c>
      <c r="I149" s="99">
        <f t="shared" si="72"/>
        <v>0</v>
      </c>
      <c r="J149" s="99">
        <f t="shared" ref="J149:K149" si="89">J103+J112+J121+J130+J139</f>
        <v>0</v>
      </c>
      <c r="K149" s="99">
        <f t="shared" si="89"/>
        <v>0</v>
      </c>
      <c r="L149" s="99">
        <f t="shared" ref="L149:M149" si="90">L103+L112+L121+L130+L139</f>
        <v>0</v>
      </c>
      <c r="M149" s="99">
        <f t="shared" si="90"/>
        <v>0</v>
      </c>
      <c r="N149" s="99">
        <f t="shared" ref="N149:O149" si="91">N103+N112+N121+N130+N139</f>
        <v>0</v>
      </c>
      <c r="O149" s="99">
        <f t="shared" si="91"/>
        <v>0</v>
      </c>
      <c r="P149" s="99">
        <f t="shared" ref="P149:Q149" si="92">P103+P112+P121+P130+P139</f>
        <v>0</v>
      </c>
      <c r="Q149" s="99">
        <f t="shared" si="92"/>
        <v>0</v>
      </c>
    </row>
    <row r="150" spans="1:17" x14ac:dyDescent="0.2">
      <c r="A150" s="56"/>
      <c r="B150" s="56" t="s">
        <v>145</v>
      </c>
      <c r="C150" s="99">
        <f t="shared" si="72"/>
        <v>0</v>
      </c>
      <c r="D150" s="99">
        <f t="shared" si="72"/>
        <v>0</v>
      </c>
      <c r="E150" s="99">
        <f t="shared" si="72"/>
        <v>0</v>
      </c>
      <c r="F150" s="99">
        <f t="shared" si="72"/>
        <v>0</v>
      </c>
      <c r="G150" s="99">
        <f t="shared" si="72"/>
        <v>0</v>
      </c>
      <c r="H150" s="99">
        <f t="shared" si="72"/>
        <v>0</v>
      </c>
      <c r="I150" s="99">
        <f t="shared" si="72"/>
        <v>0</v>
      </c>
      <c r="J150" s="99">
        <f t="shared" ref="J150:K150" si="93">J104+J113+J122+J131+J140</f>
        <v>0</v>
      </c>
      <c r="K150" s="99">
        <f t="shared" si="93"/>
        <v>0</v>
      </c>
      <c r="L150" s="99">
        <f t="shared" ref="L150:M150" si="94">L104+L113+L122+L131+L140</f>
        <v>0</v>
      </c>
      <c r="M150" s="99">
        <f t="shared" si="94"/>
        <v>0</v>
      </c>
      <c r="N150" s="99">
        <f t="shared" ref="N150:O150" si="95">N104+N113+N122+N131+N140</f>
        <v>0</v>
      </c>
      <c r="O150" s="99">
        <f t="shared" si="95"/>
        <v>0</v>
      </c>
      <c r="P150" s="99">
        <f t="shared" ref="P150:Q150" si="96">P104+P113+P122+P131+P140</f>
        <v>0</v>
      </c>
      <c r="Q150" s="99">
        <f t="shared" si="96"/>
        <v>0</v>
      </c>
    </row>
    <row r="151" spans="1:17" x14ac:dyDescent="0.2">
      <c r="A151" s="110"/>
      <c r="B151" s="110" t="s">
        <v>146</v>
      </c>
      <c r="C151" s="100">
        <f t="shared" si="72"/>
        <v>0</v>
      </c>
      <c r="D151" s="100">
        <f t="shared" si="72"/>
        <v>0</v>
      </c>
      <c r="E151" s="100">
        <f t="shared" si="72"/>
        <v>0</v>
      </c>
      <c r="F151" s="100">
        <f t="shared" si="72"/>
        <v>0</v>
      </c>
      <c r="G151" s="100">
        <f t="shared" si="72"/>
        <v>0</v>
      </c>
      <c r="H151" s="100">
        <f t="shared" si="72"/>
        <v>0</v>
      </c>
      <c r="I151" s="100">
        <f t="shared" si="72"/>
        <v>0</v>
      </c>
      <c r="J151" s="100">
        <f t="shared" ref="J151:K151" si="97">J105+J114+J123+J132+J141</f>
        <v>0</v>
      </c>
      <c r="K151" s="100">
        <f t="shared" si="97"/>
        <v>0</v>
      </c>
      <c r="L151" s="100">
        <f t="shared" ref="L151:M151" si="98">L105+L114+L123+L132+L141</f>
        <v>0</v>
      </c>
      <c r="M151" s="100">
        <f t="shared" si="98"/>
        <v>0</v>
      </c>
      <c r="N151" s="100">
        <f t="shared" ref="N151:O151" si="99">N105+N114+N123+N132+N141</f>
        <v>0</v>
      </c>
      <c r="O151" s="100">
        <f t="shared" si="99"/>
        <v>0</v>
      </c>
      <c r="P151" s="100">
        <f t="shared" ref="P151:Q151" si="100">P105+P114+P123+P132+P141</f>
        <v>0</v>
      </c>
      <c r="Q151" s="100">
        <f t="shared" si="100"/>
        <v>0</v>
      </c>
    </row>
    <row r="153" spans="1:17" x14ac:dyDescent="0.2">
      <c r="A153" t="s">
        <v>154</v>
      </c>
      <c r="B153" s="67"/>
      <c r="C153" s="345" t="s">
        <v>151</v>
      </c>
      <c r="D153" s="345" t="s">
        <v>70</v>
      </c>
      <c r="E153" s="543" t="s">
        <v>67</v>
      </c>
      <c r="F153" s="345" t="s">
        <v>61</v>
      </c>
      <c r="G153" s="345" t="s">
        <v>60</v>
      </c>
      <c r="H153" s="345" t="s">
        <v>75</v>
      </c>
      <c r="I153" s="345" t="s">
        <v>76</v>
      </c>
      <c r="J153" s="345" t="s">
        <v>374</v>
      </c>
      <c r="K153" s="345" t="s">
        <v>426</v>
      </c>
      <c r="L153" s="345" t="s">
        <v>443</v>
      </c>
      <c r="M153" s="345" t="s">
        <v>492</v>
      </c>
      <c r="N153" s="345" t="s">
        <v>553</v>
      </c>
      <c r="O153" s="345" t="s">
        <v>577</v>
      </c>
      <c r="P153" s="713" t="s">
        <v>619</v>
      </c>
      <c r="Q153" s="713" t="s">
        <v>632</v>
      </c>
    </row>
    <row r="154" spans="1:17" x14ac:dyDescent="0.2">
      <c r="B154" s="43" t="s">
        <v>165</v>
      </c>
      <c r="C154" s="47">
        <f>SUM(C155:C161)</f>
        <v>1882</v>
      </c>
      <c r="D154" s="47">
        <f t="shared" ref="D154:H154" si="101">SUM(D155:D161)</f>
        <v>1917</v>
      </c>
      <c r="E154" s="47">
        <f t="shared" si="101"/>
        <v>2579</v>
      </c>
      <c r="F154" s="47">
        <f t="shared" si="101"/>
        <v>2477</v>
      </c>
      <c r="G154" s="47">
        <f t="shared" si="101"/>
        <v>2971</v>
      </c>
      <c r="H154" s="47">
        <f t="shared" si="101"/>
        <v>3480</v>
      </c>
      <c r="I154" s="47">
        <f t="shared" ref="I154:J154" si="102">SUM(I155:I161)</f>
        <v>3984</v>
      </c>
      <c r="J154" s="47">
        <f t="shared" si="102"/>
        <v>4239</v>
      </c>
      <c r="K154" s="47">
        <f t="shared" ref="K154:L154" si="103">SUM(K155:K161)</f>
        <v>5008</v>
      </c>
      <c r="L154" s="47">
        <f t="shared" si="103"/>
        <v>4116</v>
      </c>
      <c r="M154" s="47">
        <f t="shared" ref="M154:N154" si="104">SUM(M155:M161)</f>
        <v>3502</v>
      </c>
      <c r="N154" s="47">
        <f t="shared" si="104"/>
        <v>5542</v>
      </c>
      <c r="O154" s="47">
        <f t="shared" ref="O154:P154" si="105">SUM(O155:O161)</f>
        <v>5699</v>
      </c>
      <c r="P154" s="49">
        <f t="shared" si="105"/>
        <v>7294</v>
      </c>
      <c r="Q154" s="49">
        <f t="shared" ref="Q154" si="106">SUM(Q155:Q161)</f>
        <v>7780</v>
      </c>
    </row>
    <row r="155" spans="1:17" x14ac:dyDescent="0.2">
      <c r="B155" s="452" t="s">
        <v>140</v>
      </c>
      <c r="C155" s="114">
        <f t="shared" ref="C155:O155" si="107">ROUND(C71*C99/C145,0)</f>
        <v>1809</v>
      </c>
      <c r="D155" s="114">
        <f>ROUND(D71*D99/D145,0)+1</f>
        <v>1836</v>
      </c>
      <c r="E155" s="114">
        <f>ROUND(E71*E99/E145,0)-1</f>
        <v>2486</v>
      </c>
      <c r="F155" s="114">
        <f>ROUND(F71*F99/F145,0)+1</f>
        <v>2371</v>
      </c>
      <c r="G155" s="114">
        <f>ROUND(G71*G99/G145,0)-1</f>
        <v>2845</v>
      </c>
      <c r="H155" s="114">
        <f t="shared" si="107"/>
        <v>3327</v>
      </c>
      <c r="I155" s="114">
        <f t="shared" si="107"/>
        <v>3841</v>
      </c>
      <c r="J155" s="114">
        <f t="shared" si="107"/>
        <v>4094</v>
      </c>
      <c r="K155" s="114">
        <f t="shared" si="107"/>
        <v>4826</v>
      </c>
      <c r="L155" s="114">
        <f t="shared" si="107"/>
        <v>3971</v>
      </c>
      <c r="M155" s="114">
        <f t="shared" si="107"/>
        <v>3428</v>
      </c>
      <c r="N155" s="114">
        <f>ROUND(N71*N99/N145,0)+1</f>
        <v>5468</v>
      </c>
      <c r="O155" s="114">
        <f t="shared" si="107"/>
        <v>5582</v>
      </c>
      <c r="P155" s="624">
        <f>ROUND(P71*P99/P145,0)-1</f>
        <v>7140</v>
      </c>
      <c r="Q155" s="624">
        <f>ROUND(Q71*Q99/Q145,0)-1</f>
        <v>7619</v>
      </c>
    </row>
    <row r="156" spans="1:17" x14ac:dyDescent="0.2">
      <c r="B156" s="103" t="s">
        <v>141</v>
      </c>
      <c r="C156" s="49">
        <f>ROUND(C72*C100/C146,0)</f>
        <v>73</v>
      </c>
      <c r="D156" s="49">
        <f t="shared" ref="D156:L156" si="108">ROUND(D72*D100/D146,0)</f>
        <v>81</v>
      </c>
      <c r="E156" s="49">
        <f t="shared" si="108"/>
        <v>93</v>
      </c>
      <c r="F156" s="49">
        <f t="shared" si="108"/>
        <v>106</v>
      </c>
      <c r="G156" s="49">
        <f t="shared" si="108"/>
        <v>126</v>
      </c>
      <c r="H156" s="49">
        <f t="shared" si="108"/>
        <v>153</v>
      </c>
      <c r="I156" s="49">
        <f t="shared" si="108"/>
        <v>143</v>
      </c>
      <c r="J156" s="49">
        <f t="shared" si="108"/>
        <v>145</v>
      </c>
      <c r="K156" s="49">
        <f t="shared" si="108"/>
        <v>182</v>
      </c>
      <c r="L156" s="49">
        <f t="shared" si="108"/>
        <v>145</v>
      </c>
      <c r="M156" s="49">
        <f t="shared" ref="M156:N156" si="109">ROUND(M72*M100/M146,0)</f>
        <v>74</v>
      </c>
      <c r="N156" s="49">
        <f t="shared" si="109"/>
        <v>74</v>
      </c>
      <c r="O156" s="49">
        <f t="shared" ref="O156:P156" si="110">ROUND(O72*O100/O146,0)</f>
        <v>117</v>
      </c>
      <c r="P156" s="49">
        <f t="shared" si="110"/>
        <v>154</v>
      </c>
      <c r="Q156" s="49">
        <f t="shared" ref="Q156" si="111">ROUND(Q72*Q100/Q146,0)</f>
        <v>161</v>
      </c>
    </row>
    <row r="157" spans="1:17" x14ac:dyDescent="0.2">
      <c r="B157" s="103" t="s">
        <v>142</v>
      </c>
      <c r="C157" s="49">
        <f>ROUND(C73*C101/C147,0)</f>
        <v>0</v>
      </c>
      <c r="D157" s="49">
        <v>0</v>
      </c>
      <c r="E157" s="49">
        <v>0</v>
      </c>
      <c r="F157" s="49">
        <v>0</v>
      </c>
      <c r="G157" s="49">
        <v>0</v>
      </c>
      <c r="H157" s="49">
        <v>0</v>
      </c>
      <c r="I157" s="49">
        <v>0</v>
      </c>
      <c r="J157" s="49">
        <v>0</v>
      </c>
      <c r="K157" s="49">
        <v>0</v>
      </c>
      <c r="L157" s="49">
        <v>0</v>
      </c>
      <c r="M157" s="96">
        <v>0</v>
      </c>
      <c r="N157" s="96">
        <v>0</v>
      </c>
      <c r="O157" s="96">
        <v>0</v>
      </c>
      <c r="P157" s="96">
        <v>0</v>
      </c>
      <c r="Q157" s="96">
        <v>0</v>
      </c>
    </row>
    <row r="158" spans="1:17" x14ac:dyDescent="0.2">
      <c r="B158" s="103" t="s">
        <v>143</v>
      </c>
      <c r="C158" s="49">
        <f>ROUND(C74*C102/C148,0)</f>
        <v>0</v>
      </c>
      <c r="D158" s="49">
        <f t="shared" ref="D158:L158" si="112">ROUND(D74*D102/D148,0)</f>
        <v>0</v>
      </c>
      <c r="E158" s="49">
        <f t="shared" si="112"/>
        <v>0</v>
      </c>
      <c r="F158" s="49">
        <f t="shared" si="112"/>
        <v>0</v>
      </c>
      <c r="G158" s="49">
        <f t="shared" si="112"/>
        <v>0</v>
      </c>
      <c r="H158" s="49">
        <f t="shared" si="112"/>
        <v>0</v>
      </c>
      <c r="I158" s="49">
        <f t="shared" si="112"/>
        <v>0</v>
      </c>
      <c r="J158" s="49">
        <f t="shared" si="112"/>
        <v>0</v>
      </c>
      <c r="K158" s="49">
        <f t="shared" si="112"/>
        <v>0</v>
      </c>
      <c r="L158" s="49">
        <f t="shared" si="112"/>
        <v>0</v>
      </c>
      <c r="M158" s="96">
        <v>0</v>
      </c>
      <c r="N158" s="96">
        <v>0</v>
      </c>
      <c r="O158" s="96">
        <v>0</v>
      </c>
      <c r="P158" s="96">
        <v>0</v>
      </c>
      <c r="Q158" s="96">
        <v>0</v>
      </c>
    </row>
    <row r="159" spans="1:17" x14ac:dyDescent="0.2">
      <c r="B159" s="113" t="s">
        <v>144</v>
      </c>
      <c r="C159" s="114"/>
      <c r="D159" s="114"/>
      <c r="E159" s="114"/>
      <c r="F159" s="114"/>
      <c r="G159" s="114"/>
      <c r="H159" s="114"/>
      <c r="I159" s="114"/>
    </row>
    <row r="160" spans="1:17" x14ac:dyDescent="0.2">
      <c r="B160" s="113" t="s">
        <v>145</v>
      </c>
      <c r="C160" s="114"/>
      <c r="D160" s="114"/>
      <c r="E160" s="114"/>
      <c r="F160" s="114"/>
      <c r="G160" s="114"/>
      <c r="H160" s="114"/>
      <c r="I160" s="114"/>
    </row>
    <row r="161" spans="2:17" x14ac:dyDescent="0.2">
      <c r="B161" s="115" t="s">
        <v>146</v>
      </c>
      <c r="C161" s="116"/>
      <c r="D161" s="116"/>
      <c r="E161" s="116"/>
      <c r="F161" s="116"/>
      <c r="G161" s="116"/>
      <c r="H161" s="116"/>
      <c r="I161" s="116"/>
    </row>
    <row r="162" spans="2:17" x14ac:dyDescent="0.2">
      <c r="B162" t="s">
        <v>166</v>
      </c>
      <c r="C162" s="47">
        <f>SUM(C163:C169)</f>
        <v>871</v>
      </c>
      <c r="D162" s="47">
        <f t="shared" ref="D162:H162" si="113">SUM(D163:D169)</f>
        <v>893</v>
      </c>
      <c r="E162" s="47">
        <f t="shared" si="113"/>
        <v>1067</v>
      </c>
      <c r="F162" s="47">
        <f t="shared" si="113"/>
        <v>901</v>
      </c>
      <c r="G162" s="47">
        <f t="shared" si="113"/>
        <v>1057</v>
      </c>
      <c r="H162" s="47">
        <f t="shared" si="113"/>
        <v>1293</v>
      </c>
      <c r="I162" s="47">
        <f t="shared" ref="I162:J162" si="114">SUM(I163:I169)</f>
        <v>1526</v>
      </c>
      <c r="J162" s="47">
        <f t="shared" si="114"/>
        <v>1591</v>
      </c>
      <c r="K162" s="47">
        <f t="shared" ref="K162:L162" si="115">SUM(K163:K169)</f>
        <v>1482</v>
      </c>
      <c r="L162" s="47">
        <f t="shared" si="115"/>
        <v>1486</v>
      </c>
      <c r="M162" s="47">
        <f t="shared" ref="M162:N162" si="116">SUM(M163:M169)</f>
        <v>1382</v>
      </c>
      <c r="N162" s="47">
        <f t="shared" si="116"/>
        <v>2315</v>
      </c>
      <c r="O162" s="47">
        <f t="shared" ref="O162:P162" si="117">SUM(O163:O169)</f>
        <v>2502</v>
      </c>
      <c r="P162" s="47">
        <f t="shared" si="117"/>
        <v>3126</v>
      </c>
      <c r="Q162" s="47">
        <f t="shared" ref="Q162" si="118">SUM(Q163:Q169)</f>
        <v>2970</v>
      </c>
    </row>
    <row r="163" spans="2:17" x14ac:dyDescent="0.2">
      <c r="B163" s="102" t="s">
        <v>140</v>
      </c>
      <c r="C163" s="54">
        <f t="shared" ref="C163:L163" si="119">ROUND(C71*C108/C145,0)</f>
        <v>801</v>
      </c>
      <c r="D163" s="54">
        <f t="shared" si="119"/>
        <v>824</v>
      </c>
      <c r="E163" s="54">
        <f t="shared" si="119"/>
        <v>997</v>
      </c>
      <c r="F163" s="54">
        <f t="shared" si="119"/>
        <v>844</v>
      </c>
      <c r="G163" s="54">
        <f t="shared" si="119"/>
        <v>976</v>
      </c>
      <c r="H163" s="54">
        <f t="shared" si="119"/>
        <v>1204</v>
      </c>
      <c r="I163" s="54">
        <f t="shared" si="119"/>
        <v>1380</v>
      </c>
      <c r="J163" s="54">
        <f t="shared" si="119"/>
        <v>1411</v>
      </c>
      <c r="K163" s="54">
        <f t="shared" si="119"/>
        <v>1385</v>
      </c>
      <c r="L163" s="54">
        <f t="shared" si="119"/>
        <v>1402</v>
      </c>
      <c r="M163" s="54">
        <f t="shared" ref="M163:N163" si="120">ROUND(M71*M108/M145,0)</f>
        <v>1356</v>
      </c>
      <c r="N163" s="54">
        <f t="shared" si="120"/>
        <v>2281</v>
      </c>
      <c r="O163" s="54">
        <f t="shared" ref="O163:P163" si="121">ROUND(O71*O108/O145,0)</f>
        <v>2472</v>
      </c>
      <c r="P163" s="54">
        <f t="shared" si="121"/>
        <v>3070</v>
      </c>
      <c r="Q163" s="54">
        <f t="shared" ref="Q163" si="122">ROUND(Q71*Q108/Q145,0)</f>
        <v>2888</v>
      </c>
    </row>
    <row r="164" spans="2:17" x14ac:dyDescent="0.2">
      <c r="B164" s="103" t="s">
        <v>141</v>
      </c>
      <c r="C164" s="54">
        <f t="shared" ref="C164:L164" si="123">ROUND(C72*C109/C146,0)</f>
        <v>43</v>
      </c>
      <c r="D164" s="54">
        <f t="shared" si="123"/>
        <v>47</v>
      </c>
      <c r="E164" s="54">
        <f t="shared" si="123"/>
        <v>43</v>
      </c>
      <c r="F164" s="54">
        <f t="shared" si="123"/>
        <v>35</v>
      </c>
      <c r="G164" s="54">
        <f t="shared" si="123"/>
        <v>42</v>
      </c>
      <c r="H164" s="54">
        <f t="shared" si="123"/>
        <v>51</v>
      </c>
      <c r="I164" s="54">
        <f t="shared" si="123"/>
        <v>45</v>
      </c>
      <c r="J164" s="54">
        <f t="shared" si="123"/>
        <v>39</v>
      </c>
      <c r="K164" s="54">
        <f t="shared" si="123"/>
        <v>50</v>
      </c>
      <c r="L164" s="54">
        <f t="shared" si="123"/>
        <v>44</v>
      </c>
      <c r="M164" s="54">
        <f t="shared" ref="M164:N164" si="124">ROUND(M72*M109/M146,0)</f>
        <v>9</v>
      </c>
      <c r="N164" s="54">
        <f t="shared" si="124"/>
        <v>0</v>
      </c>
      <c r="O164" s="54">
        <f t="shared" ref="O164:P164" si="125">ROUND(O72*O109/O146,0)</f>
        <v>0</v>
      </c>
      <c r="P164" s="54">
        <f t="shared" si="125"/>
        <v>0</v>
      </c>
      <c r="Q164" s="54">
        <f t="shared" ref="Q164" si="126">ROUND(Q72*Q109/Q146,0)</f>
        <v>0</v>
      </c>
    </row>
    <row r="165" spans="2:17" x14ac:dyDescent="0.2">
      <c r="B165" s="103" t="s">
        <v>142</v>
      </c>
      <c r="C165" s="54">
        <f>ROUND(C73*C110/C147,0)</f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4">
        <v>0</v>
      </c>
      <c r="M165" s="166">
        <v>0</v>
      </c>
      <c r="N165" s="166">
        <v>0</v>
      </c>
      <c r="O165" s="166">
        <v>0</v>
      </c>
      <c r="P165" s="166">
        <v>0</v>
      </c>
      <c r="Q165" s="166">
        <v>0</v>
      </c>
    </row>
    <row r="166" spans="2:17" x14ac:dyDescent="0.2">
      <c r="B166" s="103" t="s">
        <v>143</v>
      </c>
      <c r="C166" s="54">
        <f>ROUND(C74*C111/C148,0)</f>
        <v>27</v>
      </c>
      <c r="D166" s="54">
        <f t="shared" ref="D166:N166" si="127">ROUND(D74*D111/D148,0)</f>
        <v>22</v>
      </c>
      <c r="E166" s="54">
        <f t="shared" si="127"/>
        <v>27</v>
      </c>
      <c r="F166" s="54">
        <f t="shared" si="127"/>
        <v>22</v>
      </c>
      <c r="G166" s="54">
        <f t="shared" si="127"/>
        <v>39</v>
      </c>
      <c r="H166" s="54">
        <f t="shared" si="127"/>
        <v>38</v>
      </c>
      <c r="I166" s="54">
        <f t="shared" si="127"/>
        <v>101</v>
      </c>
      <c r="J166" s="54">
        <f t="shared" si="127"/>
        <v>141</v>
      </c>
      <c r="K166" s="54">
        <f t="shared" si="127"/>
        <v>47</v>
      </c>
      <c r="L166" s="54">
        <f t="shared" si="127"/>
        <v>40</v>
      </c>
      <c r="M166" s="54">
        <f t="shared" si="127"/>
        <v>17</v>
      </c>
      <c r="N166" s="54">
        <f t="shared" si="127"/>
        <v>34</v>
      </c>
      <c r="O166" s="54">
        <f t="shared" ref="O166:P166" si="128">ROUND(O74*O111/O148,0)</f>
        <v>30</v>
      </c>
      <c r="P166" s="54">
        <f t="shared" si="128"/>
        <v>56</v>
      </c>
      <c r="Q166" s="54">
        <f t="shared" ref="Q166" si="129">ROUND(Q74*Q111/Q148,0)</f>
        <v>82</v>
      </c>
    </row>
    <row r="167" spans="2:17" x14ac:dyDescent="0.2">
      <c r="B167" s="113" t="s">
        <v>144</v>
      </c>
      <c r="C167" s="117"/>
      <c r="D167" s="117"/>
      <c r="E167" s="117"/>
      <c r="F167" s="117"/>
      <c r="G167" s="117"/>
      <c r="H167" s="117"/>
      <c r="I167" s="117"/>
    </row>
    <row r="168" spans="2:17" x14ac:dyDescent="0.2">
      <c r="B168" s="113" t="s">
        <v>145</v>
      </c>
      <c r="C168" s="117"/>
      <c r="D168" s="117"/>
      <c r="E168" s="117"/>
      <c r="F168" s="117"/>
      <c r="G168" s="117"/>
      <c r="H168" s="117"/>
      <c r="I168" s="117"/>
    </row>
    <row r="169" spans="2:17" x14ac:dyDescent="0.2">
      <c r="B169" s="113" t="s">
        <v>146</v>
      </c>
      <c r="C169" s="117"/>
      <c r="D169" s="117"/>
      <c r="E169" s="117"/>
      <c r="F169" s="117"/>
      <c r="G169" s="117"/>
      <c r="H169" s="117"/>
      <c r="I169" s="117"/>
    </row>
    <row r="170" spans="2:17" x14ac:dyDescent="0.2">
      <c r="B170" s="43" t="s">
        <v>167</v>
      </c>
      <c r="C170" s="47">
        <f>SUM(C171:C177)</f>
        <v>571</v>
      </c>
      <c r="D170" s="47">
        <f t="shared" ref="D170:H170" si="130">SUM(D171:D177)</f>
        <v>615</v>
      </c>
      <c r="E170" s="47">
        <f t="shared" si="130"/>
        <v>672</v>
      </c>
      <c r="F170" s="47">
        <f t="shared" si="130"/>
        <v>493</v>
      </c>
      <c r="G170" s="47">
        <f t="shared" si="130"/>
        <v>503</v>
      </c>
      <c r="H170" s="47">
        <f t="shared" si="130"/>
        <v>611</v>
      </c>
      <c r="I170" s="47">
        <f t="shared" ref="I170:J170" si="131">SUM(I171:I177)</f>
        <v>669</v>
      </c>
      <c r="J170" s="47">
        <f t="shared" si="131"/>
        <v>738</v>
      </c>
      <c r="K170" s="47">
        <f t="shared" ref="K170:L170" si="132">SUM(K171:K177)</f>
        <v>707</v>
      </c>
      <c r="L170" s="47">
        <f t="shared" si="132"/>
        <v>948</v>
      </c>
      <c r="M170" s="47">
        <f t="shared" ref="M170:N170" si="133">SUM(M171:M177)</f>
        <v>1038</v>
      </c>
      <c r="N170" s="47">
        <f t="shared" si="133"/>
        <v>1135</v>
      </c>
      <c r="O170" s="47">
        <f t="shared" ref="O170:P170" si="134">SUM(O171:O177)</f>
        <v>1105</v>
      </c>
      <c r="P170" s="47">
        <f t="shared" si="134"/>
        <v>1498</v>
      </c>
      <c r="Q170" s="47">
        <f t="shared" ref="Q170" si="135">SUM(Q171:Q177)</f>
        <v>1598</v>
      </c>
    </row>
    <row r="171" spans="2:17" x14ac:dyDescent="0.2">
      <c r="B171" s="102" t="s">
        <v>140</v>
      </c>
      <c r="C171" s="49">
        <f t="shared" ref="C171:N171" si="136">ROUND(C71*C117/C145,0)</f>
        <v>432</v>
      </c>
      <c r="D171" s="49">
        <f t="shared" si="136"/>
        <v>493</v>
      </c>
      <c r="E171" s="49">
        <f t="shared" si="136"/>
        <v>564</v>
      </c>
      <c r="F171" s="49">
        <f t="shared" si="136"/>
        <v>472</v>
      </c>
      <c r="G171" s="49">
        <f t="shared" si="136"/>
        <v>478</v>
      </c>
      <c r="H171" s="49">
        <f t="shared" si="136"/>
        <v>585</v>
      </c>
      <c r="I171" s="49">
        <f t="shared" si="136"/>
        <v>651</v>
      </c>
      <c r="J171" s="49">
        <f t="shared" si="136"/>
        <v>719</v>
      </c>
      <c r="K171" s="49">
        <f t="shared" si="136"/>
        <v>377</v>
      </c>
      <c r="L171" s="49">
        <f t="shared" si="136"/>
        <v>647</v>
      </c>
      <c r="M171" s="49">
        <f t="shared" si="136"/>
        <v>772</v>
      </c>
      <c r="N171" s="49">
        <f t="shared" si="136"/>
        <v>873</v>
      </c>
      <c r="O171" s="49">
        <f t="shared" ref="O171:P171" si="137">ROUND(O71*O117/O145,0)</f>
        <v>857</v>
      </c>
      <c r="P171" s="49">
        <f t="shared" si="137"/>
        <v>1498</v>
      </c>
      <c r="Q171" s="49">
        <f t="shared" ref="Q171" si="138">ROUND(Q71*Q117/Q145,0)</f>
        <v>1461</v>
      </c>
    </row>
    <row r="172" spans="2:17" x14ac:dyDescent="0.2">
      <c r="B172" s="103" t="s">
        <v>141</v>
      </c>
      <c r="C172" s="49">
        <f t="shared" ref="C172:N172" si="139">ROUND(C72*C118/C146,0)</f>
        <v>110</v>
      </c>
      <c r="D172" s="49">
        <f t="shared" si="139"/>
        <v>122</v>
      </c>
      <c r="E172" s="49">
        <f t="shared" si="139"/>
        <v>108</v>
      </c>
      <c r="F172" s="49">
        <f t="shared" si="139"/>
        <v>21</v>
      </c>
      <c r="G172" s="49">
        <f t="shared" si="139"/>
        <v>25</v>
      </c>
      <c r="H172" s="49">
        <f t="shared" si="139"/>
        <v>26</v>
      </c>
      <c r="I172" s="49">
        <f t="shared" si="139"/>
        <v>18</v>
      </c>
      <c r="J172" s="49">
        <f t="shared" si="139"/>
        <v>19</v>
      </c>
      <c r="K172" s="49">
        <f t="shared" si="139"/>
        <v>330</v>
      </c>
      <c r="L172" s="49">
        <f t="shared" si="139"/>
        <v>301</v>
      </c>
      <c r="M172" s="49">
        <f t="shared" si="139"/>
        <v>266</v>
      </c>
      <c r="N172" s="49">
        <f t="shared" si="139"/>
        <v>262</v>
      </c>
      <c r="O172" s="49">
        <f t="shared" ref="O172:P172" si="140">ROUND(O72*O118/O146,0)</f>
        <v>248</v>
      </c>
      <c r="P172" s="49">
        <f t="shared" si="140"/>
        <v>0</v>
      </c>
      <c r="Q172" s="49">
        <f t="shared" ref="Q172" si="141">ROUND(Q72*Q118/Q146,0)</f>
        <v>137</v>
      </c>
    </row>
    <row r="173" spans="2:17" x14ac:dyDescent="0.2">
      <c r="B173" s="103" t="s">
        <v>142</v>
      </c>
      <c r="C173" s="49">
        <f>ROUND(C73*C119/C147,0)</f>
        <v>29</v>
      </c>
      <c r="D173" s="49">
        <v>0</v>
      </c>
      <c r="E173" s="49">
        <v>0</v>
      </c>
      <c r="F173" s="49">
        <v>0</v>
      </c>
      <c r="G173" s="49">
        <v>0</v>
      </c>
      <c r="H173" s="49">
        <v>0</v>
      </c>
      <c r="I173" s="49">
        <v>0</v>
      </c>
      <c r="J173" s="49">
        <v>0</v>
      </c>
      <c r="K173" s="49">
        <v>0</v>
      </c>
      <c r="L173" s="49">
        <v>0</v>
      </c>
      <c r="M173" s="96">
        <v>0</v>
      </c>
      <c r="N173" s="96">
        <v>0</v>
      </c>
      <c r="O173" s="96">
        <v>0</v>
      </c>
      <c r="P173" s="96">
        <v>0</v>
      </c>
      <c r="Q173" s="96">
        <v>0</v>
      </c>
    </row>
    <row r="174" spans="2:17" x14ac:dyDescent="0.2">
      <c r="B174" s="103" t="s">
        <v>143</v>
      </c>
      <c r="C174" s="49">
        <f>ROUND(C74*C120/C148,0)</f>
        <v>0</v>
      </c>
      <c r="D174" s="49">
        <f t="shared" ref="D174:L174" si="142">ROUND(D74*D120/D148,0)</f>
        <v>0</v>
      </c>
      <c r="E174" s="49">
        <f t="shared" si="142"/>
        <v>0</v>
      </c>
      <c r="F174" s="49">
        <f t="shared" si="142"/>
        <v>0</v>
      </c>
      <c r="G174" s="49">
        <f t="shared" si="142"/>
        <v>0</v>
      </c>
      <c r="H174" s="49">
        <f t="shared" si="142"/>
        <v>0</v>
      </c>
      <c r="I174" s="49">
        <f t="shared" si="142"/>
        <v>0</v>
      </c>
      <c r="J174" s="49">
        <f t="shared" si="142"/>
        <v>0</v>
      </c>
      <c r="K174" s="49">
        <f t="shared" si="142"/>
        <v>0</v>
      </c>
      <c r="L174" s="49">
        <f t="shared" si="142"/>
        <v>0</v>
      </c>
      <c r="M174" s="96">
        <v>0</v>
      </c>
      <c r="N174" s="96">
        <v>0</v>
      </c>
      <c r="O174" s="96">
        <v>0</v>
      </c>
      <c r="P174" s="96">
        <v>0</v>
      </c>
      <c r="Q174" s="96">
        <v>0</v>
      </c>
    </row>
    <row r="175" spans="2:17" x14ac:dyDescent="0.2">
      <c r="B175" s="113" t="s">
        <v>144</v>
      </c>
      <c r="C175" s="114"/>
      <c r="D175" s="114"/>
      <c r="E175" s="114"/>
      <c r="F175" s="114"/>
      <c r="G175" s="114"/>
      <c r="H175" s="114"/>
      <c r="I175" s="114"/>
    </row>
    <row r="176" spans="2:17" x14ac:dyDescent="0.2">
      <c r="B176" s="113" t="s">
        <v>145</v>
      </c>
      <c r="C176" s="114"/>
      <c r="D176" s="114"/>
      <c r="E176" s="114"/>
      <c r="F176" s="114"/>
      <c r="G176" s="114"/>
      <c r="H176" s="114"/>
      <c r="I176" s="114"/>
    </row>
    <row r="177" spans="2:17" x14ac:dyDescent="0.2">
      <c r="B177" s="115" t="s">
        <v>146</v>
      </c>
      <c r="C177" s="116"/>
      <c r="D177" s="116"/>
      <c r="E177" s="116"/>
      <c r="F177" s="116"/>
      <c r="G177" s="116"/>
      <c r="H177" s="116"/>
      <c r="I177" s="116"/>
    </row>
    <row r="178" spans="2:17" x14ac:dyDescent="0.2">
      <c r="B178" t="s">
        <v>168</v>
      </c>
      <c r="C178" s="47">
        <f t="shared" ref="C178:L178" si="143">SUM(C179:C185)</f>
        <v>0</v>
      </c>
      <c r="D178" s="47">
        <f t="shared" si="143"/>
        <v>0</v>
      </c>
      <c r="E178" s="47">
        <f t="shared" si="143"/>
        <v>0</v>
      </c>
      <c r="F178" s="47">
        <f t="shared" si="143"/>
        <v>0</v>
      </c>
      <c r="G178" s="47">
        <f t="shared" si="143"/>
        <v>0</v>
      </c>
      <c r="H178" s="47">
        <f t="shared" si="143"/>
        <v>0</v>
      </c>
      <c r="I178" s="47">
        <f t="shared" si="143"/>
        <v>0</v>
      </c>
      <c r="J178" s="47">
        <f t="shared" si="143"/>
        <v>0</v>
      </c>
      <c r="K178" s="47">
        <f t="shared" si="143"/>
        <v>0</v>
      </c>
      <c r="L178" s="47">
        <f t="shared" si="143"/>
        <v>0</v>
      </c>
      <c r="M178" s="47">
        <f t="shared" ref="M178:N178" si="144">SUM(M179:M185)</f>
        <v>0</v>
      </c>
      <c r="N178" s="47">
        <f t="shared" si="144"/>
        <v>0</v>
      </c>
      <c r="O178" s="47">
        <f t="shared" ref="O178:P178" si="145">SUM(O179:O185)</f>
        <v>0</v>
      </c>
      <c r="P178" s="47">
        <f t="shared" si="145"/>
        <v>0</v>
      </c>
      <c r="Q178" s="47">
        <f t="shared" ref="Q178" si="146">SUM(Q179:Q185)</f>
        <v>0</v>
      </c>
    </row>
    <row r="179" spans="2:17" x14ac:dyDescent="0.2">
      <c r="B179" s="102" t="s">
        <v>140</v>
      </c>
      <c r="C179" s="54">
        <f t="shared" ref="C179:N179" si="147">ROUND(C71*C126/C145,0)</f>
        <v>0</v>
      </c>
      <c r="D179" s="54">
        <f t="shared" si="147"/>
        <v>0</v>
      </c>
      <c r="E179" s="54">
        <f t="shared" si="147"/>
        <v>0</v>
      </c>
      <c r="F179" s="54">
        <f t="shared" si="147"/>
        <v>0</v>
      </c>
      <c r="G179" s="54">
        <f t="shared" si="147"/>
        <v>0</v>
      </c>
      <c r="H179" s="54">
        <f t="shared" si="147"/>
        <v>0</v>
      </c>
      <c r="I179" s="54">
        <f t="shared" si="147"/>
        <v>0</v>
      </c>
      <c r="J179" s="54">
        <f t="shared" si="147"/>
        <v>0</v>
      </c>
      <c r="K179" s="54">
        <f t="shared" si="147"/>
        <v>0</v>
      </c>
      <c r="L179" s="54">
        <f t="shared" si="147"/>
        <v>0</v>
      </c>
      <c r="M179" s="54">
        <f t="shared" si="147"/>
        <v>0</v>
      </c>
      <c r="N179" s="54">
        <f t="shared" si="147"/>
        <v>0</v>
      </c>
      <c r="O179" s="54">
        <f t="shared" ref="O179:P179" si="148">ROUND(O71*O126/O145,0)</f>
        <v>0</v>
      </c>
      <c r="P179" s="54">
        <f t="shared" si="148"/>
        <v>0</v>
      </c>
      <c r="Q179" s="54">
        <f t="shared" ref="Q179" si="149">ROUND(Q71*Q126/Q145,0)</f>
        <v>0</v>
      </c>
    </row>
    <row r="180" spans="2:17" x14ac:dyDescent="0.2">
      <c r="B180" s="103" t="s">
        <v>141</v>
      </c>
      <c r="C180" s="54">
        <f t="shared" ref="C180:N180" si="150">ROUND(C72*C127/C146,0)</f>
        <v>0</v>
      </c>
      <c r="D180" s="54">
        <f t="shared" si="150"/>
        <v>0</v>
      </c>
      <c r="E180" s="54">
        <f t="shared" si="150"/>
        <v>0</v>
      </c>
      <c r="F180" s="54">
        <f t="shared" si="150"/>
        <v>0</v>
      </c>
      <c r="G180" s="54">
        <f t="shared" si="150"/>
        <v>0</v>
      </c>
      <c r="H180" s="54">
        <f t="shared" si="150"/>
        <v>0</v>
      </c>
      <c r="I180" s="54">
        <f t="shared" si="150"/>
        <v>0</v>
      </c>
      <c r="J180" s="54">
        <f t="shared" si="150"/>
        <v>0</v>
      </c>
      <c r="K180" s="54">
        <f t="shared" si="150"/>
        <v>0</v>
      </c>
      <c r="L180" s="54">
        <f t="shared" si="150"/>
        <v>0</v>
      </c>
      <c r="M180" s="54">
        <f t="shared" si="150"/>
        <v>0</v>
      </c>
      <c r="N180" s="54">
        <f t="shared" si="150"/>
        <v>0</v>
      </c>
      <c r="O180" s="54">
        <f t="shared" ref="O180:P180" si="151">ROUND(O72*O127/O146,0)</f>
        <v>0</v>
      </c>
      <c r="P180" s="54">
        <f t="shared" si="151"/>
        <v>0</v>
      </c>
      <c r="Q180" s="54">
        <f t="shared" ref="Q180" si="152">ROUND(Q72*Q127/Q146,0)</f>
        <v>0</v>
      </c>
    </row>
    <row r="181" spans="2:17" x14ac:dyDescent="0.2">
      <c r="B181" s="103" t="s">
        <v>142</v>
      </c>
      <c r="C181" s="54">
        <f>ROUND(C73*C128/C147,0)</f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4">
        <v>0</v>
      </c>
      <c r="M181" s="166">
        <v>0</v>
      </c>
      <c r="N181" s="166">
        <v>0</v>
      </c>
      <c r="O181" s="166">
        <v>0</v>
      </c>
      <c r="P181" s="166">
        <v>0</v>
      </c>
      <c r="Q181" s="166">
        <v>0</v>
      </c>
    </row>
    <row r="182" spans="2:17" x14ac:dyDescent="0.2">
      <c r="B182" s="103" t="s">
        <v>143</v>
      </c>
      <c r="C182" s="54">
        <f>ROUND(C74*C129/C148,0)</f>
        <v>0</v>
      </c>
      <c r="D182" s="54">
        <f t="shared" ref="D182:L182" si="153">ROUND(D74*D129/D148,0)</f>
        <v>0</v>
      </c>
      <c r="E182" s="54">
        <f t="shared" si="153"/>
        <v>0</v>
      </c>
      <c r="F182" s="54">
        <f t="shared" si="153"/>
        <v>0</v>
      </c>
      <c r="G182" s="54">
        <f t="shared" si="153"/>
        <v>0</v>
      </c>
      <c r="H182" s="54">
        <f t="shared" si="153"/>
        <v>0</v>
      </c>
      <c r="I182" s="54">
        <f t="shared" si="153"/>
        <v>0</v>
      </c>
      <c r="J182" s="54">
        <f t="shared" si="153"/>
        <v>0</v>
      </c>
      <c r="K182" s="54">
        <f t="shared" si="153"/>
        <v>0</v>
      </c>
      <c r="L182" s="54">
        <f t="shared" si="153"/>
        <v>0</v>
      </c>
      <c r="M182" s="166">
        <v>0</v>
      </c>
      <c r="N182" s="166">
        <v>0</v>
      </c>
      <c r="O182" s="166">
        <v>0</v>
      </c>
      <c r="P182" s="166">
        <v>0</v>
      </c>
      <c r="Q182" s="166">
        <v>0</v>
      </c>
    </row>
    <row r="183" spans="2:17" x14ac:dyDescent="0.2">
      <c r="B183" s="113" t="s">
        <v>144</v>
      </c>
      <c r="C183" s="117"/>
      <c r="D183" s="117"/>
      <c r="E183" s="117"/>
      <c r="F183" s="117"/>
      <c r="G183" s="117"/>
      <c r="H183" s="117"/>
      <c r="I183" s="117"/>
    </row>
    <row r="184" spans="2:17" x14ac:dyDescent="0.2">
      <c r="B184" s="113" t="s">
        <v>145</v>
      </c>
      <c r="C184" s="117"/>
      <c r="D184" s="117"/>
      <c r="E184" s="117"/>
      <c r="F184" s="117"/>
      <c r="G184" s="117"/>
      <c r="H184" s="117"/>
      <c r="I184" s="117"/>
    </row>
    <row r="185" spans="2:17" x14ac:dyDescent="0.2">
      <c r="B185" s="113" t="s">
        <v>146</v>
      </c>
      <c r="C185" s="117"/>
      <c r="D185" s="117"/>
      <c r="E185" s="117"/>
      <c r="F185" s="117"/>
      <c r="G185" s="117"/>
      <c r="H185" s="117"/>
      <c r="I185" s="117"/>
    </row>
    <row r="186" spans="2:17" x14ac:dyDescent="0.2">
      <c r="B186" s="43" t="s">
        <v>169</v>
      </c>
      <c r="C186" s="47">
        <f t="shared" ref="C186:M186" si="154">SUM(C187:C193)</f>
        <v>0</v>
      </c>
      <c r="D186" s="47">
        <f t="shared" si="154"/>
        <v>0</v>
      </c>
      <c r="E186" s="47">
        <f t="shared" si="154"/>
        <v>0</v>
      </c>
      <c r="F186" s="47">
        <f t="shared" si="154"/>
        <v>0</v>
      </c>
      <c r="G186" s="47">
        <f t="shared" si="154"/>
        <v>0</v>
      </c>
      <c r="H186" s="47">
        <f t="shared" si="154"/>
        <v>0</v>
      </c>
      <c r="I186" s="47">
        <f t="shared" si="154"/>
        <v>0</v>
      </c>
      <c r="J186" s="47">
        <f t="shared" si="154"/>
        <v>0</v>
      </c>
      <c r="K186" s="47">
        <f t="shared" si="154"/>
        <v>0</v>
      </c>
      <c r="L186" s="47">
        <f t="shared" si="154"/>
        <v>0</v>
      </c>
      <c r="M186" s="47">
        <f t="shared" si="154"/>
        <v>0</v>
      </c>
      <c r="N186" s="47">
        <f t="shared" ref="N186:O186" si="155">SUM(N187:N193)</f>
        <v>0</v>
      </c>
      <c r="O186" s="47">
        <f t="shared" si="155"/>
        <v>0</v>
      </c>
      <c r="P186" s="47">
        <f t="shared" ref="P186:Q186" si="156">SUM(P187:P193)</f>
        <v>0</v>
      </c>
      <c r="Q186" s="47">
        <f t="shared" si="156"/>
        <v>0</v>
      </c>
    </row>
    <row r="187" spans="2:17" x14ac:dyDescent="0.2">
      <c r="B187" s="102" t="s">
        <v>140</v>
      </c>
      <c r="C187" s="49">
        <f t="shared" ref="C187:N187" si="157">ROUND(C71*C135/C145,0)</f>
        <v>0</v>
      </c>
      <c r="D187" s="49">
        <f t="shared" si="157"/>
        <v>0</v>
      </c>
      <c r="E187" s="49">
        <f t="shared" si="157"/>
        <v>0</v>
      </c>
      <c r="F187" s="49">
        <f t="shared" si="157"/>
        <v>0</v>
      </c>
      <c r="G187" s="49">
        <f t="shared" si="157"/>
        <v>0</v>
      </c>
      <c r="H187" s="49">
        <f t="shared" si="157"/>
        <v>0</v>
      </c>
      <c r="I187" s="49">
        <f t="shared" si="157"/>
        <v>0</v>
      </c>
      <c r="J187" s="49">
        <f t="shared" si="157"/>
        <v>0</v>
      </c>
      <c r="K187" s="49">
        <f t="shared" si="157"/>
        <v>0</v>
      </c>
      <c r="L187" s="49">
        <f t="shared" si="157"/>
        <v>0</v>
      </c>
      <c r="M187" s="49">
        <f t="shared" si="157"/>
        <v>0</v>
      </c>
      <c r="N187" s="49">
        <f t="shared" si="157"/>
        <v>0</v>
      </c>
      <c r="O187" s="49">
        <f t="shared" ref="O187:P187" si="158">ROUND(O71*O135/O145,0)</f>
        <v>0</v>
      </c>
      <c r="P187" s="49">
        <f t="shared" si="158"/>
        <v>0</v>
      </c>
      <c r="Q187" s="49">
        <f t="shared" ref="Q187" si="159">ROUND(Q71*Q135/Q145,0)</f>
        <v>0</v>
      </c>
    </row>
    <row r="188" spans="2:17" x14ac:dyDescent="0.2">
      <c r="B188" s="103" t="s">
        <v>141</v>
      </c>
      <c r="C188" s="49">
        <f t="shared" ref="C188:N188" si="160">ROUND(C72*C136/C146,0)</f>
        <v>0</v>
      </c>
      <c r="D188" s="49">
        <f t="shared" si="160"/>
        <v>0</v>
      </c>
      <c r="E188" s="49">
        <f t="shared" si="160"/>
        <v>0</v>
      </c>
      <c r="F188" s="49">
        <f t="shared" si="160"/>
        <v>0</v>
      </c>
      <c r="G188" s="49">
        <f t="shared" si="160"/>
        <v>0</v>
      </c>
      <c r="H188" s="49">
        <f t="shared" si="160"/>
        <v>0</v>
      </c>
      <c r="I188" s="49">
        <f t="shared" si="160"/>
        <v>0</v>
      </c>
      <c r="J188" s="49">
        <f t="shared" si="160"/>
        <v>0</v>
      </c>
      <c r="K188" s="49">
        <f t="shared" si="160"/>
        <v>0</v>
      </c>
      <c r="L188" s="49">
        <f t="shared" si="160"/>
        <v>0</v>
      </c>
      <c r="M188" s="49">
        <f t="shared" si="160"/>
        <v>0</v>
      </c>
      <c r="N188" s="49">
        <f t="shared" si="160"/>
        <v>0</v>
      </c>
      <c r="O188" s="49">
        <f t="shared" ref="O188:P188" si="161">ROUND(O72*O136/O146,0)</f>
        <v>0</v>
      </c>
      <c r="P188" s="49">
        <f t="shared" si="161"/>
        <v>0</v>
      </c>
      <c r="Q188" s="49">
        <f t="shared" ref="Q188" si="162">ROUND(Q72*Q136/Q146,0)</f>
        <v>0</v>
      </c>
    </row>
    <row r="189" spans="2:17" x14ac:dyDescent="0.2">
      <c r="B189" s="103" t="s">
        <v>142</v>
      </c>
      <c r="C189" s="49">
        <f>ROUND(C73*C137/C147,0)</f>
        <v>0</v>
      </c>
      <c r="D189" s="49">
        <v>0</v>
      </c>
      <c r="E189" s="49">
        <v>0</v>
      </c>
      <c r="F189" s="49">
        <v>0</v>
      </c>
      <c r="G189" s="49">
        <v>0</v>
      </c>
      <c r="H189" s="49">
        <v>0</v>
      </c>
      <c r="I189" s="49">
        <v>0</v>
      </c>
      <c r="J189" s="49">
        <v>0</v>
      </c>
      <c r="K189" s="49">
        <v>0</v>
      </c>
      <c r="L189" s="49">
        <v>0</v>
      </c>
      <c r="M189" s="96">
        <v>0</v>
      </c>
      <c r="N189" s="96">
        <v>0</v>
      </c>
      <c r="O189" s="96">
        <v>0</v>
      </c>
      <c r="P189" s="96">
        <v>0</v>
      </c>
      <c r="Q189" s="96">
        <v>0</v>
      </c>
    </row>
    <row r="190" spans="2:17" x14ac:dyDescent="0.2">
      <c r="B190" s="103" t="s">
        <v>143</v>
      </c>
      <c r="C190" s="49">
        <f>ROUND(C74*C138/C148,0)</f>
        <v>0</v>
      </c>
      <c r="D190" s="49">
        <f t="shared" ref="D190:L190" si="163">ROUND(D74*D138/D148,0)</f>
        <v>0</v>
      </c>
      <c r="E190" s="49">
        <f t="shared" si="163"/>
        <v>0</v>
      </c>
      <c r="F190" s="49">
        <f t="shared" si="163"/>
        <v>0</v>
      </c>
      <c r="G190" s="49">
        <f t="shared" si="163"/>
        <v>0</v>
      </c>
      <c r="H190" s="49">
        <f t="shared" si="163"/>
        <v>0</v>
      </c>
      <c r="I190" s="49">
        <f t="shared" si="163"/>
        <v>0</v>
      </c>
      <c r="J190" s="49">
        <f t="shared" si="163"/>
        <v>0</v>
      </c>
      <c r="K190" s="49">
        <f t="shared" si="163"/>
        <v>0</v>
      </c>
      <c r="L190" s="49">
        <f t="shared" si="163"/>
        <v>0</v>
      </c>
      <c r="M190" s="96">
        <v>0</v>
      </c>
      <c r="N190" s="96">
        <v>0</v>
      </c>
      <c r="O190" s="96">
        <v>0</v>
      </c>
      <c r="P190" s="96">
        <v>0</v>
      </c>
      <c r="Q190" s="96">
        <v>0</v>
      </c>
    </row>
    <row r="191" spans="2:17" x14ac:dyDescent="0.2">
      <c r="B191" s="113" t="s">
        <v>144</v>
      </c>
      <c r="C191" s="114"/>
      <c r="D191" s="114"/>
      <c r="E191" s="114"/>
      <c r="F191" s="114"/>
      <c r="G191" s="114"/>
      <c r="H191" s="114"/>
      <c r="I191" s="114"/>
    </row>
    <row r="192" spans="2:17" x14ac:dyDescent="0.2">
      <c r="B192" s="113" t="s">
        <v>145</v>
      </c>
      <c r="C192" s="114"/>
      <c r="D192" s="114"/>
      <c r="E192" s="114"/>
      <c r="F192" s="114"/>
      <c r="G192" s="114"/>
      <c r="H192" s="114"/>
      <c r="I192" s="114"/>
    </row>
    <row r="193" spans="1:18" x14ac:dyDescent="0.2">
      <c r="B193" s="115" t="s">
        <v>146</v>
      </c>
      <c r="C193" s="116"/>
      <c r="D193" s="116"/>
      <c r="E193" s="116"/>
      <c r="F193" s="116"/>
      <c r="G193" s="116"/>
      <c r="H193" s="116"/>
      <c r="I193" s="116"/>
      <c r="J193" s="61"/>
      <c r="K193" s="61"/>
      <c r="L193" s="61"/>
      <c r="M193" s="61"/>
      <c r="N193" s="61"/>
      <c r="O193" s="61"/>
      <c r="P193" s="61"/>
      <c r="Q193" s="61"/>
    </row>
    <row r="194" spans="1:18" x14ac:dyDescent="0.2">
      <c r="B194" s="447" t="s">
        <v>471</v>
      </c>
      <c r="C194" s="446">
        <f>C154+C162+C170+C178+C186-地域観光消費2!D21</f>
        <v>0</v>
      </c>
      <c r="D194" s="446">
        <f>D154+D162+D170+D178+D186-地域観光消費2!E21</f>
        <v>0</v>
      </c>
      <c r="E194" s="446">
        <f>E154+E162+E170+E178+E186-地域観光消費2!F21</f>
        <v>0</v>
      </c>
      <c r="F194" s="446">
        <f>F154+F162+F170+F178+F186-地域観光消費2!G21</f>
        <v>0</v>
      </c>
      <c r="G194" s="446">
        <f>G154+G162+G170+G178+G186-地域観光消費2!H21</f>
        <v>0</v>
      </c>
      <c r="H194" s="446">
        <f>H154+H162+H170+H178+H186-地域観光消費2!I21</f>
        <v>0</v>
      </c>
      <c r="I194" s="446">
        <f>I154+I162+I170+I178+I186-地域観光消費2!J21</f>
        <v>0</v>
      </c>
      <c r="J194" s="446">
        <f>J154+J162+J170+J178+J186-地域観光消費2!K21</f>
        <v>0</v>
      </c>
      <c r="K194" s="446">
        <f>K154+K162+K170+K178+K186-地域観光消費2!L21</f>
        <v>0</v>
      </c>
      <c r="L194" s="446">
        <f>L154+L162+L170+L178+L186-地域観光消費2!M21</f>
        <v>0</v>
      </c>
      <c r="M194" s="446">
        <f>M154+M162+M170+M178+M186-地域観光消費2!N21</f>
        <v>0</v>
      </c>
      <c r="N194" s="446">
        <f>N154+N162+N170+N178+N186-地域観光消費2!O21</f>
        <v>0</v>
      </c>
      <c r="O194" s="446">
        <f>O154+O162+O170+O178+O186-地域観光消費2!P21</f>
        <v>0</v>
      </c>
      <c r="P194" s="506">
        <f>P154+P162+P170+P178+P186-地域観光消費2!Q21</f>
        <v>0</v>
      </c>
      <c r="Q194" s="506">
        <f>Q154+Q162+Q170+Q178+Q186-地域観光消費2!R21</f>
        <v>0</v>
      </c>
    </row>
    <row r="195" spans="1:18" x14ac:dyDescent="0.2">
      <c r="A195" t="s">
        <v>236</v>
      </c>
      <c r="B195" s="145" t="s">
        <v>237</v>
      </c>
      <c r="C195" s="68">
        <f>交通費単価!E22</f>
        <v>2440</v>
      </c>
      <c r="D195" s="68">
        <f>交通費単価!H22</f>
        <v>2440</v>
      </c>
      <c r="E195" s="54">
        <f>交通費単価!K22</f>
        <v>2440</v>
      </c>
      <c r="F195" s="68">
        <f>交通費単価!O22</f>
        <v>2440</v>
      </c>
      <c r="G195" s="68">
        <f>交通費単価!S22</f>
        <v>2440</v>
      </c>
      <c r="H195" s="68">
        <f>交通費単価!W22</f>
        <v>2440</v>
      </c>
      <c r="I195" s="68">
        <f>交通費単価!AA22</f>
        <v>2303</v>
      </c>
      <c r="J195" s="68">
        <f>交通費単価!AE22</f>
        <v>2090</v>
      </c>
      <c r="K195" s="68">
        <f>交通費単価!AI22</f>
        <v>1862</v>
      </c>
      <c r="L195" s="68">
        <f>交通費単価!AM22</f>
        <v>1659</v>
      </c>
      <c r="M195" s="68">
        <f>交通費単価!AQ22</f>
        <v>1478</v>
      </c>
      <c r="N195" s="68">
        <f>交通費単価!AU22</f>
        <v>1478</v>
      </c>
      <c r="O195" s="68">
        <f>交通費単価!AY22</f>
        <v>1478</v>
      </c>
      <c r="P195" s="68">
        <f>交通費単価!BC22</f>
        <v>1932</v>
      </c>
      <c r="Q195" s="506">
        <f>交通費単価!BG22</f>
        <v>1932</v>
      </c>
    </row>
    <row r="196" spans="1:18" x14ac:dyDescent="0.2">
      <c r="B196" s="145" t="s">
        <v>238</v>
      </c>
      <c r="C196" s="68">
        <f>交通費単価!E23</f>
        <v>13180</v>
      </c>
      <c r="D196" s="68">
        <f>交通費単価!H23</f>
        <v>13180</v>
      </c>
      <c r="E196" s="54">
        <f>交通費単価!K23</f>
        <v>13180</v>
      </c>
      <c r="F196" s="68">
        <f>交通費単価!O23</f>
        <v>13580</v>
      </c>
      <c r="G196" s="68">
        <f>交通費単価!S23</f>
        <v>13590</v>
      </c>
      <c r="H196" s="68">
        <f>交通費単価!W23</f>
        <v>13580</v>
      </c>
      <c r="I196" s="68">
        <f>交通費単価!AA23</f>
        <v>12817</v>
      </c>
      <c r="J196" s="68">
        <f>交通費単価!AE23</f>
        <v>12450</v>
      </c>
      <c r="K196" s="68">
        <f>交通費単価!AI23</f>
        <v>12408</v>
      </c>
      <c r="L196" s="68">
        <f>交通費単価!AM23</f>
        <v>12611</v>
      </c>
      <c r="M196" s="68">
        <f>交通費単価!AQ23</f>
        <v>12792</v>
      </c>
      <c r="N196" s="68">
        <f>交通費単価!AU23</f>
        <v>11070</v>
      </c>
      <c r="O196" s="68">
        <f>交通費単価!AY23</f>
        <v>11070</v>
      </c>
      <c r="P196" s="68">
        <f>交通費単価!BC23</f>
        <v>13649</v>
      </c>
      <c r="Q196" s="506">
        <f>交通費単価!BG23</f>
        <v>13649</v>
      </c>
    </row>
    <row r="197" spans="1:18" x14ac:dyDescent="0.2">
      <c r="A197" s="150" t="s">
        <v>242</v>
      </c>
      <c r="B197" s="146" t="s">
        <v>239</v>
      </c>
      <c r="C197" s="47">
        <f t="shared" ref="C197:N197" si="164">C195*C7/1000</f>
        <v>21071.84</v>
      </c>
      <c r="D197" s="47">
        <f t="shared" si="164"/>
        <v>20391.080000000002</v>
      </c>
      <c r="E197" s="47">
        <f t="shared" si="164"/>
        <v>20232.48</v>
      </c>
      <c r="F197" s="47">
        <f t="shared" si="164"/>
        <v>20358.471839999998</v>
      </c>
      <c r="G197" s="47">
        <f t="shared" si="164"/>
        <v>20139.759999999998</v>
      </c>
      <c r="H197" s="47">
        <f t="shared" si="164"/>
        <v>20444.759999999998</v>
      </c>
      <c r="I197" s="47">
        <f t="shared" si="164"/>
        <v>19197.204613999998</v>
      </c>
      <c r="J197" s="47">
        <f t="shared" si="164"/>
        <v>18427.53</v>
      </c>
      <c r="K197" s="47">
        <f t="shared" si="164"/>
        <v>16577.385999999999</v>
      </c>
      <c r="L197" s="47">
        <f t="shared" si="164"/>
        <v>15548.302287</v>
      </c>
      <c r="M197" s="47">
        <f t="shared" si="164"/>
        <v>8591.4839360000005</v>
      </c>
      <c r="N197" s="47">
        <f t="shared" si="164"/>
        <v>8619.0663719999993</v>
      </c>
      <c r="O197" s="47">
        <f t="shared" ref="O197:P197" si="165">O195*O7/1000</f>
        <v>10183.485032000001</v>
      </c>
      <c r="P197" s="47">
        <f t="shared" si="165"/>
        <v>13957.285776000001</v>
      </c>
      <c r="Q197" s="47">
        <f t="shared" ref="Q197" si="166">Q195*Q7/1000</f>
        <v>14464.793196000001</v>
      </c>
    </row>
    <row r="198" spans="1:18" x14ac:dyDescent="0.2">
      <c r="B198" s="147" t="s">
        <v>240</v>
      </c>
      <c r="C198" s="49">
        <f t="shared" ref="C198:N198" si="167">C196*C8/1000</f>
        <v>5627.86</v>
      </c>
      <c r="D198" s="49">
        <f t="shared" si="167"/>
        <v>5443.34</v>
      </c>
      <c r="E198" s="49">
        <f t="shared" si="167"/>
        <v>5812.38</v>
      </c>
      <c r="F198" s="49">
        <f t="shared" si="167"/>
        <v>5890.2027800000005</v>
      </c>
      <c r="G198" s="49">
        <f t="shared" si="167"/>
        <v>6156.27</v>
      </c>
      <c r="H198" s="49">
        <f t="shared" si="167"/>
        <v>6504.82</v>
      </c>
      <c r="I198" s="49">
        <f t="shared" si="167"/>
        <v>6241.8789999999999</v>
      </c>
      <c r="J198" s="49">
        <f t="shared" si="167"/>
        <v>6063.15</v>
      </c>
      <c r="K198" s="49">
        <f t="shared" si="167"/>
        <v>6204</v>
      </c>
      <c r="L198" s="49">
        <f t="shared" si="167"/>
        <v>5998.7248139999992</v>
      </c>
      <c r="M198" s="49">
        <f t="shared" si="167"/>
        <v>4324.5786479999997</v>
      </c>
      <c r="N198" s="49">
        <f t="shared" si="167"/>
        <v>4431.5424000000003</v>
      </c>
      <c r="O198" s="49">
        <f t="shared" ref="O198:P198" si="168">O196*O8/1000</f>
        <v>5264.7038100000009</v>
      </c>
      <c r="P198" s="49">
        <f t="shared" si="168"/>
        <v>7129.9919180000006</v>
      </c>
      <c r="Q198" s="49">
        <f t="shared" ref="Q198" si="169">Q196*Q8/1000</f>
        <v>7006.2910309999997</v>
      </c>
    </row>
    <row r="199" spans="1:18" x14ac:dyDescent="0.2">
      <c r="A199" s="61"/>
      <c r="B199" s="148" t="s">
        <v>241</v>
      </c>
      <c r="C199" s="60">
        <f>C197+C198</f>
        <v>26699.7</v>
      </c>
      <c r="D199" s="60">
        <f t="shared" ref="D199:H199" si="170">D197+D198</f>
        <v>25834.420000000002</v>
      </c>
      <c r="E199" s="60">
        <f t="shared" si="170"/>
        <v>26044.86</v>
      </c>
      <c r="F199" s="60">
        <f t="shared" si="170"/>
        <v>26248.674619999998</v>
      </c>
      <c r="G199" s="60">
        <f t="shared" si="170"/>
        <v>26296.03</v>
      </c>
      <c r="H199" s="60">
        <f t="shared" si="170"/>
        <v>26949.579999999998</v>
      </c>
      <c r="I199" s="60">
        <f t="shared" ref="I199:J199" si="171">I197+I198</f>
        <v>25439.083613999999</v>
      </c>
      <c r="J199" s="60">
        <f t="shared" si="171"/>
        <v>24490.68</v>
      </c>
      <c r="K199" s="60">
        <f t="shared" ref="K199:L199" si="172">K197+K198</f>
        <v>22781.385999999999</v>
      </c>
      <c r="L199" s="60">
        <f t="shared" si="172"/>
        <v>21547.027101</v>
      </c>
      <c r="M199" s="60">
        <f t="shared" ref="M199:N199" si="173">M197+M198</f>
        <v>12916.062583999999</v>
      </c>
      <c r="N199" s="60">
        <f t="shared" si="173"/>
        <v>13050.608772</v>
      </c>
      <c r="O199" s="60">
        <f t="shared" ref="O199:P199" si="174">O197+O198</f>
        <v>15448.188842000001</v>
      </c>
      <c r="P199" s="60">
        <f t="shared" si="174"/>
        <v>21087.277694</v>
      </c>
      <c r="Q199" s="60">
        <f t="shared" ref="Q199" si="175">Q197+Q198</f>
        <v>21471.084226999999</v>
      </c>
    </row>
    <row r="200" spans="1:18" x14ac:dyDescent="0.2">
      <c r="A200" s="154" t="s">
        <v>243</v>
      </c>
      <c r="B200" s="151" t="s">
        <v>244</v>
      </c>
      <c r="C200" s="152">
        <f>ROUND(C202*C197/C199,0)</f>
        <v>24036</v>
      </c>
      <c r="D200" s="152">
        <f t="shared" ref="D200:H200" si="176">ROUND(D202*D197/D199,0)</f>
        <v>23345</v>
      </c>
      <c r="E200" s="152">
        <f t="shared" si="176"/>
        <v>22123</v>
      </c>
      <c r="F200" s="152">
        <f t="shared" si="176"/>
        <v>22110</v>
      </c>
      <c r="G200" s="152">
        <f t="shared" si="176"/>
        <v>20246</v>
      </c>
      <c r="H200" s="152">
        <f t="shared" si="176"/>
        <v>23066</v>
      </c>
      <c r="I200" s="152">
        <f t="shared" ref="I200:J200" si="177">ROUND(I202*I197/I199,0)</f>
        <v>24803</v>
      </c>
      <c r="J200" s="152">
        <f t="shared" si="177"/>
        <v>26289</v>
      </c>
      <c r="K200" s="152">
        <f t="shared" ref="K200:L200" si="178">ROUND(K202*K197/K199,0)</f>
        <v>23686</v>
      </c>
      <c r="L200" s="152">
        <f t="shared" si="178"/>
        <v>24192</v>
      </c>
      <c r="M200" s="152">
        <f t="shared" ref="M200:N200" si="179">ROUND(M202*M197/M199,0)</f>
        <v>11273</v>
      </c>
      <c r="N200" s="152">
        <f t="shared" si="179"/>
        <v>14422</v>
      </c>
      <c r="O200" s="152">
        <f t="shared" ref="O200:P200" si="180">ROUND(O202*O197/O199,0)</f>
        <v>17172</v>
      </c>
      <c r="P200" s="152">
        <f t="shared" si="180"/>
        <v>23999</v>
      </c>
      <c r="Q200" s="152">
        <f t="shared" ref="Q200" si="181">ROUND(Q202*Q197/Q199,0)</f>
        <v>22523</v>
      </c>
    </row>
    <row r="201" spans="1:18" x14ac:dyDescent="0.2">
      <c r="B201" s="153" t="s">
        <v>245</v>
      </c>
      <c r="C201" s="50">
        <f>C202-C200</f>
        <v>6420</v>
      </c>
      <c r="D201" s="50">
        <f t="shared" ref="D201:H201" si="182">D202-D200</f>
        <v>6232</v>
      </c>
      <c r="E201" s="50">
        <f t="shared" si="182"/>
        <v>6356</v>
      </c>
      <c r="F201" s="50">
        <f t="shared" si="182"/>
        <v>6397</v>
      </c>
      <c r="G201" s="50">
        <f t="shared" si="182"/>
        <v>6189</v>
      </c>
      <c r="H201" s="50">
        <f t="shared" si="182"/>
        <v>7339</v>
      </c>
      <c r="I201" s="50">
        <f t="shared" ref="I201:J201" si="183">I202-I200</f>
        <v>8065</v>
      </c>
      <c r="J201" s="50">
        <f t="shared" si="183"/>
        <v>8650</v>
      </c>
      <c r="K201" s="50">
        <f t="shared" ref="K201:L201" si="184">K202-K200</f>
        <v>8864</v>
      </c>
      <c r="L201" s="50">
        <f t="shared" si="184"/>
        <v>9334</v>
      </c>
      <c r="M201" s="50">
        <f t="shared" ref="M201:N201" si="185">M202-M200</f>
        <v>5675</v>
      </c>
      <c r="N201" s="50">
        <f t="shared" si="185"/>
        <v>7415</v>
      </c>
      <c r="O201" s="50">
        <f t="shared" ref="O201:P201" si="186">O202-O200</f>
        <v>8877</v>
      </c>
      <c r="P201" s="50">
        <f t="shared" si="186"/>
        <v>12260</v>
      </c>
      <c r="Q201" s="50">
        <f t="shared" ref="Q201" si="187">Q202-Q200</f>
        <v>10910</v>
      </c>
    </row>
    <row r="202" spans="1:18" x14ac:dyDescent="0.2">
      <c r="A202" s="61"/>
      <c r="B202" s="148" t="s">
        <v>246</v>
      </c>
      <c r="C202" s="60">
        <f>C83</f>
        <v>30456</v>
      </c>
      <c r="D202" s="60">
        <f t="shared" ref="D202:I202" si="188">D83</f>
        <v>29577</v>
      </c>
      <c r="E202" s="60">
        <f t="shared" si="188"/>
        <v>28479</v>
      </c>
      <c r="F202" s="60">
        <f t="shared" si="188"/>
        <v>28507</v>
      </c>
      <c r="G202" s="60">
        <f t="shared" si="188"/>
        <v>26435</v>
      </c>
      <c r="H202" s="60">
        <f t="shared" si="188"/>
        <v>30405</v>
      </c>
      <c r="I202" s="60">
        <f t="shared" si="188"/>
        <v>32868</v>
      </c>
      <c r="J202" s="60">
        <f t="shared" ref="J202:K202" si="189">J83</f>
        <v>34939</v>
      </c>
      <c r="K202" s="60">
        <f t="shared" si="189"/>
        <v>32550</v>
      </c>
      <c r="L202" s="60">
        <f t="shared" ref="L202:M202" si="190">L83</f>
        <v>33526</v>
      </c>
      <c r="M202" s="60">
        <f t="shared" si="190"/>
        <v>16948</v>
      </c>
      <c r="N202" s="60">
        <f t="shared" ref="N202:O202" si="191">N83</f>
        <v>21837</v>
      </c>
      <c r="O202" s="60">
        <f t="shared" si="191"/>
        <v>26049</v>
      </c>
      <c r="P202" s="60">
        <f t="shared" ref="P202:Q202" si="192">P83</f>
        <v>36259</v>
      </c>
      <c r="Q202" s="60">
        <f t="shared" si="192"/>
        <v>33433</v>
      </c>
    </row>
    <row r="204" spans="1:18" x14ac:dyDescent="0.2">
      <c r="A204" t="s">
        <v>155</v>
      </c>
      <c r="B204" s="67"/>
      <c r="C204" s="345" t="s">
        <v>151</v>
      </c>
      <c r="D204" s="345" t="s">
        <v>70</v>
      </c>
      <c r="E204" s="543" t="s">
        <v>67</v>
      </c>
      <c r="F204" s="345" t="s">
        <v>61</v>
      </c>
      <c r="G204" s="345" t="s">
        <v>60</v>
      </c>
      <c r="H204" s="345" t="s">
        <v>75</v>
      </c>
      <c r="I204" s="345" t="s">
        <v>76</v>
      </c>
      <c r="J204" s="345" t="s">
        <v>374</v>
      </c>
      <c r="K204" s="345" t="s">
        <v>426</v>
      </c>
      <c r="L204" s="345" t="s">
        <v>443</v>
      </c>
      <c r="M204" s="345" t="s">
        <v>492</v>
      </c>
      <c r="N204" s="345" t="s">
        <v>553</v>
      </c>
      <c r="O204" s="345" t="s">
        <v>577</v>
      </c>
      <c r="P204" s="713" t="s">
        <v>619</v>
      </c>
      <c r="Q204" s="713" t="s">
        <v>632</v>
      </c>
    </row>
    <row r="205" spans="1:18" x14ac:dyDescent="0.2">
      <c r="B205" s="43" t="s">
        <v>165</v>
      </c>
      <c r="C205" s="47">
        <f>C206+C207</f>
        <v>16968</v>
      </c>
      <c r="D205" s="47">
        <f t="shared" ref="D205:H205" si="193">D206+D207</f>
        <v>16457</v>
      </c>
      <c r="E205" s="47">
        <f t="shared" si="193"/>
        <v>15680</v>
      </c>
      <c r="F205" s="47">
        <f t="shared" si="193"/>
        <v>15848</v>
      </c>
      <c r="G205" s="47">
        <f t="shared" si="193"/>
        <v>15325</v>
      </c>
      <c r="H205" s="47">
        <f t="shared" si="193"/>
        <v>17812</v>
      </c>
      <c r="I205" s="47">
        <f t="shared" ref="I205:J205" si="194">I206+I207</f>
        <v>19148</v>
      </c>
      <c r="J205" s="47">
        <f t="shared" si="194"/>
        <v>21255</v>
      </c>
      <c r="K205" s="47">
        <f t="shared" ref="K205:L205" si="195">K206+K207</f>
        <v>19750</v>
      </c>
      <c r="L205" s="47">
        <f t="shared" si="195"/>
        <v>20298</v>
      </c>
      <c r="M205" s="47">
        <f t="shared" ref="M205:N205" si="196">M206+M207</f>
        <v>9956</v>
      </c>
      <c r="N205" s="47">
        <f t="shared" si="196"/>
        <v>13336</v>
      </c>
      <c r="O205" s="47">
        <f t="shared" ref="O205:P205" si="197">O206+O207</f>
        <v>16714</v>
      </c>
      <c r="P205" s="49">
        <f t="shared" si="197"/>
        <v>23191</v>
      </c>
      <c r="Q205" s="49">
        <f t="shared" ref="Q205" si="198">Q206+Q207</f>
        <v>20990</v>
      </c>
    </row>
    <row r="206" spans="1:18" x14ac:dyDescent="0.2">
      <c r="B206" s="452" t="s">
        <v>147</v>
      </c>
      <c r="C206" s="453">
        <f>ROUND(C200*C97/C142,0)</f>
        <v>13390</v>
      </c>
      <c r="D206" s="453">
        <f t="shared" ref="D206:M206" si="199">ROUND(D200*D97/D142,0)</f>
        <v>13008</v>
      </c>
      <c r="E206" s="453">
        <f>ROUND(E200*E97/E142,0)+1</f>
        <v>11937</v>
      </c>
      <c r="F206" s="453">
        <f>ROUND(F200*F97/F142,0)-1</f>
        <v>11773</v>
      </c>
      <c r="G206" s="453">
        <f t="shared" si="199"/>
        <v>11291</v>
      </c>
      <c r="H206" s="453">
        <f t="shared" si="199"/>
        <v>13072</v>
      </c>
      <c r="I206" s="453">
        <f>ROUND(I200*I97/I142,0)-1</f>
        <v>13992</v>
      </c>
      <c r="J206" s="453">
        <f t="shared" si="199"/>
        <v>15743</v>
      </c>
      <c r="K206" s="453">
        <f t="shared" si="199"/>
        <v>13683</v>
      </c>
      <c r="L206" s="453">
        <f>ROUND(L200*L97/L142,0)+1</f>
        <v>14503</v>
      </c>
      <c r="M206" s="453">
        <f t="shared" si="199"/>
        <v>6650</v>
      </c>
      <c r="N206" s="453">
        <f>ROUND(N200*N97/N142,0)-1</f>
        <v>8830</v>
      </c>
      <c r="O206" s="453">
        <f>ROUND(O200*O97/O142,0)</f>
        <v>11338</v>
      </c>
      <c r="P206" s="453">
        <f>ROUND(P200*P97/P142,0)+2</f>
        <v>15692</v>
      </c>
      <c r="Q206" s="453">
        <f>ROUND(Q200*Q97/Q142,0)-2</f>
        <v>14167</v>
      </c>
      <c r="R206" t="s">
        <v>474</v>
      </c>
    </row>
    <row r="207" spans="1:18" x14ac:dyDescent="0.2">
      <c r="B207" s="103" t="s">
        <v>148</v>
      </c>
      <c r="C207" s="49">
        <f>ROUND(C201*C98/C143,0)</f>
        <v>3578</v>
      </c>
      <c r="D207" s="49">
        <f t="shared" ref="D207:H207" si="200">ROUND(D201*D98/D143,0)</f>
        <v>3449</v>
      </c>
      <c r="E207" s="49">
        <f t="shared" si="200"/>
        <v>3743</v>
      </c>
      <c r="F207" s="49">
        <f t="shared" si="200"/>
        <v>4075</v>
      </c>
      <c r="G207" s="49">
        <f t="shared" si="200"/>
        <v>4034</v>
      </c>
      <c r="H207" s="49">
        <f t="shared" si="200"/>
        <v>4740</v>
      </c>
      <c r="I207" s="49">
        <f t="shared" ref="I207:J207" si="201">ROUND(I201*I98/I143,0)</f>
        <v>5156</v>
      </c>
      <c r="J207" s="49">
        <f t="shared" si="201"/>
        <v>5512</v>
      </c>
      <c r="K207" s="49">
        <f t="shared" ref="K207:L207" si="202">ROUND(K201*K98/K143,0)</f>
        <v>6067</v>
      </c>
      <c r="L207" s="49">
        <f t="shared" si="202"/>
        <v>5795</v>
      </c>
      <c r="M207" s="49">
        <f t="shared" ref="M207:N207" si="203">ROUND(M201*M98/M143,0)</f>
        <v>3306</v>
      </c>
      <c r="N207" s="49">
        <f t="shared" si="203"/>
        <v>4506</v>
      </c>
      <c r="O207" s="49">
        <f t="shared" ref="O207:P207" si="204">ROUND(O201*O98/O143,0)</f>
        <v>5376</v>
      </c>
      <c r="P207" s="49">
        <f t="shared" si="204"/>
        <v>7499</v>
      </c>
      <c r="Q207" s="49">
        <f t="shared" ref="Q207" si="205">ROUND(Q201*Q98/Q143,0)</f>
        <v>6823</v>
      </c>
    </row>
    <row r="208" spans="1:18" x14ac:dyDescent="0.2">
      <c r="B208" s="43" t="s">
        <v>166</v>
      </c>
      <c r="C208" s="47">
        <f>C209+C210</f>
        <v>7721</v>
      </c>
      <c r="D208" s="47">
        <f t="shared" ref="D208:H208" si="206">D209+D210</f>
        <v>7688</v>
      </c>
      <c r="E208" s="47">
        <f t="shared" si="206"/>
        <v>7483</v>
      </c>
      <c r="F208" s="47">
        <f t="shared" si="206"/>
        <v>7226</v>
      </c>
      <c r="G208" s="47">
        <f t="shared" si="206"/>
        <v>6576</v>
      </c>
      <c r="H208" s="47">
        <f t="shared" si="206"/>
        <v>7681</v>
      </c>
      <c r="I208" s="47">
        <f t="shared" ref="I208:J208" si="207">I209+I210</f>
        <v>8410</v>
      </c>
      <c r="J208" s="47">
        <f t="shared" si="207"/>
        <v>8342</v>
      </c>
      <c r="K208" s="47">
        <f t="shared" ref="K208:L208" si="208">K209+K210</f>
        <v>7710</v>
      </c>
      <c r="L208" s="47">
        <f t="shared" si="208"/>
        <v>7526</v>
      </c>
      <c r="M208" s="47">
        <f t="shared" ref="M208:N208" si="209">M209+M210</f>
        <v>3754</v>
      </c>
      <c r="N208" s="47">
        <f t="shared" si="209"/>
        <v>4953</v>
      </c>
      <c r="O208" s="47">
        <f t="shared" ref="O208:P208" si="210">O209+O210</f>
        <v>4569</v>
      </c>
      <c r="P208" s="47">
        <f t="shared" si="210"/>
        <v>6148</v>
      </c>
      <c r="Q208" s="47">
        <f t="shared" ref="Q208" si="211">Q209+Q210</f>
        <v>5838</v>
      </c>
    </row>
    <row r="209" spans="1:17" x14ac:dyDescent="0.2">
      <c r="B209" s="102" t="s">
        <v>147</v>
      </c>
      <c r="C209" s="49">
        <f>ROUND(C200*C106/C142,0)</f>
        <v>6037</v>
      </c>
      <c r="D209" s="49">
        <f t="shared" ref="D209:H209" si="212">ROUND(D200*D106/D142,0)</f>
        <v>6045</v>
      </c>
      <c r="E209" s="49">
        <f t="shared" si="212"/>
        <v>5892</v>
      </c>
      <c r="F209" s="49">
        <f t="shared" si="212"/>
        <v>5714</v>
      </c>
      <c r="G209" s="49">
        <f t="shared" si="212"/>
        <v>5103</v>
      </c>
      <c r="H209" s="49">
        <f t="shared" si="212"/>
        <v>5904</v>
      </c>
      <c r="I209" s="49">
        <f t="shared" ref="I209:J209" si="213">ROUND(I200*I106/I142,0)</f>
        <v>6360</v>
      </c>
      <c r="J209" s="49">
        <f t="shared" si="213"/>
        <v>6169</v>
      </c>
      <c r="K209" s="49">
        <f t="shared" ref="K209:L209" si="214">ROUND(K200*K106/K142,0)</f>
        <v>5881</v>
      </c>
      <c r="L209" s="49">
        <f t="shared" si="214"/>
        <v>5412</v>
      </c>
      <c r="M209" s="49">
        <f t="shared" ref="M209:N209" si="215">ROUND(M200*M106/M142,0)</f>
        <v>2438</v>
      </c>
      <c r="N209" s="49">
        <f t="shared" si="215"/>
        <v>3057</v>
      </c>
      <c r="O209" s="49">
        <f t="shared" ref="O209:P209" si="216">ROUND(O200*O106/O142,0)</f>
        <v>2205</v>
      </c>
      <c r="P209" s="49">
        <f t="shared" si="216"/>
        <v>2913</v>
      </c>
      <c r="Q209" s="49">
        <f t="shared" ref="Q209" si="217">ROUND(Q200*Q106/Q142,0)</f>
        <v>3193</v>
      </c>
    </row>
    <row r="210" spans="1:17" x14ac:dyDescent="0.2">
      <c r="B210" s="106" t="s">
        <v>148</v>
      </c>
      <c r="C210" s="53">
        <f>ROUND(C201*C107/C143,0)</f>
        <v>1684</v>
      </c>
      <c r="D210" s="53">
        <f t="shared" ref="D210:H210" si="218">ROUND(D201*D107/D143,0)</f>
        <v>1643</v>
      </c>
      <c r="E210" s="53">
        <f t="shared" si="218"/>
        <v>1591</v>
      </c>
      <c r="F210" s="53">
        <f t="shared" si="218"/>
        <v>1512</v>
      </c>
      <c r="G210" s="53">
        <f t="shared" si="218"/>
        <v>1473</v>
      </c>
      <c r="H210" s="53">
        <f t="shared" si="218"/>
        <v>1777</v>
      </c>
      <c r="I210" s="53">
        <f t="shared" ref="I210:J210" si="219">ROUND(I201*I107/I143,0)</f>
        <v>2050</v>
      </c>
      <c r="J210" s="53">
        <f t="shared" si="219"/>
        <v>2173</v>
      </c>
      <c r="K210" s="53">
        <f t="shared" ref="K210:L210" si="220">ROUND(K201*K107/K143,0)</f>
        <v>1829</v>
      </c>
      <c r="L210" s="53">
        <f t="shared" si="220"/>
        <v>2114</v>
      </c>
      <c r="M210" s="53">
        <f t="shared" ref="M210:N210" si="221">ROUND(M201*M107/M143,0)</f>
        <v>1316</v>
      </c>
      <c r="N210" s="53">
        <f t="shared" si="221"/>
        <v>1896</v>
      </c>
      <c r="O210" s="53">
        <f t="shared" ref="O210:P210" si="222">ROUND(O201*O107/O143,0)</f>
        <v>2364</v>
      </c>
      <c r="P210" s="53">
        <f t="shared" si="222"/>
        <v>3235</v>
      </c>
      <c r="Q210" s="53">
        <f t="shared" ref="Q210" si="223">ROUND(Q201*Q107/Q143,0)</f>
        <v>2645</v>
      </c>
    </row>
    <row r="211" spans="1:17" x14ac:dyDescent="0.2">
      <c r="B211" t="s">
        <v>167</v>
      </c>
      <c r="C211" s="47">
        <f>C212+C213</f>
        <v>3980</v>
      </c>
      <c r="D211" s="47">
        <f t="shared" ref="D211:H211" si="224">D212+D213</f>
        <v>3959</v>
      </c>
      <c r="E211" s="47">
        <f t="shared" si="224"/>
        <v>3694</v>
      </c>
      <c r="F211" s="47">
        <f t="shared" si="224"/>
        <v>3695</v>
      </c>
      <c r="G211" s="47">
        <f t="shared" si="224"/>
        <v>3107</v>
      </c>
      <c r="H211" s="47">
        <f t="shared" si="224"/>
        <v>3381</v>
      </c>
      <c r="I211" s="47">
        <f t="shared" ref="I211:J211" si="225">I212+I213</f>
        <v>3698</v>
      </c>
      <c r="J211" s="47">
        <f t="shared" si="225"/>
        <v>3856</v>
      </c>
      <c r="K211" s="47">
        <f t="shared" ref="K211:L211" si="226">K212+K213</f>
        <v>3731</v>
      </c>
      <c r="L211" s="47">
        <f t="shared" si="226"/>
        <v>4369</v>
      </c>
      <c r="M211" s="47">
        <f t="shared" ref="M211:N211" si="227">M212+M213</f>
        <v>2672</v>
      </c>
      <c r="N211" s="47">
        <f t="shared" si="227"/>
        <v>2745</v>
      </c>
      <c r="O211" s="47">
        <f t="shared" ref="O211:P211" si="228">O212+O213</f>
        <v>3723</v>
      </c>
      <c r="P211" s="47">
        <f t="shared" si="228"/>
        <v>5427</v>
      </c>
      <c r="Q211" s="47">
        <f t="shared" ref="Q211" si="229">Q212+Q213</f>
        <v>5152</v>
      </c>
    </row>
    <row r="212" spans="1:17" x14ac:dyDescent="0.2">
      <c r="B212" s="102" t="s">
        <v>147</v>
      </c>
      <c r="C212" s="49">
        <f>ROUND(C200*C115/C142,0)</f>
        <v>2822</v>
      </c>
      <c r="D212" s="49">
        <f t="shared" ref="D212:H212" si="230">ROUND(D200*D115/D142,0)</f>
        <v>2819</v>
      </c>
      <c r="E212" s="49">
        <f t="shared" si="230"/>
        <v>2672</v>
      </c>
      <c r="F212" s="49">
        <f t="shared" si="230"/>
        <v>2884</v>
      </c>
      <c r="G212" s="49">
        <f t="shared" si="230"/>
        <v>2425</v>
      </c>
      <c r="H212" s="49">
        <f t="shared" si="230"/>
        <v>2559</v>
      </c>
      <c r="I212" s="49">
        <f t="shared" ref="I212:J212" si="231">ROUND(I200*I115/I142,0)</f>
        <v>2839</v>
      </c>
      <c r="J212" s="49">
        <f t="shared" si="231"/>
        <v>2891</v>
      </c>
      <c r="K212" s="49">
        <f t="shared" ref="K212:L212" si="232">ROUND(K200*K115/K142,0)</f>
        <v>2763</v>
      </c>
      <c r="L212" s="49">
        <f t="shared" si="232"/>
        <v>2944</v>
      </c>
      <c r="M212" s="49">
        <f t="shared" ref="M212:N212" si="233">ROUND(M200*M115/M142,0)</f>
        <v>1619</v>
      </c>
      <c r="N212" s="49">
        <f t="shared" si="233"/>
        <v>1732</v>
      </c>
      <c r="O212" s="49">
        <f t="shared" ref="O212:P212" si="234">ROUND(O200*O115/O142,0)</f>
        <v>2586</v>
      </c>
      <c r="P212" s="49">
        <f t="shared" si="234"/>
        <v>3902</v>
      </c>
      <c r="Q212" s="49">
        <f t="shared" ref="Q212" si="235">ROUND(Q200*Q115/Q142,0)</f>
        <v>3709</v>
      </c>
    </row>
    <row r="213" spans="1:17" x14ac:dyDescent="0.2">
      <c r="B213" s="106" t="s">
        <v>148</v>
      </c>
      <c r="C213" s="49">
        <f>ROUND(C201*C116/C143,0)</f>
        <v>1158</v>
      </c>
      <c r="D213" s="49">
        <f t="shared" ref="D213:H213" si="236">ROUND(D201*D116/D143,0)</f>
        <v>1140</v>
      </c>
      <c r="E213" s="49">
        <f t="shared" si="236"/>
        <v>1022</v>
      </c>
      <c r="F213" s="49">
        <f t="shared" si="236"/>
        <v>811</v>
      </c>
      <c r="G213" s="49">
        <f t="shared" si="236"/>
        <v>682</v>
      </c>
      <c r="H213" s="49">
        <f t="shared" si="236"/>
        <v>822</v>
      </c>
      <c r="I213" s="49">
        <f t="shared" ref="I213:J213" si="237">ROUND(I201*I116/I143,0)</f>
        <v>859</v>
      </c>
      <c r="J213" s="49">
        <f t="shared" si="237"/>
        <v>965</v>
      </c>
      <c r="K213" s="49">
        <f t="shared" ref="K213:L213" si="238">ROUND(K201*K116/K143,0)</f>
        <v>968</v>
      </c>
      <c r="L213" s="49">
        <f t="shared" si="238"/>
        <v>1425</v>
      </c>
      <c r="M213" s="49">
        <f t="shared" ref="M213:N213" si="239">ROUND(M201*M116/M143,0)</f>
        <v>1053</v>
      </c>
      <c r="N213" s="49">
        <f t="shared" si="239"/>
        <v>1013</v>
      </c>
      <c r="O213" s="49">
        <f t="shared" ref="O213:P213" si="240">ROUND(O201*O116/O143,0)</f>
        <v>1137</v>
      </c>
      <c r="P213" s="49">
        <f t="shared" si="240"/>
        <v>1525</v>
      </c>
      <c r="Q213" s="49">
        <f t="shared" ref="Q213" si="241">ROUND(Q201*Q116/Q143,0)</f>
        <v>1443</v>
      </c>
    </row>
    <row r="214" spans="1:17" x14ac:dyDescent="0.2">
      <c r="B214" s="43" t="s">
        <v>168</v>
      </c>
      <c r="C214" s="47">
        <f>C215+C216</f>
        <v>387</v>
      </c>
      <c r="D214" s="47">
        <f t="shared" ref="D214:H214" si="242">D215+D216</f>
        <v>326</v>
      </c>
      <c r="E214" s="47">
        <f t="shared" si="242"/>
        <v>337</v>
      </c>
      <c r="F214" s="47">
        <f t="shared" si="242"/>
        <v>335</v>
      </c>
      <c r="G214" s="47">
        <f t="shared" si="242"/>
        <v>304</v>
      </c>
      <c r="H214" s="47">
        <f t="shared" si="242"/>
        <v>343</v>
      </c>
      <c r="I214" s="47">
        <f t="shared" ref="I214:J214" si="243">I215+I216</f>
        <v>382</v>
      </c>
      <c r="J214" s="47">
        <f t="shared" si="243"/>
        <v>371</v>
      </c>
      <c r="K214" s="47">
        <f t="shared" ref="K214:L214" si="244">K215+K216</f>
        <v>343</v>
      </c>
      <c r="L214" s="47">
        <f t="shared" si="244"/>
        <v>320</v>
      </c>
      <c r="M214" s="47">
        <f t="shared" ref="M214:N214" si="245">M215+M216</f>
        <v>184</v>
      </c>
      <c r="N214" s="47">
        <f t="shared" si="245"/>
        <v>254</v>
      </c>
      <c r="O214" s="47">
        <f t="shared" ref="O214:P214" si="246">O215+O216</f>
        <v>274</v>
      </c>
      <c r="P214" s="47">
        <f t="shared" si="246"/>
        <v>370</v>
      </c>
      <c r="Q214" s="47">
        <f t="shared" ref="Q214" si="247">Q215+Q216</f>
        <v>415</v>
      </c>
    </row>
    <row r="215" spans="1:17" x14ac:dyDescent="0.2">
      <c r="B215" s="102" t="s">
        <v>147</v>
      </c>
      <c r="C215" s="49">
        <f>ROUND(C200*C124/C142,0)</f>
        <v>387</v>
      </c>
      <c r="D215" s="49">
        <f t="shared" ref="D215:H215" si="248">ROUND(D200*D124/D142,0)</f>
        <v>326</v>
      </c>
      <c r="E215" s="49">
        <f t="shared" si="248"/>
        <v>337</v>
      </c>
      <c r="F215" s="49">
        <f t="shared" si="248"/>
        <v>335</v>
      </c>
      <c r="G215" s="49">
        <f t="shared" si="248"/>
        <v>304</v>
      </c>
      <c r="H215" s="49">
        <f t="shared" si="248"/>
        <v>343</v>
      </c>
      <c r="I215" s="49">
        <f t="shared" ref="I215:J215" si="249">ROUND(I200*I124/I142,0)</f>
        <v>382</v>
      </c>
      <c r="J215" s="49">
        <f t="shared" si="249"/>
        <v>371</v>
      </c>
      <c r="K215" s="49">
        <f t="shared" ref="K215:L215" si="250">ROUND(K200*K124/K142,0)</f>
        <v>343</v>
      </c>
      <c r="L215" s="49">
        <f t="shared" si="250"/>
        <v>320</v>
      </c>
      <c r="M215" s="49">
        <f t="shared" ref="M215:N215" si="251">ROUND(M200*M124/M142,0)</f>
        <v>184</v>
      </c>
      <c r="N215" s="49">
        <f t="shared" si="251"/>
        <v>254</v>
      </c>
      <c r="O215" s="49">
        <f t="shared" ref="O215:P215" si="252">ROUND(O200*O124/O142,0)</f>
        <v>274</v>
      </c>
      <c r="P215" s="49">
        <f t="shared" si="252"/>
        <v>370</v>
      </c>
      <c r="Q215" s="49">
        <f t="shared" ref="Q215" si="253">ROUND(Q200*Q124/Q142,0)</f>
        <v>415</v>
      </c>
    </row>
    <row r="216" spans="1:17" x14ac:dyDescent="0.2">
      <c r="B216" s="106" t="s">
        <v>148</v>
      </c>
      <c r="C216" s="53">
        <f>ROUND(C201*C125/C143,0)</f>
        <v>0</v>
      </c>
      <c r="D216" s="53">
        <f t="shared" ref="D216:H216" si="254">ROUND(D201*D125/D143,0)</f>
        <v>0</v>
      </c>
      <c r="E216" s="53">
        <f t="shared" si="254"/>
        <v>0</v>
      </c>
      <c r="F216" s="53">
        <f t="shared" si="254"/>
        <v>0</v>
      </c>
      <c r="G216" s="53">
        <f t="shared" si="254"/>
        <v>0</v>
      </c>
      <c r="H216" s="53">
        <f t="shared" si="254"/>
        <v>0</v>
      </c>
      <c r="I216" s="53">
        <f t="shared" ref="I216:J216" si="255">ROUND(I201*I125/I143,0)</f>
        <v>0</v>
      </c>
      <c r="J216" s="53">
        <f t="shared" si="255"/>
        <v>0</v>
      </c>
      <c r="K216" s="53">
        <f t="shared" ref="K216:L216" si="256">ROUND(K201*K125/K143,0)</f>
        <v>0</v>
      </c>
      <c r="L216" s="53">
        <f t="shared" si="256"/>
        <v>0</v>
      </c>
      <c r="M216" s="53">
        <f t="shared" ref="M216:N216" si="257">ROUND(M201*M125/M143,0)</f>
        <v>0</v>
      </c>
      <c r="N216" s="53">
        <f t="shared" si="257"/>
        <v>0</v>
      </c>
      <c r="O216" s="53">
        <f t="shared" ref="O216:P216" si="258">ROUND(O201*O125/O143,0)</f>
        <v>0</v>
      </c>
      <c r="P216" s="53">
        <f t="shared" si="258"/>
        <v>0</v>
      </c>
      <c r="Q216" s="53">
        <f t="shared" ref="Q216" si="259">ROUND(Q201*Q125/Q143,0)</f>
        <v>0</v>
      </c>
    </row>
    <row r="217" spans="1:17" x14ac:dyDescent="0.2">
      <c r="B217" t="s">
        <v>169</v>
      </c>
      <c r="C217" s="47">
        <f>C218+C219</f>
        <v>1400</v>
      </c>
      <c r="D217" s="47">
        <f t="shared" ref="D217:H217" si="260">D218+D219</f>
        <v>1147</v>
      </c>
      <c r="E217" s="47">
        <f t="shared" si="260"/>
        <v>1285</v>
      </c>
      <c r="F217" s="47">
        <f t="shared" si="260"/>
        <v>1403</v>
      </c>
      <c r="G217" s="47">
        <f t="shared" si="260"/>
        <v>1123</v>
      </c>
      <c r="H217" s="47">
        <f t="shared" si="260"/>
        <v>1188</v>
      </c>
      <c r="I217" s="47">
        <f t="shared" ref="I217:J217" si="261">I218+I219</f>
        <v>1230</v>
      </c>
      <c r="J217" s="47">
        <f t="shared" si="261"/>
        <v>1115</v>
      </c>
      <c r="K217" s="47">
        <f t="shared" ref="K217:L217" si="262">K218+K219</f>
        <v>1016</v>
      </c>
      <c r="L217" s="47">
        <f t="shared" si="262"/>
        <v>1013</v>
      </c>
      <c r="M217" s="47">
        <f t="shared" ref="M217:N217" si="263">M218+M219</f>
        <v>382</v>
      </c>
      <c r="N217" s="47">
        <f t="shared" si="263"/>
        <v>549</v>
      </c>
      <c r="O217" s="47">
        <f t="shared" ref="O217:P217" si="264">O218+O219</f>
        <v>769</v>
      </c>
      <c r="P217" s="47">
        <f t="shared" si="264"/>
        <v>1123</v>
      </c>
      <c r="Q217" s="47">
        <f t="shared" ref="Q217" si="265">Q218+Q219</f>
        <v>1038</v>
      </c>
    </row>
    <row r="218" spans="1:17" x14ac:dyDescent="0.2">
      <c r="B218" s="102" t="s">
        <v>147</v>
      </c>
      <c r="C218" s="49">
        <f>ROUND(C200*C133/C142,0)</f>
        <v>1400</v>
      </c>
      <c r="D218" s="49">
        <f t="shared" ref="D218:H218" si="266">ROUND(D200*D133/D142,0)</f>
        <v>1147</v>
      </c>
      <c r="E218" s="49">
        <f t="shared" si="266"/>
        <v>1285</v>
      </c>
      <c r="F218" s="49">
        <f t="shared" si="266"/>
        <v>1403</v>
      </c>
      <c r="G218" s="49">
        <f t="shared" si="266"/>
        <v>1123</v>
      </c>
      <c r="H218" s="49">
        <f t="shared" si="266"/>
        <v>1188</v>
      </c>
      <c r="I218" s="49">
        <f t="shared" ref="I218:J218" si="267">ROUND(I200*I133/I142,0)</f>
        <v>1230</v>
      </c>
      <c r="J218" s="49">
        <f t="shared" si="267"/>
        <v>1115</v>
      </c>
      <c r="K218" s="49">
        <f t="shared" ref="K218:L218" si="268">ROUND(K200*K133/K142,0)</f>
        <v>1016</v>
      </c>
      <c r="L218" s="49">
        <f t="shared" si="268"/>
        <v>1013</v>
      </c>
      <c r="M218" s="49">
        <f t="shared" ref="M218:N218" si="269">ROUND(M200*M133/M142,0)</f>
        <v>382</v>
      </c>
      <c r="N218" s="49">
        <f t="shared" si="269"/>
        <v>549</v>
      </c>
      <c r="O218" s="49">
        <f t="shared" ref="O218:P218" si="270">ROUND(O200*O133/O142,0)</f>
        <v>769</v>
      </c>
      <c r="P218" s="49">
        <f t="shared" si="270"/>
        <v>1123</v>
      </c>
      <c r="Q218" s="49">
        <f t="shared" ref="Q218" si="271">ROUND(Q200*Q133/Q142,0)</f>
        <v>1038</v>
      </c>
    </row>
    <row r="219" spans="1:17" x14ac:dyDescent="0.2">
      <c r="B219" s="106" t="s">
        <v>148</v>
      </c>
      <c r="C219" s="53">
        <f>ROUND(C201*C134/C143,0)</f>
        <v>0</v>
      </c>
      <c r="D219" s="53">
        <f t="shared" ref="D219:H219" si="272">ROUND(D201*D134/D143,0)</f>
        <v>0</v>
      </c>
      <c r="E219" s="53">
        <f t="shared" si="272"/>
        <v>0</v>
      </c>
      <c r="F219" s="53">
        <f t="shared" si="272"/>
        <v>0</v>
      </c>
      <c r="G219" s="53">
        <f t="shared" si="272"/>
        <v>0</v>
      </c>
      <c r="H219" s="53">
        <f t="shared" si="272"/>
        <v>0</v>
      </c>
      <c r="I219" s="53">
        <f t="shared" ref="I219:J219" si="273">ROUND(I201*I134/I143,0)</f>
        <v>0</v>
      </c>
      <c r="J219" s="53">
        <f t="shared" si="273"/>
        <v>0</v>
      </c>
      <c r="K219" s="53">
        <f t="shared" ref="K219:L219" si="274">ROUND(K201*K134/K143,0)</f>
        <v>0</v>
      </c>
      <c r="L219" s="53">
        <f t="shared" si="274"/>
        <v>0</v>
      </c>
      <c r="M219" s="53">
        <f t="shared" ref="M219:N219" si="275">ROUND(M201*M134/M143,0)</f>
        <v>0</v>
      </c>
      <c r="N219" s="53">
        <f t="shared" si="275"/>
        <v>0</v>
      </c>
      <c r="O219" s="53">
        <f t="shared" ref="O219:P219" si="276">ROUND(O201*O134/O143,0)</f>
        <v>0</v>
      </c>
      <c r="P219" s="53">
        <f t="shared" si="276"/>
        <v>0</v>
      </c>
      <c r="Q219" s="53">
        <f t="shared" ref="Q219" si="277">ROUND(Q201*Q134/Q143,0)</f>
        <v>0</v>
      </c>
    </row>
    <row r="220" spans="1:17" x14ac:dyDescent="0.2">
      <c r="B220" s="752" t="s">
        <v>471</v>
      </c>
      <c r="C220" s="753">
        <f>C205+C208+C211+C214+C217-地域観光消費2!D22</f>
        <v>0</v>
      </c>
      <c r="D220" s="753">
        <f>D205+D208+D211+D214+D217-地域観光消費2!E22</f>
        <v>0</v>
      </c>
      <c r="E220" s="753">
        <f>E205+E208+E211+E214+E217-地域観光消費2!F22</f>
        <v>0</v>
      </c>
      <c r="F220" s="753">
        <f>F205+F208+F211+F214+F217-地域観光消費2!G22</f>
        <v>0</v>
      </c>
      <c r="G220" s="753">
        <f>G205+G208+G211+G214+G217-地域観光消費2!H22</f>
        <v>0</v>
      </c>
      <c r="H220" s="753">
        <f>H205+H208+H211+H214+H217-地域観光消費2!I22</f>
        <v>0</v>
      </c>
      <c r="I220" s="753">
        <f>I205+I208+I211+I214+I217-地域観光消費2!J22</f>
        <v>0</v>
      </c>
      <c r="J220" s="753">
        <f>J205+J208+J211+J214+J217-地域観光消費2!K22</f>
        <v>0</v>
      </c>
      <c r="K220" s="753">
        <f>K205+K208+K211+K214+K217-地域観光消費2!L22</f>
        <v>0</v>
      </c>
      <c r="L220" s="753">
        <f>L205+L208+L211+L214+L217-地域観光消費2!M22</f>
        <v>0</v>
      </c>
      <c r="M220" s="753">
        <f>M205+M208+M211+M214+M217-地域観光消費2!N22</f>
        <v>0</v>
      </c>
      <c r="N220" s="753">
        <f>N205+N208+N211+N214+N217-地域観光消費2!O22</f>
        <v>0</v>
      </c>
      <c r="O220" s="753">
        <f>O205+O208+O211+O214+O217-地域観光消費2!P22</f>
        <v>0</v>
      </c>
      <c r="P220" s="753">
        <f>P205+P208+P211+P214+P217-地域観光消費2!Q22</f>
        <v>0</v>
      </c>
      <c r="Q220" s="753">
        <f>Q205+Q208+Q211+Q214+Q217-地域観光消費2!R22</f>
        <v>0</v>
      </c>
    </row>
    <row r="222" spans="1:17" x14ac:dyDescent="0.2">
      <c r="A222" t="s">
        <v>156</v>
      </c>
      <c r="B222" s="67"/>
      <c r="C222" s="345" t="s">
        <v>151</v>
      </c>
      <c r="D222" s="345" t="s">
        <v>70</v>
      </c>
      <c r="E222" s="543" t="s">
        <v>67</v>
      </c>
      <c r="F222" s="345" t="s">
        <v>61</v>
      </c>
      <c r="G222" s="345" t="s">
        <v>60</v>
      </c>
      <c r="H222" s="345" t="s">
        <v>75</v>
      </c>
      <c r="I222" s="345" t="s">
        <v>76</v>
      </c>
      <c r="J222" s="345" t="s">
        <v>374</v>
      </c>
      <c r="K222" s="345" t="s">
        <v>426</v>
      </c>
      <c r="L222" s="345" t="s">
        <v>443</v>
      </c>
      <c r="M222" s="345" t="s">
        <v>492</v>
      </c>
      <c r="N222" s="345" t="s">
        <v>553</v>
      </c>
      <c r="O222" s="345" t="s">
        <v>577</v>
      </c>
      <c r="P222" s="713" t="s">
        <v>619</v>
      </c>
      <c r="Q222" s="713" t="s">
        <v>632</v>
      </c>
    </row>
    <row r="223" spans="1:17" x14ac:dyDescent="0.2">
      <c r="B223" s="43" t="s">
        <v>165</v>
      </c>
      <c r="C223" s="47">
        <f>C224+C225</f>
        <v>17892</v>
      </c>
      <c r="D223" s="47">
        <f t="shared" ref="D223:H223" si="278">D224+D225</f>
        <v>17185</v>
      </c>
      <c r="E223" s="47">
        <f t="shared" si="278"/>
        <v>16048</v>
      </c>
      <c r="F223" s="47">
        <f t="shared" si="278"/>
        <v>16495</v>
      </c>
      <c r="G223" s="47">
        <f t="shared" si="278"/>
        <v>16251</v>
      </c>
      <c r="H223" s="47">
        <f t="shared" si="278"/>
        <v>18540</v>
      </c>
      <c r="I223" s="47">
        <f t="shared" ref="I223:J223" si="279">I224+I225</f>
        <v>19991</v>
      </c>
      <c r="J223" s="47">
        <f t="shared" si="279"/>
        <v>22247</v>
      </c>
      <c r="K223" s="47">
        <f t="shared" ref="K223:L223" si="280">K224+K225</f>
        <v>22330</v>
      </c>
      <c r="L223" s="47">
        <f t="shared" si="280"/>
        <v>24593</v>
      </c>
      <c r="M223" s="47">
        <f t="shared" ref="M223:N223" si="281">M224+M225</f>
        <v>13039</v>
      </c>
      <c r="N223" s="47">
        <f t="shared" si="281"/>
        <v>16256</v>
      </c>
      <c r="O223" s="47">
        <f t="shared" ref="O223:P223" si="282">O224+O225</f>
        <v>22240</v>
      </c>
      <c r="P223" s="49">
        <f t="shared" si="282"/>
        <v>30615</v>
      </c>
      <c r="Q223" s="49">
        <f t="shared" ref="Q223" si="283">Q224+Q225</f>
        <v>27030</v>
      </c>
    </row>
    <row r="224" spans="1:17" x14ac:dyDescent="0.2">
      <c r="B224" s="452" t="s">
        <v>147</v>
      </c>
      <c r="C224" s="453">
        <f>ROUND(C86*C97/C142,0)+1</f>
        <v>15868</v>
      </c>
      <c r="D224" s="453">
        <f>ROUND(D86*D97/D142,0)</f>
        <v>15249</v>
      </c>
      <c r="E224" s="453">
        <f t="shared" ref="E224:N224" si="284">ROUND(E86*E97/E142,0)</f>
        <v>13765</v>
      </c>
      <c r="F224" s="453">
        <f t="shared" si="284"/>
        <v>14290</v>
      </c>
      <c r="G224" s="453">
        <f t="shared" si="284"/>
        <v>13952</v>
      </c>
      <c r="H224" s="453">
        <f>ROUND(H86*H97/H142,0)-1</f>
        <v>15525</v>
      </c>
      <c r="I224" s="453">
        <f t="shared" si="284"/>
        <v>16884</v>
      </c>
      <c r="J224" s="453">
        <f>ROUND(J86*J97/J142,0)+1</f>
        <v>19151</v>
      </c>
      <c r="K224" s="453">
        <f t="shared" si="284"/>
        <v>19036</v>
      </c>
      <c r="L224" s="453">
        <f>ROUND(L86*L97/L142,0)</f>
        <v>21954</v>
      </c>
      <c r="M224" s="453">
        <f>ROUND(M86*M97/M142,0)-1</f>
        <v>11379</v>
      </c>
      <c r="N224" s="453">
        <f t="shared" si="284"/>
        <v>14179</v>
      </c>
      <c r="O224" s="453">
        <f>ROUND(O86*O97/O142,0)-1</f>
        <v>19519</v>
      </c>
      <c r="P224" s="453">
        <f>ROUND(P86*P97/P142,0)</f>
        <v>26818</v>
      </c>
      <c r="Q224" s="453">
        <f>ROUND(Q86*Q97/Q142,0)+1</f>
        <v>23690</v>
      </c>
    </row>
    <row r="225" spans="1:17" x14ac:dyDescent="0.2">
      <c r="B225" s="103" t="s">
        <v>148</v>
      </c>
      <c r="C225" s="49">
        <f>ROUND(C87*C98/C143,0)</f>
        <v>2024</v>
      </c>
      <c r="D225" s="49">
        <f t="shared" ref="D225:I225" si="285">ROUND(D87*D98/D143,0)</f>
        <v>1936</v>
      </c>
      <c r="E225" s="49">
        <f t="shared" si="285"/>
        <v>2283</v>
      </c>
      <c r="F225" s="49">
        <f t="shared" si="285"/>
        <v>2205</v>
      </c>
      <c r="G225" s="49">
        <f t="shared" si="285"/>
        <v>2299</v>
      </c>
      <c r="H225" s="49">
        <f t="shared" si="285"/>
        <v>3015</v>
      </c>
      <c r="I225" s="49">
        <f t="shared" si="285"/>
        <v>3107</v>
      </c>
      <c r="J225" s="49">
        <f t="shared" ref="J225:K225" si="286">ROUND(J87*J98/J143,0)</f>
        <v>3096</v>
      </c>
      <c r="K225" s="49">
        <f t="shared" si="286"/>
        <v>3294</v>
      </c>
      <c r="L225" s="49">
        <f t="shared" ref="L225:M225" si="287">ROUND(L87*L98/L143,0)</f>
        <v>2639</v>
      </c>
      <c r="M225" s="49">
        <f t="shared" si="287"/>
        <v>1660</v>
      </c>
      <c r="N225" s="49">
        <f t="shared" ref="N225:O225" si="288">ROUND(N87*N98/N143,0)</f>
        <v>2077</v>
      </c>
      <c r="O225" s="49">
        <f t="shared" si="288"/>
        <v>2721</v>
      </c>
      <c r="P225" s="49">
        <f t="shared" ref="P225:Q225" si="289">ROUND(P87*P98/P143,0)</f>
        <v>3797</v>
      </c>
      <c r="Q225" s="49">
        <f t="shared" si="289"/>
        <v>3340</v>
      </c>
    </row>
    <row r="226" spans="1:17" x14ac:dyDescent="0.2">
      <c r="B226" s="43" t="s">
        <v>166</v>
      </c>
      <c r="C226" s="47">
        <f>C227+C228</f>
        <v>8107</v>
      </c>
      <c r="D226" s="47">
        <f t="shared" ref="D226:H226" si="290">D227+D228</f>
        <v>8008</v>
      </c>
      <c r="E226" s="47">
        <f t="shared" si="290"/>
        <v>7766</v>
      </c>
      <c r="F226" s="47">
        <f t="shared" si="290"/>
        <v>7753</v>
      </c>
      <c r="G226" s="47">
        <f t="shared" si="290"/>
        <v>7144</v>
      </c>
      <c r="H226" s="47">
        <f t="shared" si="290"/>
        <v>8144</v>
      </c>
      <c r="I226" s="47">
        <f t="shared" ref="I226:J226" si="291">I227+I228</f>
        <v>8909</v>
      </c>
      <c r="J226" s="47">
        <f t="shared" si="291"/>
        <v>8725</v>
      </c>
      <c r="K226" s="47">
        <f t="shared" ref="K226:L226" si="292">K227+K228</f>
        <v>9175</v>
      </c>
      <c r="L226" s="47">
        <f t="shared" si="292"/>
        <v>9156</v>
      </c>
      <c r="M226" s="47">
        <f t="shared" ref="M226:N226" si="293">M227+M228</f>
        <v>4833</v>
      </c>
      <c r="N226" s="47">
        <f t="shared" si="293"/>
        <v>5782</v>
      </c>
      <c r="O226" s="47">
        <f t="shared" ref="O226:P226" si="294">O227+O228</f>
        <v>4994</v>
      </c>
      <c r="P226" s="47">
        <f t="shared" si="294"/>
        <v>6617</v>
      </c>
      <c r="Q226" s="47">
        <f t="shared" ref="Q226" si="295">Q227+Q228</f>
        <v>6634</v>
      </c>
    </row>
    <row r="227" spans="1:17" x14ac:dyDescent="0.2">
      <c r="B227" s="102" t="s">
        <v>147</v>
      </c>
      <c r="C227" s="49">
        <f>ROUND(C86*C106/C142,0)</f>
        <v>7154</v>
      </c>
      <c r="D227" s="49">
        <f t="shared" ref="D227:I227" si="296">ROUND(D86*D106/D142,0)</f>
        <v>7086</v>
      </c>
      <c r="E227" s="49">
        <f t="shared" si="296"/>
        <v>6795</v>
      </c>
      <c r="F227" s="49">
        <f t="shared" si="296"/>
        <v>6935</v>
      </c>
      <c r="G227" s="49">
        <f t="shared" si="296"/>
        <v>6305</v>
      </c>
      <c r="H227" s="49">
        <f t="shared" si="296"/>
        <v>7013</v>
      </c>
      <c r="I227" s="49">
        <f t="shared" si="296"/>
        <v>7674</v>
      </c>
      <c r="J227" s="49">
        <f t="shared" ref="J227:K227" si="297">ROUND(J86*J106/J142,0)</f>
        <v>7504</v>
      </c>
      <c r="K227" s="49">
        <f t="shared" si="297"/>
        <v>8182</v>
      </c>
      <c r="L227" s="49">
        <f t="shared" ref="L227:M227" si="298">ROUND(L86*L106/L142,0)</f>
        <v>8193</v>
      </c>
      <c r="M227" s="49">
        <f t="shared" si="298"/>
        <v>4172</v>
      </c>
      <c r="N227" s="49">
        <f t="shared" ref="N227:O227" si="299">ROUND(N86*N106/N142,0)</f>
        <v>4908</v>
      </c>
      <c r="O227" s="49">
        <f t="shared" si="299"/>
        <v>3797</v>
      </c>
      <c r="P227" s="49">
        <f t="shared" ref="P227:Q227" si="300">ROUND(P86*P106/P142,0)</f>
        <v>4979</v>
      </c>
      <c r="Q227" s="49">
        <f t="shared" si="300"/>
        <v>5339</v>
      </c>
    </row>
    <row r="228" spans="1:17" x14ac:dyDescent="0.2">
      <c r="B228" s="106" t="s">
        <v>148</v>
      </c>
      <c r="C228" s="53">
        <f>ROUND(C87*C107/C143,0)</f>
        <v>953</v>
      </c>
      <c r="D228" s="53">
        <f t="shared" ref="D228:I228" si="301">ROUND(D87*D107/D143,0)</f>
        <v>922</v>
      </c>
      <c r="E228" s="53">
        <f t="shared" si="301"/>
        <v>971</v>
      </c>
      <c r="F228" s="53">
        <f t="shared" si="301"/>
        <v>818</v>
      </c>
      <c r="G228" s="53">
        <f t="shared" si="301"/>
        <v>839</v>
      </c>
      <c r="H228" s="53">
        <f t="shared" si="301"/>
        <v>1131</v>
      </c>
      <c r="I228" s="53">
        <f t="shared" si="301"/>
        <v>1235</v>
      </c>
      <c r="J228" s="53">
        <f t="shared" ref="J228:K228" si="302">ROUND(J87*J107/J143,0)</f>
        <v>1221</v>
      </c>
      <c r="K228" s="53">
        <f t="shared" si="302"/>
        <v>993</v>
      </c>
      <c r="L228" s="53">
        <f t="shared" ref="L228:M228" si="303">ROUND(L87*L107/L143,0)</f>
        <v>963</v>
      </c>
      <c r="M228" s="53">
        <f t="shared" si="303"/>
        <v>661</v>
      </c>
      <c r="N228" s="53">
        <f t="shared" ref="N228:O228" si="304">ROUND(N87*N107/N143,0)</f>
        <v>874</v>
      </c>
      <c r="O228" s="53">
        <f t="shared" si="304"/>
        <v>1197</v>
      </c>
      <c r="P228" s="53">
        <f t="shared" ref="P228:Q228" si="305">ROUND(P87*P107/P143,0)</f>
        <v>1638</v>
      </c>
      <c r="Q228" s="53">
        <f t="shared" si="305"/>
        <v>1295</v>
      </c>
    </row>
    <row r="229" spans="1:17" x14ac:dyDescent="0.2">
      <c r="B229" t="s">
        <v>167</v>
      </c>
      <c r="C229" s="47">
        <f>C230+C231</f>
        <v>3999</v>
      </c>
      <c r="D229" s="47">
        <f t="shared" ref="D229:H229" si="306">D230+D231</f>
        <v>3945</v>
      </c>
      <c r="E229" s="47">
        <f t="shared" si="306"/>
        <v>3705</v>
      </c>
      <c r="F229" s="47">
        <f t="shared" si="306"/>
        <v>3939</v>
      </c>
      <c r="G229" s="47">
        <f t="shared" si="306"/>
        <v>3385</v>
      </c>
      <c r="H229" s="47">
        <f t="shared" si="306"/>
        <v>3562</v>
      </c>
      <c r="I229" s="47">
        <f t="shared" ref="I229:J229" si="307">I230+I231</f>
        <v>3943</v>
      </c>
      <c r="J229" s="47">
        <f t="shared" si="307"/>
        <v>4058</v>
      </c>
      <c r="K229" s="47">
        <f t="shared" ref="K229:L229" si="308">K230+K231</f>
        <v>4369</v>
      </c>
      <c r="L229" s="47">
        <f t="shared" si="308"/>
        <v>5106</v>
      </c>
      <c r="M229" s="47">
        <f t="shared" ref="M229:N229" si="309">M230+M231</f>
        <v>3300</v>
      </c>
      <c r="N229" s="47">
        <f t="shared" si="309"/>
        <v>3248</v>
      </c>
      <c r="O229" s="47">
        <f t="shared" ref="O229:P229" si="310">O230+O231</f>
        <v>5028</v>
      </c>
      <c r="P229" s="47">
        <f t="shared" si="310"/>
        <v>7442</v>
      </c>
      <c r="Q229" s="47">
        <f t="shared" ref="Q229" si="311">Q230+Q231</f>
        <v>6907</v>
      </c>
    </row>
    <row r="230" spans="1:17" x14ac:dyDescent="0.2">
      <c r="B230" s="102" t="s">
        <v>147</v>
      </c>
      <c r="C230" s="49">
        <f>ROUND(C86*C115/C142,0)</f>
        <v>3344</v>
      </c>
      <c r="D230" s="49">
        <f t="shared" ref="D230:I230" si="312">ROUND(D86*D115/D142,0)</f>
        <v>3305</v>
      </c>
      <c r="E230" s="49">
        <f t="shared" si="312"/>
        <v>3082</v>
      </c>
      <c r="F230" s="49">
        <f t="shared" si="312"/>
        <v>3500</v>
      </c>
      <c r="G230" s="49">
        <f t="shared" si="312"/>
        <v>2996</v>
      </c>
      <c r="H230" s="49">
        <f t="shared" si="312"/>
        <v>3039</v>
      </c>
      <c r="I230" s="49">
        <f t="shared" si="312"/>
        <v>3425</v>
      </c>
      <c r="J230" s="49">
        <f t="shared" ref="J230:K230" si="313">ROUND(J86*J115/J142,0)</f>
        <v>3516</v>
      </c>
      <c r="K230" s="49">
        <f t="shared" si="313"/>
        <v>3844</v>
      </c>
      <c r="L230" s="49">
        <f t="shared" ref="L230:M230" si="314">ROUND(L86*L115/L142,0)</f>
        <v>4457</v>
      </c>
      <c r="M230" s="49">
        <f t="shared" si="314"/>
        <v>2771</v>
      </c>
      <c r="N230" s="49">
        <f t="shared" ref="N230:O230" si="315">ROUND(N86*N115/N142,0)</f>
        <v>2781</v>
      </c>
      <c r="O230" s="49">
        <f t="shared" si="315"/>
        <v>4452</v>
      </c>
      <c r="P230" s="49">
        <f t="shared" ref="P230:Q230" si="316">ROUND(P86*P115/P142,0)</f>
        <v>6670</v>
      </c>
      <c r="Q230" s="49">
        <f t="shared" si="316"/>
        <v>6201</v>
      </c>
    </row>
    <row r="231" spans="1:17" x14ac:dyDescent="0.2">
      <c r="B231" s="103" t="s">
        <v>148</v>
      </c>
      <c r="C231" s="49">
        <f>ROUND(C87*C116/C143,0)</f>
        <v>655</v>
      </c>
      <c r="D231" s="49">
        <f t="shared" ref="D231:I231" si="317">ROUND(D87*D116/D143,0)</f>
        <v>640</v>
      </c>
      <c r="E231" s="49">
        <f t="shared" si="317"/>
        <v>623</v>
      </c>
      <c r="F231" s="49">
        <f t="shared" si="317"/>
        <v>439</v>
      </c>
      <c r="G231" s="49">
        <f t="shared" si="317"/>
        <v>389</v>
      </c>
      <c r="H231" s="49">
        <f t="shared" si="317"/>
        <v>523</v>
      </c>
      <c r="I231" s="49">
        <f t="shared" si="317"/>
        <v>518</v>
      </c>
      <c r="J231" s="49">
        <f t="shared" ref="J231:K231" si="318">ROUND(J87*J116/J143,0)</f>
        <v>542</v>
      </c>
      <c r="K231" s="49">
        <f t="shared" si="318"/>
        <v>525</v>
      </c>
      <c r="L231" s="49">
        <f t="shared" ref="L231:M231" si="319">ROUND(L87*L116/L143,0)</f>
        <v>649</v>
      </c>
      <c r="M231" s="49">
        <f t="shared" si="319"/>
        <v>529</v>
      </c>
      <c r="N231" s="49">
        <f t="shared" ref="N231:O231" si="320">ROUND(N87*N116/N143,0)</f>
        <v>467</v>
      </c>
      <c r="O231" s="49">
        <f t="shared" si="320"/>
        <v>576</v>
      </c>
      <c r="P231" s="49">
        <f t="shared" ref="P231:Q231" si="321">ROUND(P87*P116/P143,0)</f>
        <v>772</v>
      </c>
      <c r="Q231" s="49">
        <f t="shared" si="321"/>
        <v>706</v>
      </c>
    </row>
    <row r="232" spans="1:17" x14ac:dyDescent="0.2">
      <c r="B232" s="43" t="s">
        <v>168</v>
      </c>
      <c r="C232" s="47">
        <f>C233+C234</f>
        <v>458</v>
      </c>
      <c r="D232" s="47">
        <f t="shared" ref="D232:H232" si="322">D233+D234</f>
        <v>382</v>
      </c>
      <c r="E232" s="47">
        <f t="shared" si="322"/>
        <v>389</v>
      </c>
      <c r="F232" s="47">
        <f t="shared" si="322"/>
        <v>407</v>
      </c>
      <c r="G232" s="47">
        <f t="shared" si="322"/>
        <v>376</v>
      </c>
      <c r="H232" s="47">
        <f t="shared" si="322"/>
        <v>407</v>
      </c>
      <c r="I232" s="47">
        <f t="shared" ref="I232:J232" si="323">I233+I234</f>
        <v>460</v>
      </c>
      <c r="J232" s="47">
        <f t="shared" si="323"/>
        <v>451</v>
      </c>
      <c r="K232" s="47">
        <f t="shared" ref="K232:L232" si="324">K233+K234</f>
        <v>477</v>
      </c>
      <c r="L232" s="47">
        <f t="shared" si="324"/>
        <v>484</v>
      </c>
      <c r="M232" s="47">
        <f t="shared" ref="M232:N232" si="325">M233+M234</f>
        <v>315</v>
      </c>
      <c r="N232" s="47">
        <f t="shared" si="325"/>
        <v>407</v>
      </c>
      <c r="O232" s="47">
        <f t="shared" ref="O232:P232" si="326">O233+O234</f>
        <v>472</v>
      </c>
      <c r="P232" s="47">
        <f t="shared" si="326"/>
        <v>633</v>
      </c>
      <c r="Q232" s="47">
        <f t="shared" ref="Q232" si="327">Q233+Q234</f>
        <v>693</v>
      </c>
    </row>
    <row r="233" spans="1:17" x14ac:dyDescent="0.2">
      <c r="B233" s="102" t="s">
        <v>147</v>
      </c>
      <c r="C233" s="49">
        <f>ROUND(C86*C124/C142,0)</f>
        <v>458</v>
      </c>
      <c r="D233" s="49">
        <f t="shared" ref="D233:I233" si="328">ROUND(D86*D124/D142,0)</f>
        <v>382</v>
      </c>
      <c r="E233" s="49">
        <f t="shared" si="328"/>
        <v>389</v>
      </c>
      <c r="F233" s="49">
        <f t="shared" si="328"/>
        <v>407</v>
      </c>
      <c r="G233" s="49">
        <f t="shared" si="328"/>
        <v>376</v>
      </c>
      <c r="H233" s="49">
        <f t="shared" si="328"/>
        <v>407</v>
      </c>
      <c r="I233" s="49">
        <f t="shared" si="328"/>
        <v>460</v>
      </c>
      <c r="J233" s="49">
        <f t="shared" ref="J233:K233" si="329">ROUND(J86*J124/J142,0)</f>
        <v>451</v>
      </c>
      <c r="K233" s="49">
        <f t="shared" si="329"/>
        <v>477</v>
      </c>
      <c r="L233" s="49">
        <f t="shared" ref="L233:M233" si="330">ROUND(L86*L124/L142,0)</f>
        <v>484</v>
      </c>
      <c r="M233" s="49">
        <f t="shared" si="330"/>
        <v>315</v>
      </c>
      <c r="N233" s="49">
        <f t="shared" ref="N233:O233" si="331">ROUND(N86*N124/N142,0)</f>
        <v>407</v>
      </c>
      <c r="O233" s="49">
        <f t="shared" si="331"/>
        <v>472</v>
      </c>
      <c r="P233" s="49">
        <f t="shared" ref="P233:Q233" si="332">ROUND(P86*P124/P142,0)</f>
        <v>633</v>
      </c>
      <c r="Q233" s="49">
        <f t="shared" si="332"/>
        <v>693</v>
      </c>
    </row>
    <row r="234" spans="1:17" x14ac:dyDescent="0.2">
      <c r="B234" s="106" t="s">
        <v>148</v>
      </c>
      <c r="C234" s="53">
        <f>ROUND(C87*C125/C143,0)</f>
        <v>0</v>
      </c>
      <c r="D234" s="53">
        <f t="shared" ref="D234:I234" si="333">ROUND(D87*D125/D143,0)</f>
        <v>0</v>
      </c>
      <c r="E234" s="53">
        <f t="shared" si="333"/>
        <v>0</v>
      </c>
      <c r="F234" s="53">
        <f t="shared" si="333"/>
        <v>0</v>
      </c>
      <c r="G234" s="53">
        <f t="shared" si="333"/>
        <v>0</v>
      </c>
      <c r="H234" s="53">
        <f t="shared" si="333"/>
        <v>0</v>
      </c>
      <c r="I234" s="53">
        <f t="shared" si="333"/>
        <v>0</v>
      </c>
      <c r="J234" s="53">
        <f t="shared" ref="J234:K234" si="334">ROUND(J87*J125/J143,0)</f>
        <v>0</v>
      </c>
      <c r="K234" s="53">
        <f t="shared" si="334"/>
        <v>0</v>
      </c>
      <c r="L234" s="53">
        <f t="shared" ref="L234:M234" si="335">ROUND(L87*L125/L143,0)</f>
        <v>0</v>
      </c>
      <c r="M234" s="53">
        <f t="shared" si="335"/>
        <v>0</v>
      </c>
      <c r="N234" s="53">
        <f t="shared" ref="N234:O234" si="336">ROUND(N87*N125/N143,0)</f>
        <v>0</v>
      </c>
      <c r="O234" s="53">
        <f t="shared" si="336"/>
        <v>0</v>
      </c>
      <c r="P234" s="53">
        <f t="shared" ref="P234:Q234" si="337">ROUND(P87*P125/P143,0)</f>
        <v>0</v>
      </c>
      <c r="Q234" s="53">
        <f t="shared" si="337"/>
        <v>0</v>
      </c>
    </row>
    <row r="235" spans="1:17" x14ac:dyDescent="0.2">
      <c r="B235" t="s">
        <v>169</v>
      </c>
      <c r="C235" s="47">
        <f>C236+C237</f>
        <v>1659</v>
      </c>
      <c r="D235" s="47">
        <f t="shared" ref="D235:H235" si="338">D236+D237</f>
        <v>1345</v>
      </c>
      <c r="E235" s="47">
        <f t="shared" si="338"/>
        <v>1482</v>
      </c>
      <c r="F235" s="47">
        <f t="shared" si="338"/>
        <v>1703</v>
      </c>
      <c r="G235" s="47">
        <f t="shared" si="338"/>
        <v>1387</v>
      </c>
      <c r="H235" s="47">
        <f t="shared" si="338"/>
        <v>1411</v>
      </c>
      <c r="I235" s="47">
        <f t="shared" ref="I235:J235" si="339">I236+I237</f>
        <v>1484</v>
      </c>
      <c r="J235" s="47">
        <f t="shared" si="339"/>
        <v>1356</v>
      </c>
      <c r="K235" s="47">
        <f t="shared" ref="K235:L235" si="340">K236+K237</f>
        <v>1414</v>
      </c>
      <c r="L235" s="47">
        <f t="shared" si="340"/>
        <v>1534</v>
      </c>
      <c r="M235" s="47">
        <f t="shared" ref="M235:N235" si="341">M236+M237</f>
        <v>654</v>
      </c>
      <c r="N235" s="47">
        <f t="shared" si="341"/>
        <v>882</v>
      </c>
      <c r="O235" s="47">
        <f t="shared" ref="O235:P235" si="342">O236+O237</f>
        <v>1324</v>
      </c>
      <c r="P235" s="47">
        <f t="shared" si="342"/>
        <v>1920</v>
      </c>
      <c r="Q235" s="47">
        <f t="shared" ref="Q235" si="343">Q236+Q237</f>
        <v>1735</v>
      </c>
    </row>
    <row r="236" spans="1:17" x14ac:dyDescent="0.2">
      <c r="B236" s="102" t="s">
        <v>147</v>
      </c>
      <c r="C236" s="49">
        <f>ROUND(C86*C133/C142,0)</f>
        <v>1659</v>
      </c>
      <c r="D236" s="49">
        <f t="shared" ref="D236:I236" si="344">ROUND(D86*D133/D142,0)</f>
        <v>1345</v>
      </c>
      <c r="E236" s="49">
        <f t="shared" si="344"/>
        <v>1482</v>
      </c>
      <c r="F236" s="49">
        <f t="shared" si="344"/>
        <v>1703</v>
      </c>
      <c r="G236" s="49">
        <f t="shared" si="344"/>
        <v>1387</v>
      </c>
      <c r="H236" s="49">
        <f t="shared" si="344"/>
        <v>1411</v>
      </c>
      <c r="I236" s="49">
        <f t="shared" si="344"/>
        <v>1484</v>
      </c>
      <c r="J236" s="49">
        <f t="shared" ref="J236:K236" si="345">ROUND(J86*J133/J142,0)</f>
        <v>1356</v>
      </c>
      <c r="K236" s="49">
        <f t="shared" si="345"/>
        <v>1414</v>
      </c>
      <c r="L236" s="49">
        <f t="shared" ref="L236:M236" si="346">ROUND(L86*L133/L142,0)</f>
        <v>1534</v>
      </c>
      <c r="M236" s="49">
        <f t="shared" si="346"/>
        <v>654</v>
      </c>
      <c r="N236" s="49">
        <f t="shared" ref="N236:O236" si="347">ROUND(N86*N133/N142,0)</f>
        <v>882</v>
      </c>
      <c r="O236" s="49">
        <f t="shared" si="347"/>
        <v>1324</v>
      </c>
      <c r="P236" s="49">
        <f t="shared" ref="P236:Q236" si="348">ROUND(P86*P133/P142,0)</f>
        <v>1920</v>
      </c>
      <c r="Q236" s="49">
        <f t="shared" si="348"/>
        <v>1735</v>
      </c>
    </row>
    <row r="237" spans="1:17" x14ac:dyDescent="0.2">
      <c r="B237" s="106" t="s">
        <v>148</v>
      </c>
      <c r="C237" s="53">
        <f>ROUND(C87*C134/C143,0)</f>
        <v>0</v>
      </c>
      <c r="D237" s="53">
        <f t="shared" ref="D237:I237" si="349">ROUND(D87*D134/D143,0)</f>
        <v>0</v>
      </c>
      <c r="E237" s="53">
        <f t="shared" si="349"/>
        <v>0</v>
      </c>
      <c r="F237" s="53">
        <f t="shared" si="349"/>
        <v>0</v>
      </c>
      <c r="G237" s="53">
        <f t="shared" si="349"/>
        <v>0</v>
      </c>
      <c r="H237" s="53">
        <f t="shared" si="349"/>
        <v>0</v>
      </c>
      <c r="I237" s="53">
        <f t="shared" si="349"/>
        <v>0</v>
      </c>
      <c r="J237" s="53">
        <f t="shared" ref="J237:K237" si="350">ROUND(J87*J134/J143,0)</f>
        <v>0</v>
      </c>
      <c r="K237" s="53">
        <f t="shared" si="350"/>
        <v>0</v>
      </c>
      <c r="L237" s="53">
        <f t="shared" ref="L237:M237" si="351">ROUND(L87*L134/L143,0)</f>
        <v>0</v>
      </c>
      <c r="M237" s="53">
        <f t="shared" si="351"/>
        <v>0</v>
      </c>
      <c r="N237" s="53">
        <f t="shared" ref="N237:O237" si="352">ROUND(N87*N134/N143,0)</f>
        <v>0</v>
      </c>
      <c r="O237" s="53">
        <f t="shared" si="352"/>
        <v>0</v>
      </c>
      <c r="P237" s="53">
        <f t="shared" ref="P237:Q237" si="353">ROUND(P87*P134/P143,0)</f>
        <v>0</v>
      </c>
      <c r="Q237" s="53">
        <f t="shared" si="353"/>
        <v>0</v>
      </c>
    </row>
    <row r="238" spans="1:17" x14ac:dyDescent="0.2">
      <c r="B238" s="447" t="s">
        <v>471</v>
      </c>
      <c r="C238" s="448">
        <f>C223+C226+C229+C232+C235-地域観光消費2!D23</f>
        <v>0</v>
      </c>
      <c r="D238" s="448">
        <f>D223+D226+D229+D232+D235-地域観光消費2!E23</f>
        <v>0</v>
      </c>
      <c r="E238" s="448">
        <f>E223+E226+E229+E232+E235-地域観光消費2!F23</f>
        <v>0</v>
      </c>
      <c r="F238" s="448">
        <f>F223+F226+F229+F232+F235-地域観光消費2!G23</f>
        <v>0</v>
      </c>
      <c r="G238" s="448">
        <f>G223+G226+G229+G232+G235-地域観光消費2!H23</f>
        <v>0</v>
      </c>
      <c r="H238" s="448">
        <f>H223+H226+H229+H232+H235-地域観光消費2!I23</f>
        <v>0</v>
      </c>
      <c r="I238" s="448">
        <f>I223+I226+I229+I232+I235-地域観光消費2!J23</f>
        <v>0</v>
      </c>
      <c r="J238" s="448">
        <f>J223+J226+J229+J232+J235-地域観光消費2!K23</f>
        <v>0</v>
      </c>
      <c r="K238" s="448">
        <f>K223+K226+K229+K232+K235-地域観光消費2!L23</f>
        <v>0</v>
      </c>
      <c r="L238" s="99">
        <f>L223+L226+L229+L232+L235-地域観光消費2!M23</f>
        <v>0</v>
      </c>
      <c r="M238" s="448">
        <f>M223+M226+M229+M232+M235-地域観光消費2!N23</f>
        <v>0</v>
      </c>
      <c r="N238" s="448">
        <f>N223+N226+N229+N232+N235-地域観光消費2!O23</f>
        <v>0</v>
      </c>
      <c r="O238" s="448">
        <f>O223+O226+O229+O232+O235-地域観光消費2!P23</f>
        <v>0</v>
      </c>
      <c r="P238" s="448">
        <f>P223+P226+P229+P232+P235-地域観光消費2!Q23</f>
        <v>0</v>
      </c>
      <c r="Q238" s="99">
        <f>Q223+Q226+Q229+Q232+Q235-地域観光消費2!R23</f>
        <v>0</v>
      </c>
    </row>
    <row r="239" spans="1:17" x14ac:dyDescent="0.2">
      <c r="A239" s="93" t="s">
        <v>366</v>
      </c>
      <c r="F239" s="212" t="s">
        <v>470</v>
      </c>
      <c r="K239" s="159" t="s">
        <v>150</v>
      </c>
      <c r="L239" s="61"/>
    </row>
    <row r="240" spans="1:17" x14ac:dyDescent="0.2">
      <c r="A240" s="768" t="s">
        <v>360</v>
      </c>
      <c r="B240" s="768"/>
      <c r="C240" s="67" t="s">
        <v>151</v>
      </c>
      <c r="D240" s="67" t="s">
        <v>284</v>
      </c>
      <c r="E240" s="67" t="s">
        <v>285</v>
      </c>
      <c r="F240" s="67" t="s">
        <v>286</v>
      </c>
      <c r="G240" s="67" t="s">
        <v>287</v>
      </c>
      <c r="H240" s="67" t="s">
        <v>288</v>
      </c>
      <c r="I240" s="67" t="s">
        <v>296</v>
      </c>
      <c r="J240" s="345" t="s">
        <v>374</v>
      </c>
      <c r="K240" s="345" t="s">
        <v>426</v>
      </c>
      <c r="L240" t="s">
        <v>444</v>
      </c>
      <c r="M240" s="345" t="s">
        <v>492</v>
      </c>
      <c r="N240" s="345" t="s">
        <v>553</v>
      </c>
      <c r="O240" s="345" t="s">
        <v>577</v>
      </c>
      <c r="P240" s="713" t="s">
        <v>619</v>
      </c>
      <c r="Q240" s="713" t="s">
        <v>632</v>
      </c>
    </row>
    <row r="241" spans="1:17" x14ac:dyDescent="0.2">
      <c r="A241" s="43" t="s">
        <v>351</v>
      </c>
      <c r="B241" s="43" t="s">
        <v>349</v>
      </c>
      <c r="C241" s="59">
        <f>C206+C209+C212+C215+C218</f>
        <v>24036</v>
      </c>
      <c r="D241" s="59">
        <f t="shared" ref="D241:I241" si="354">D206+D209+D212+D215+D218</f>
        <v>23345</v>
      </c>
      <c r="E241" s="59">
        <f t="shared" si="354"/>
        <v>22123</v>
      </c>
      <c r="F241" s="59">
        <f t="shared" si="354"/>
        <v>22109</v>
      </c>
      <c r="G241" s="59">
        <f t="shared" si="354"/>
        <v>20246</v>
      </c>
      <c r="H241" s="59">
        <f t="shared" si="354"/>
        <v>23066</v>
      </c>
      <c r="I241" s="59">
        <f t="shared" si="354"/>
        <v>24803</v>
      </c>
      <c r="J241" s="59">
        <f t="shared" ref="J241:K241" si="355">J206+J209+J212+J215+J218</f>
        <v>26289</v>
      </c>
      <c r="K241" s="59">
        <f t="shared" si="355"/>
        <v>23686</v>
      </c>
      <c r="L241" s="59">
        <f t="shared" ref="L241:M241" si="356">L206+L209+L212+L215+L218</f>
        <v>24192</v>
      </c>
      <c r="M241" s="59">
        <f t="shared" si="356"/>
        <v>11273</v>
      </c>
      <c r="N241" s="59">
        <f t="shared" ref="N241:O241" si="357">N206+N209+N212+N215+N218</f>
        <v>14422</v>
      </c>
      <c r="O241" s="59">
        <f t="shared" si="357"/>
        <v>17172</v>
      </c>
      <c r="P241" s="68">
        <f t="shared" ref="P241:Q241" si="358">P206+P209+P212+P215+P218</f>
        <v>24000</v>
      </c>
      <c r="Q241" s="68">
        <f t="shared" si="358"/>
        <v>22522</v>
      </c>
    </row>
    <row r="242" spans="1:17" x14ac:dyDescent="0.2">
      <c r="B242" t="s">
        <v>350</v>
      </c>
      <c r="C242" s="68">
        <f>C224+C227+C230+C233+C236</f>
        <v>28483</v>
      </c>
      <c r="D242" s="68">
        <f t="shared" ref="D242:I242" si="359">D224+D227+D230+D233+D236</f>
        <v>27367</v>
      </c>
      <c r="E242" s="68">
        <f t="shared" si="359"/>
        <v>25513</v>
      </c>
      <c r="F242" s="68">
        <f t="shared" si="359"/>
        <v>26835</v>
      </c>
      <c r="G242" s="68">
        <f t="shared" si="359"/>
        <v>25016</v>
      </c>
      <c r="H242" s="68">
        <f t="shared" si="359"/>
        <v>27395</v>
      </c>
      <c r="I242" s="68">
        <f t="shared" si="359"/>
        <v>29927</v>
      </c>
      <c r="J242" s="68">
        <f t="shared" ref="J242:K242" si="360">J224+J227+J230+J233+J236</f>
        <v>31978</v>
      </c>
      <c r="K242" s="68">
        <f t="shared" si="360"/>
        <v>32953</v>
      </c>
      <c r="L242" s="68">
        <f t="shared" ref="L242:M242" si="361">L224+L227+L230+L233+L236</f>
        <v>36622</v>
      </c>
      <c r="M242" s="68">
        <f t="shared" si="361"/>
        <v>19291</v>
      </c>
      <c r="N242" s="68">
        <f t="shared" ref="N242:O242" si="362">N224+N227+N230+N233+N236</f>
        <v>23157</v>
      </c>
      <c r="O242" s="68">
        <f t="shared" si="362"/>
        <v>29564</v>
      </c>
      <c r="P242" s="68">
        <f t="shared" ref="P242:Q242" si="363">P224+P227+P230+P233+P236</f>
        <v>41020</v>
      </c>
      <c r="Q242" s="68">
        <f t="shared" si="363"/>
        <v>37658</v>
      </c>
    </row>
    <row r="243" spans="1:17" x14ac:dyDescent="0.2">
      <c r="A243" s="61"/>
      <c r="B243" s="67" t="s">
        <v>348</v>
      </c>
      <c r="C243" s="239">
        <f>SUM(C241:C242)</f>
        <v>52519</v>
      </c>
      <c r="D243" s="239">
        <f t="shared" ref="D243:I243" si="364">SUM(D241:D242)</f>
        <v>50712</v>
      </c>
      <c r="E243" s="239">
        <f t="shared" si="364"/>
        <v>47636</v>
      </c>
      <c r="F243" s="239">
        <f t="shared" si="364"/>
        <v>48944</v>
      </c>
      <c r="G243" s="239">
        <f t="shared" si="364"/>
        <v>45262</v>
      </c>
      <c r="H243" s="239">
        <f t="shared" si="364"/>
        <v>50461</v>
      </c>
      <c r="I243" s="239">
        <f t="shared" si="364"/>
        <v>54730</v>
      </c>
      <c r="J243" s="239">
        <f t="shared" ref="J243:K243" si="365">SUM(J241:J242)</f>
        <v>58267</v>
      </c>
      <c r="K243" s="239">
        <f t="shared" si="365"/>
        <v>56639</v>
      </c>
      <c r="L243" s="239">
        <f t="shared" ref="L243:M243" si="366">SUM(L241:L242)</f>
        <v>60814</v>
      </c>
      <c r="M243" s="239">
        <f t="shared" si="366"/>
        <v>30564</v>
      </c>
      <c r="N243" s="239">
        <f t="shared" ref="N243:O243" si="367">SUM(N241:N242)</f>
        <v>37579</v>
      </c>
      <c r="O243" s="239">
        <f t="shared" si="367"/>
        <v>46736</v>
      </c>
      <c r="P243" s="239">
        <f t="shared" ref="P243:Q243" si="368">SUM(P241:P242)</f>
        <v>65020</v>
      </c>
      <c r="Q243" s="239">
        <f t="shared" si="368"/>
        <v>60180</v>
      </c>
    </row>
    <row r="244" spans="1:17" x14ac:dyDescent="0.2">
      <c r="A244" s="43" t="s">
        <v>352</v>
      </c>
      <c r="B244" s="43" t="s">
        <v>353</v>
      </c>
      <c r="C244" s="59">
        <f>C154+C162+C170+C178</f>
        <v>3324</v>
      </c>
      <c r="D244" s="59">
        <f t="shared" ref="D244:I244" si="369">D154+D162+D170+D178</f>
        <v>3425</v>
      </c>
      <c r="E244" s="59">
        <f t="shared" si="369"/>
        <v>4318</v>
      </c>
      <c r="F244" s="59">
        <f t="shared" si="369"/>
        <v>3871</v>
      </c>
      <c r="G244" s="59">
        <f t="shared" si="369"/>
        <v>4531</v>
      </c>
      <c r="H244" s="59">
        <f t="shared" si="369"/>
        <v>5384</v>
      </c>
      <c r="I244" s="59">
        <f t="shared" si="369"/>
        <v>6179</v>
      </c>
      <c r="J244" s="59">
        <f t="shared" ref="J244:K244" si="370">J154+J162+J170+J178</f>
        <v>6568</v>
      </c>
      <c r="K244" s="59">
        <f t="shared" si="370"/>
        <v>7197</v>
      </c>
      <c r="L244" s="59">
        <f t="shared" ref="L244:M244" si="371">L154+L162+L170+L178</f>
        <v>6550</v>
      </c>
      <c r="M244" s="59">
        <f t="shared" si="371"/>
        <v>5922</v>
      </c>
      <c r="N244" s="59">
        <f t="shared" ref="N244:O244" si="372">N154+N162+N170+N178</f>
        <v>8992</v>
      </c>
      <c r="O244" s="59">
        <f t="shared" si="372"/>
        <v>9306</v>
      </c>
      <c r="P244" s="59">
        <f t="shared" ref="P244:Q244" si="373">P154+P162+P170+P178</f>
        <v>11918</v>
      </c>
      <c r="Q244" s="59">
        <f t="shared" si="373"/>
        <v>12348</v>
      </c>
    </row>
    <row r="245" spans="1:17" x14ac:dyDescent="0.2">
      <c r="B245" t="s">
        <v>349</v>
      </c>
      <c r="C245" s="68">
        <f>C207+C210+C213+C216+C219</f>
        <v>6420</v>
      </c>
      <c r="D245" s="68">
        <f t="shared" ref="D245:I245" si="374">D207+D210+D213+D216+D219</f>
        <v>6232</v>
      </c>
      <c r="E245" s="68">
        <f t="shared" si="374"/>
        <v>6356</v>
      </c>
      <c r="F245" s="68">
        <f t="shared" si="374"/>
        <v>6398</v>
      </c>
      <c r="G245" s="68">
        <f t="shared" si="374"/>
        <v>6189</v>
      </c>
      <c r="H245" s="68">
        <f t="shared" si="374"/>
        <v>7339</v>
      </c>
      <c r="I245" s="68">
        <f t="shared" si="374"/>
        <v>8065</v>
      </c>
      <c r="J245" s="68">
        <f t="shared" ref="J245:K245" si="375">J207+J210+J213+J216+J219</f>
        <v>8650</v>
      </c>
      <c r="K245" s="68">
        <f t="shared" si="375"/>
        <v>8864</v>
      </c>
      <c r="L245" s="68">
        <f t="shared" ref="L245:M245" si="376">L207+L210+L213+L216+L219</f>
        <v>9334</v>
      </c>
      <c r="M245" s="68">
        <f t="shared" si="376"/>
        <v>5675</v>
      </c>
      <c r="N245" s="68">
        <f t="shared" ref="N245:O245" si="377">N207+N210+N213+N216+N219</f>
        <v>7415</v>
      </c>
      <c r="O245" s="68">
        <f t="shared" si="377"/>
        <v>8877</v>
      </c>
      <c r="P245" s="68">
        <f t="shared" ref="P245:Q245" si="378">P207+P210+P213+P216+P219</f>
        <v>12259</v>
      </c>
      <c r="Q245" s="68">
        <f t="shared" si="378"/>
        <v>10911</v>
      </c>
    </row>
    <row r="246" spans="1:17" x14ac:dyDescent="0.2">
      <c r="B246" t="s">
        <v>350</v>
      </c>
      <c r="C246" s="68">
        <f>C225+C228+C231+C234+C237</f>
        <v>3632</v>
      </c>
      <c r="D246" s="68">
        <f t="shared" ref="D246:I246" si="379">D225+D228+D231+D234+D237</f>
        <v>3498</v>
      </c>
      <c r="E246" s="68">
        <f t="shared" si="379"/>
        <v>3877</v>
      </c>
      <c r="F246" s="68">
        <f t="shared" si="379"/>
        <v>3462</v>
      </c>
      <c r="G246" s="68">
        <f t="shared" si="379"/>
        <v>3527</v>
      </c>
      <c r="H246" s="68">
        <f t="shared" si="379"/>
        <v>4669</v>
      </c>
      <c r="I246" s="68">
        <f t="shared" si="379"/>
        <v>4860</v>
      </c>
      <c r="J246" s="68">
        <f t="shared" ref="J246:K246" si="380">J225+J228+J231+J234+J237</f>
        <v>4859</v>
      </c>
      <c r="K246" s="68">
        <f t="shared" si="380"/>
        <v>4812</v>
      </c>
      <c r="L246" s="68">
        <f t="shared" ref="L246:M246" si="381">L225+L228+L231+L234+L237</f>
        <v>4251</v>
      </c>
      <c r="M246" s="68">
        <f t="shared" si="381"/>
        <v>2850</v>
      </c>
      <c r="N246" s="68">
        <f t="shared" ref="N246:O246" si="382">N225+N228+N231+N234+N237</f>
        <v>3418</v>
      </c>
      <c r="O246" s="68">
        <f t="shared" si="382"/>
        <v>4494</v>
      </c>
      <c r="P246" s="68">
        <f t="shared" ref="P246:Q246" si="383">P225+P228+P231+P234+P237</f>
        <v>6207</v>
      </c>
      <c r="Q246" s="68">
        <f t="shared" si="383"/>
        <v>5341</v>
      </c>
    </row>
    <row r="247" spans="1:17" x14ac:dyDescent="0.2">
      <c r="A247" s="61"/>
      <c r="B247" s="67" t="s">
        <v>348</v>
      </c>
      <c r="C247" s="239">
        <f>SUM(C244:C246)</f>
        <v>13376</v>
      </c>
      <c r="D247" s="239">
        <f t="shared" ref="D247:I247" si="384">SUM(D244:D246)</f>
        <v>13155</v>
      </c>
      <c r="E247" s="239">
        <f t="shared" si="384"/>
        <v>14551</v>
      </c>
      <c r="F247" s="239">
        <f t="shared" si="384"/>
        <v>13731</v>
      </c>
      <c r="G247" s="239">
        <f t="shared" si="384"/>
        <v>14247</v>
      </c>
      <c r="H247" s="239">
        <f t="shared" si="384"/>
        <v>17392</v>
      </c>
      <c r="I247" s="239">
        <f t="shared" si="384"/>
        <v>19104</v>
      </c>
      <c r="J247" s="239">
        <f t="shared" ref="J247:K247" si="385">SUM(J244:J246)</f>
        <v>20077</v>
      </c>
      <c r="K247" s="239">
        <f t="shared" si="385"/>
        <v>20873</v>
      </c>
      <c r="L247" s="239">
        <f t="shared" ref="L247:M247" si="386">SUM(L244:L246)</f>
        <v>20135</v>
      </c>
      <c r="M247" s="239">
        <f t="shared" si="386"/>
        <v>14447</v>
      </c>
      <c r="N247" s="239">
        <f t="shared" ref="N247:O247" si="387">SUM(N244:N246)</f>
        <v>19825</v>
      </c>
      <c r="O247" s="239">
        <f t="shared" si="387"/>
        <v>22677</v>
      </c>
      <c r="P247" s="239">
        <f t="shared" ref="P247:Q247" si="388">SUM(P244:P246)</f>
        <v>30384</v>
      </c>
      <c r="Q247" s="239">
        <f t="shared" si="388"/>
        <v>28600</v>
      </c>
    </row>
    <row r="248" spans="1:17" x14ac:dyDescent="0.2">
      <c r="A248" s="67"/>
      <c r="B248" s="67" t="s">
        <v>354</v>
      </c>
      <c r="C248" s="65">
        <f>C247+C243</f>
        <v>65895</v>
      </c>
      <c r="D248" s="65">
        <f t="shared" ref="D248:I248" si="389">D247+D243</f>
        <v>63867</v>
      </c>
      <c r="E248" s="65">
        <f t="shared" si="389"/>
        <v>62187</v>
      </c>
      <c r="F248" s="65">
        <f t="shared" si="389"/>
        <v>62675</v>
      </c>
      <c r="G248" s="65">
        <f t="shared" si="389"/>
        <v>59509</v>
      </c>
      <c r="H248" s="65">
        <f t="shared" si="389"/>
        <v>67853</v>
      </c>
      <c r="I248" s="65">
        <f t="shared" si="389"/>
        <v>73834</v>
      </c>
      <c r="J248" s="65">
        <f t="shared" ref="J248:K248" si="390">J247+J243</f>
        <v>78344</v>
      </c>
      <c r="K248" s="65">
        <f t="shared" si="390"/>
        <v>77512</v>
      </c>
      <c r="L248" s="65">
        <f t="shared" ref="L248:M248" si="391">L247+L243</f>
        <v>80949</v>
      </c>
      <c r="M248" s="65">
        <f t="shared" si="391"/>
        <v>45011</v>
      </c>
      <c r="N248" s="65">
        <f t="shared" ref="N248:O248" si="392">N247+N243</f>
        <v>57404</v>
      </c>
      <c r="O248" s="65">
        <f t="shared" si="392"/>
        <v>69413</v>
      </c>
      <c r="P248" s="65">
        <f t="shared" ref="P248:Q248" si="393">P247+P243</f>
        <v>95404</v>
      </c>
      <c r="Q248" s="65">
        <f t="shared" si="393"/>
        <v>88780</v>
      </c>
    </row>
  </sheetData>
  <mergeCells count="1">
    <mergeCell ref="A240:B240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271"/>
  <sheetViews>
    <sheetView workbookViewId="0">
      <pane xSplit="2" ySplit="4" topLeftCell="I210" activePane="bottomRight" state="frozen"/>
      <selection pane="topRight" activeCell="C1" sqref="C1"/>
      <selection pane="bottomLeft" activeCell="A5" sqref="A5"/>
      <selection pane="bottomRight" activeCell="T210" sqref="T210"/>
    </sheetView>
  </sheetViews>
  <sheetFormatPr defaultRowHeight="13" x14ac:dyDescent="0.2"/>
  <cols>
    <col min="1" max="1" width="10.6328125" customWidth="1"/>
    <col min="2" max="2" width="17.36328125" customWidth="1"/>
    <col min="3" max="9" width="11.453125" customWidth="1"/>
    <col min="10" max="10" width="11" customWidth="1"/>
    <col min="11" max="11" width="10.26953125" customWidth="1"/>
    <col min="12" max="17" width="12" customWidth="1"/>
    <col min="239" max="239" width="17.36328125" customWidth="1"/>
    <col min="240" max="250" width="0" hidden="1" customWidth="1"/>
    <col min="251" max="260" width="10.08984375" customWidth="1"/>
    <col min="261" max="267" width="11.453125" customWidth="1"/>
    <col min="495" max="495" width="17.36328125" customWidth="1"/>
    <col min="496" max="506" width="0" hidden="1" customWidth="1"/>
    <col min="507" max="516" width="10.08984375" customWidth="1"/>
    <col min="517" max="523" width="11.453125" customWidth="1"/>
    <col min="751" max="751" width="17.36328125" customWidth="1"/>
    <col min="752" max="762" width="0" hidden="1" customWidth="1"/>
    <col min="763" max="772" width="10.08984375" customWidth="1"/>
    <col min="773" max="779" width="11.453125" customWidth="1"/>
    <col min="1007" max="1007" width="17.36328125" customWidth="1"/>
    <col min="1008" max="1018" width="0" hidden="1" customWidth="1"/>
    <col min="1019" max="1028" width="10.08984375" customWidth="1"/>
    <col min="1029" max="1035" width="11.453125" customWidth="1"/>
    <col min="1263" max="1263" width="17.36328125" customWidth="1"/>
    <col min="1264" max="1274" width="0" hidden="1" customWidth="1"/>
    <col min="1275" max="1284" width="10.08984375" customWidth="1"/>
    <col min="1285" max="1291" width="11.453125" customWidth="1"/>
    <col min="1519" max="1519" width="17.36328125" customWidth="1"/>
    <col min="1520" max="1530" width="0" hidden="1" customWidth="1"/>
    <col min="1531" max="1540" width="10.08984375" customWidth="1"/>
    <col min="1541" max="1547" width="11.453125" customWidth="1"/>
    <col min="1775" max="1775" width="17.36328125" customWidth="1"/>
    <col min="1776" max="1786" width="0" hidden="1" customWidth="1"/>
    <col min="1787" max="1796" width="10.08984375" customWidth="1"/>
    <col min="1797" max="1803" width="11.453125" customWidth="1"/>
    <col min="2031" max="2031" width="17.36328125" customWidth="1"/>
    <col min="2032" max="2042" width="0" hidden="1" customWidth="1"/>
    <col min="2043" max="2052" width="10.08984375" customWidth="1"/>
    <col min="2053" max="2059" width="11.453125" customWidth="1"/>
    <col min="2287" max="2287" width="17.36328125" customWidth="1"/>
    <col min="2288" max="2298" width="0" hidden="1" customWidth="1"/>
    <col min="2299" max="2308" width="10.08984375" customWidth="1"/>
    <col min="2309" max="2315" width="11.453125" customWidth="1"/>
    <col min="2543" max="2543" width="17.36328125" customWidth="1"/>
    <col min="2544" max="2554" width="0" hidden="1" customWidth="1"/>
    <col min="2555" max="2564" width="10.08984375" customWidth="1"/>
    <col min="2565" max="2571" width="11.453125" customWidth="1"/>
    <col min="2799" max="2799" width="17.36328125" customWidth="1"/>
    <col min="2800" max="2810" width="0" hidden="1" customWidth="1"/>
    <col min="2811" max="2820" width="10.08984375" customWidth="1"/>
    <col min="2821" max="2827" width="11.453125" customWidth="1"/>
    <col min="3055" max="3055" width="17.36328125" customWidth="1"/>
    <col min="3056" max="3066" width="0" hidden="1" customWidth="1"/>
    <col min="3067" max="3076" width="10.08984375" customWidth="1"/>
    <col min="3077" max="3083" width="11.453125" customWidth="1"/>
    <col min="3311" max="3311" width="17.36328125" customWidth="1"/>
    <col min="3312" max="3322" width="0" hidden="1" customWidth="1"/>
    <col min="3323" max="3332" width="10.08984375" customWidth="1"/>
    <col min="3333" max="3339" width="11.453125" customWidth="1"/>
    <col min="3567" max="3567" width="17.36328125" customWidth="1"/>
    <col min="3568" max="3578" width="0" hidden="1" customWidth="1"/>
    <col min="3579" max="3588" width="10.08984375" customWidth="1"/>
    <col min="3589" max="3595" width="11.453125" customWidth="1"/>
    <col min="3823" max="3823" width="17.36328125" customWidth="1"/>
    <col min="3824" max="3834" width="0" hidden="1" customWidth="1"/>
    <col min="3835" max="3844" width="10.08984375" customWidth="1"/>
    <col min="3845" max="3851" width="11.453125" customWidth="1"/>
    <col min="4079" max="4079" width="17.36328125" customWidth="1"/>
    <col min="4080" max="4090" width="0" hidden="1" customWidth="1"/>
    <col min="4091" max="4100" width="10.08984375" customWidth="1"/>
    <col min="4101" max="4107" width="11.453125" customWidth="1"/>
    <col min="4335" max="4335" width="17.36328125" customWidth="1"/>
    <col min="4336" max="4346" width="0" hidden="1" customWidth="1"/>
    <col min="4347" max="4356" width="10.08984375" customWidth="1"/>
    <col min="4357" max="4363" width="11.453125" customWidth="1"/>
    <col min="4591" max="4591" width="17.36328125" customWidth="1"/>
    <col min="4592" max="4602" width="0" hidden="1" customWidth="1"/>
    <col min="4603" max="4612" width="10.08984375" customWidth="1"/>
    <col min="4613" max="4619" width="11.453125" customWidth="1"/>
    <col min="4847" max="4847" width="17.36328125" customWidth="1"/>
    <col min="4848" max="4858" width="0" hidden="1" customWidth="1"/>
    <col min="4859" max="4868" width="10.08984375" customWidth="1"/>
    <col min="4869" max="4875" width="11.453125" customWidth="1"/>
    <col min="5103" max="5103" width="17.36328125" customWidth="1"/>
    <col min="5104" max="5114" width="0" hidden="1" customWidth="1"/>
    <col min="5115" max="5124" width="10.08984375" customWidth="1"/>
    <col min="5125" max="5131" width="11.453125" customWidth="1"/>
    <col min="5359" max="5359" width="17.36328125" customWidth="1"/>
    <col min="5360" max="5370" width="0" hidden="1" customWidth="1"/>
    <col min="5371" max="5380" width="10.08984375" customWidth="1"/>
    <col min="5381" max="5387" width="11.453125" customWidth="1"/>
    <col min="5615" max="5615" width="17.36328125" customWidth="1"/>
    <col min="5616" max="5626" width="0" hidden="1" customWidth="1"/>
    <col min="5627" max="5636" width="10.08984375" customWidth="1"/>
    <col min="5637" max="5643" width="11.453125" customWidth="1"/>
    <col min="5871" max="5871" width="17.36328125" customWidth="1"/>
    <col min="5872" max="5882" width="0" hidden="1" customWidth="1"/>
    <col min="5883" max="5892" width="10.08984375" customWidth="1"/>
    <col min="5893" max="5899" width="11.453125" customWidth="1"/>
    <col min="6127" max="6127" width="17.36328125" customWidth="1"/>
    <col min="6128" max="6138" width="0" hidden="1" customWidth="1"/>
    <col min="6139" max="6148" width="10.08984375" customWidth="1"/>
    <col min="6149" max="6155" width="11.453125" customWidth="1"/>
    <col min="6383" max="6383" width="17.36328125" customWidth="1"/>
    <col min="6384" max="6394" width="0" hidden="1" customWidth="1"/>
    <col min="6395" max="6404" width="10.08984375" customWidth="1"/>
    <col min="6405" max="6411" width="11.453125" customWidth="1"/>
    <col min="6639" max="6639" width="17.36328125" customWidth="1"/>
    <col min="6640" max="6650" width="0" hidden="1" customWidth="1"/>
    <col min="6651" max="6660" width="10.08984375" customWidth="1"/>
    <col min="6661" max="6667" width="11.453125" customWidth="1"/>
    <col min="6895" max="6895" width="17.36328125" customWidth="1"/>
    <col min="6896" max="6906" width="0" hidden="1" customWidth="1"/>
    <col min="6907" max="6916" width="10.08984375" customWidth="1"/>
    <col min="6917" max="6923" width="11.453125" customWidth="1"/>
    <col min="7151" max="7151" width="17.36328125" customWidth="1"/>
    <col min="7152" max="7162" width="0" hidden="1" customWidth="1"/>
    <col min="7163" max="7172" width="10.08984375" customWidth="1"/>
    <col min="7173" max="7179" width="11.453125" customWidth="1"/>
    <col min="7407" max="7407" width="17.36328125" customWidth="1"/>
    <col min="7408" max="7418" width="0" hidden="1" customWidth="1"/>
    <col min="7419" max="7428" width="10.08984375" customWidth="1"/>
    <col min="7429" max="7435" width="11.453125" customWidth="1"/>
    <col min="7663" max="7663" width="17.36328125" customWidth="1"/>
    <col min="7664" max="7674" width="0" hidden="1" customWidth="1"/>
    <col min="7675" max="7684" width="10.08984375" customWidth="1"/>
    <col min="7685" max="7691" width="11.453125" customWidth="1"/>
    <col min="7919" max="7919" width="17.36328125" customWidth="1"/>
    <col min="7920" max="7930" width="0" hidden="1" customWidth="1"/>
    <col min="7931" max="7940" width="10.08984375" customWidth="1"/>
    <col min="7941" max="7947" width="11.453125" customWidth="1"/>
    <col min="8175" max="8175" width="17.36328125" customWidth="1"/>
    <col min="8176" max="8186" width="0" hidden="1" customWidth="1"/>
    <col min="8187" max="8196" width="10.08984375" customWidth="1"/>
    <col min="8197" max="8203" width="11.453125" customWidth="1"/>
    <col min="8431" max="8431" width="17.36328125" customWidth="1"/>
    <col min="8432" max="8442" width="0" hidden="1" customWidth="1"/>
    <col min="8443" max="8452" width="10.08984375" customWidth="1"/>
    <col min="8453" max="8459" width="11.453125" customWidth="1"/>
    <col min="8687" max="8687" width="17.36328125" customWidth="1"/>
    <col min="8688" max="8698" width="0" hidden="1" customWidth="1"/>
    <col min="8699" max="8708" width="10.08984375" customWidth="1"/>
    <col min="8709" max="8715" width="11.453125" customWidth="1"/>
    <col min="8943" max="8943" width="17.36328125" customWidth="1"/>
    <col min="8944" max="8954" width="0" hidden="1" customWidth="1"/>
    <col min="8955" max="8964" width="10.08984375" customWidth="1"/>
    <col min="8965" max="8971" width="11.453125" customWidth="1"/>
    <col min="9199" max="9199" width="17.36328125" customWidth="1"/>
    <col min="9200" max="9210" width="0" hidden="1" customWidth="1"/>
    <col min="9211" max="9220" width="10.08984375" customWidth="1"/>
    <col min="9221" max="9227" width="11.453125" customWidth="1"/>
    <col min="9455" max="9455" width="17.36328125" customWidth="1"/>
    <col min="9456" max="9466" width="0" hidden="1" customWidth="1"/>
    <col min="9467" max="9476" width="10.08984375" customWidth="1"/>
    <col min="9477" max="9483" width="11.453125" customWidth="1"/>
    <col min="9711" max="9711" width="17.36328125" customWidth="1"/>
    <col min="9712" max="9722" width="0" hidden="1" customWidth="1"/>
    <col min="9723" max="9732" width="10.08984375" customWidth="1"/>
    <col min="9733" max="9739" width="11.453125" customWidth="1"/>
    <col min="9967" max="9967" width="17.36328125" customWidth="1"/>
    <col min="9968" max="9978" width="0" hidden="1" customWidth="1"/>
    <col min="9979" max="9988" width="10.08984375" customWidth="1"/>
    <col min="9989" max="9995" width="11.453125" customWidth="1"/>
    <col min="10223" max="10223" width="17.36328125" customWidth="1"/>
    <col min="10224" max="10234" width="0" hidden="1" customWidth="1"/>
    <col min="10235" max="10244" width="10.08984375" customWidth="1"/>
    <col min="10245" max="10251" width="11.453125" customWidth="1"/>
    <col min="10479" max="10479" width="17.36328125" customWidth="1"/>
    <col min="10480" max="10490" width="0" hidden="1" customWidth="1"/>
    <col min="10491" max="10500" width="10.08984375" customWidth="1"/>
    <col min="10501" max="10507" width="11.453125" customWidth="1"/>
    <col min="10735" max="10735" width="17.36328125" customWidth="1"/>
    <col min="10736" max="10746" width="0" hidden="1" customWidth="1"/>
    <col min="10747" max="10756" width="10.08984375" customWidth="1"/>
    <col min="10757" max="10763" width="11.453125" customWidth="1"/>
    <col min="10991" max="10991" width="17.36328125" customWidth="1"/>
    <col min="10992" max="11002" width="0" hidden="1" customWidth="1"/>
    <col min="11003" max="11012" width="10.08984375" customWidth="1"/>
    <col min="11013" max="11019" width="11.453125" customWidth="1"/>
    <col min="11247" max="11247" width="17.36328125" customWidth="1"/>
    <col min="11248" max="11258" width="0" hidden="1" customWidth="1"/>
    <col min="11259" max="11268" width="10.08984375" customWidth="1"/>
    <col min="11269" max="11275" width="11.453125" customWidth="1"/>
    <col min="11503" max="11503" width="17.36328125" customWidth="1"/>
    <col min="11504" max="11514" width="0" hidden="1" customWidth="1"/>
    <col min="11515" max="11524" width="10.08984375" customWidth="1"/>
    <col min="11525" max="11531" width="11.453125" customWidth="1"/>
    <col min="11759" max="11759" width="17.36328125" customWidth="1"/>
    <col min="11760" max="11770" width="0" hidden="1" customWidth="1"/>
    <col min="11771" max="11780" width="10.08984375" customWidth="1"/>
    <col min="11781" max="11787" width="11.453125" customWidth="1"/>
    <col min="12015" max="12015" width="17.36328125" customWidth="1"/>
    <col min="12016" max="12026" width="0" hidden="1" customWidth="1"/>
    <col min="12027" max="12036" width="10.08984375" customWidth="1"/>
    <col min="12037" max="12043" width="11.453125" customWidth="1"/>
    <col min="12271" max="12271" width="17.36328125" customWidth="1"/>
    <col min="12272" max="12282" width="0" hidden="1" customWidth="1"/>
    <col min="12283" max="12292" width="10.08984375" customWidth="1"/>
    <col min="12293" max="12299" width="11.453125" customWidth="1"/>
    <col min="12527" max="12527" width="17.36328125" customWidth="1"/>
    <col min="12528" max="12538" width="0" hidden="1" customWidth="1"/>
    <col min="12539" max="12548" width="10.08984375" customWidth="1"/>
    <col min="12549" max="12555" width="11.453125" customWidth="1"/>
    <col min="12783" max="12783" width="17.36328125" customWidth="1"/>
    <col min="12784" max="12794" width="0" hidden="1" customWidth="1"/>
    <col min="12795" max="12804" width="10.08984375" customWidth="1"/>
    <col min="12805" max="12811" width="11.453125" customWidth="1"/>
    <col min="13039" max="13039" width="17.36328125" customWidth="1"/>
    <col min="13040" max="13050" width="0" hidden="1" customWidth="1"/>
    <col min="13051" max="13060" width="10.08984375" customWidth="1"/>
    <col min="13061" max="13067" width="11.453125" customWidth="1"/>
    <col min="13295" max="13295" width="17.36328125" customWidth="1"/>
    <col min="13296" max="13306" width="0" hidden="1" customWidth="1"/>
    <col min="13307" max="13316" width="10.08984375" customWidth="1"/>
    <col min="13317" max="13323" width="11.453125" customWidth="1"/>
    <col min="13551" max="13551" width="17.36328125" customWidth="1"/>
    <col min="13552" max="13562" width="0" hidden="1" customWidth="1"/>
    <col min="13563" max="13572" width="10.08984375" customWidth="1"/>
    <col min="13573" max="13579" width="11.453125" customWidth="1"/>
    <col min="13807" max="13807" width="17.36328125" customWidth="1"/>
    <col min="13808" max="13818" width="0" hidden="1" customWidth="1"/>
    <col min="13819" max="13828" width="10.08984375" customWidth="1"/>
    <col min="13829" max="13835" width="11.453125" customWidth="1"/>
    <col min="14063" max="14063" width="17.36328125" customWidth="1"/>
    <col min="14064" max="14074" width="0" hidden="1" customWidth="1"/>
    <col min="14075" max="14084" width="10.08984375" customWidth="1"/>
    <col min="14085" max="14091" width="11.453125" customWidth="1"/>
    <col min="14319" max="14319" width="17.36328125" customWidth="1"/>
    <col min="14320" max="14330" width="0" hidden="1" customWidth="1"/>
    <col min="14331" max="14340" width="10.08984375" customWidth="1"/>
    <col min="14341" max="14347" width="11.453125" customWidth="1"/>
    <col min="14575" max="14575" width="17.36328125" customWidth="1"/>
    <col min="14576" max="14586" width="0" hidden="1" customWidth="1"/>
    <col min="14587" max="14596" width="10.08984375" customWidth="1"/>
    <col min="14597" max="14603" width="11.453125" customWidth="1"/>
    <col min="14831" max="14831" width="17.36328125" customWidth="1"/>
    <col min="14832" max="14842" width="0" hidden="1" customWidth="1"/>
    <col min="14843" max="14852" width="10.08984375" customWidth="1"/>
    <col min="14853" max="14859" width="11.453125" customWidth="1"/>
    <col min="15087" max="15087" width="17.36328125" customWidth="1"/>
    <col min="15088" max="15098" width="0" hidden="1" customWidth="1"/>
    <col min="15099" max="15108" width="10.08984375" customWidth="1"/>
    <col min="15109" max="15115" width="11.453125" customWidth="1"/>
    <col min="15343" max="15343" width="17.36328125" customWidth="1"/>
    <col min="15344" max="15354" width="0" hidden="1" customWidth="1"/>
    <col min="15355" max="15364" width="10.08984375" customWidth="1"/>
    <col min="15365" max="15371" width="11.453125" customWidth="1"/>
    <col min="15599" max="15599" width="17.36328125" customWidth="1"/>
    <col min="15600" max="15610" width="0" hidden="1" customWidth="1"/>
    <col min="15611" max="15620" width="10.08984375" customWidth="1"/>
    <col min="15621" max="15627" width="11.453125" customWidth="1"/>
    <col min="15855" max="15855" width="17.36328125" customWidth="1"/>
    <col min="15856" max="15866" width="0" hidden="1" customWidth="1"/>
    <col min="15867" max="15876" width="10.08984375" customWidth="1"/>
    <col min="15877" max="15883" width="11.453125" customWidth="1"/>
    <col min="16111" max="16111" width="17.36328125" customWidth="1"/>
    <col min="16112" max="16122" width="0" hidden="1" customWidth="1"/>
    <col min="16123" max="16132" width="10.08984375" customWidth="1"/>
    <col min="16133" max="16139" width="11.453125" customWidth="1"/>
  </cols>
  <sheetData>
    <row r="1" spans="1:18" x14ac:dyDescent="0.2">
      <c r="A1" s="39" t="s">
        <v>608</v>
      </c>
    </row>
    <row r="2" spans="1:18" x14ac:dyDescent="0.2">
      <c r="F2" s="40"/>
      <c r="G2" s="40"/>
      <c r="H2" s="40"/>
      <c r="Q2" s="149" t="s">
        <v>295</v>
      </c>
    </row>
    <row r="3" spans="1:18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17" t="s">
        <v>296</v>
      </c>
      <c r="J3" s="617" t="s">
        <v>383</v>
      </c>
      <c r="K3" s="617" t="s">
        <v>424</v>
      </c>
      <c r="L3" s="617" t="s">
        <v>431</v>
      </c>
      <c r="M3" s="617" t="s">
        <v>495</v>
      </c>
      <c r="N3" s="617" t="s">
        <v>554</v>
      </c>
      <c r="O3" s="617" t="s">
        <v>579</v>
      </c>
      <c r="P3" s="639" t="s">
        <v>619</v>
      </c>
      <c r="Q3" s="639" t="s">
        <v>632</v>
      </c>
    </row>
    <row r="4" spans="1:18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0" t="s">
        <v>618</v>
      </c>
      <c r="Q4" s="640" t="s">
        <v>630</v>
      </c>
    </row>
    <row r="5" spans="1:18" x14ac:dyDescent="0.2">
      <c r="A5" s="46" t="s">
        <v>586</v>
      </c>
      <c r="B5" s="46"/>
      <c r="C5" s="539">
        <v>14174</v>
      </c>
      <c r="D5" s="539">
        <v>13866</v>
      </c>
      <c r="E5" s="559">
        <v>14221</v>
      </c>
      <c r="F5" s="559">
        <v>14168.861999999999</v>
      </c>
      <c r="G5" s="559">
        <v>13868</v>
      </c>
      <c r="H5" s="559">
        <v>14176</v>
      </c>
      <c r="I5" s="559">
        <v>14110.768</v>
      </c>
      <c r="J5" s="559">
        <v>13959</v>
      </c>
      <c r="K5" s="559">
        <v>14045</v>
      </c>
      <c r="L5" s="183">
        <v>13940.566000000001</v>
      </c>
      <c r="M5" s="183">
        <v>10808.62</v>
      </c>
      <c r="N5" s="183">
        <v>11391.107999999998</v>
      </c>
      <c r="O5" s="183">
        <v>13502.411</v>
      </c>
      <c r="P5" s="183">
        <v>13631.558999999999</v>
      </c>
      <c r="Q5" s="101">
        <v>13987.198</v>
      </c>
    </row>
    <row r="6" spans="1:18" x14ac:dyDescent="0.2">
      <c r="A6" s="48" t="s">
        <v>82</v>
      </c>
      <c r="B6" s="46"/>
      <c r="C6" s="544" t="s">
        <v>103</v>
      </c>
      <c r="D6" s="544"/>
      <c r="E6" s="560"/>
      <c r="F6" s="560"/>
      <c r="G6" s="560"/>
      <c r="H6" s="560"/>
      <c r="I6" s="560"/>
      <c r="Q6" s="56"/>
    </row>
    <row r="7" spans="1:18" x14ac:dyDescent="0.2">
      <c r="A7" s="46" t="s">
        <v>561</v>
      </c>
      <c r="B7" s="48" t="s">
        <v>587</v>
      </c>
      <c r="C7" s="544">
        <v>13687</v>
      </c>
      <c r="D7" s="544">
        <v>13386</v>
      </c>
      <c r="E7" s="560">
        <v>13764</v>
      </c>
      <c r="F7" s="541">
        <v>13712.491</v>
      </c>
      <c r="G7" s="541">
        <v>13361</v>
      </c>
      <c r="H7" s="541">
        <v>13666</v>
      </c>
      <c r="I7" s="541">
        <v>13576.768</v>
      </c>
      <c r="J7" s="68">
        <v>13379</v>
      </c>
      <c r="K7" s="68">
        <v>13504</v>
      </c>
      <c r="L7" s="68">
        <v>13383.047</v>
      </c>
      <c r="M7" s="68">
        <v>10483.903</v>
      </c>
      <c r="N7" s="68">
        <v>11021.843999999999</v>
      </c>
      <c r="O7" s="68">
        <v>12991.136</v>
      </c>
      <c r="P7" s="68">
        <v>13106.147999999999</v>
      </c>
      <c r="Q7" s="50">
        <v>13354.474</v>
      </c>
    </row>
    <row r="8" spans="1:18" x14ac:dyDescent="0.2">
      <c r="A8" s="51"/>
      <c r="B8" s="52" t="s">
        <v>588</v>
      </c>
      <c r="C8" s="545">
        <v>487</v>
      </c>
      <c r="D8" s="545">
        <v>480</v>
      </c>
      <c r="E8" s="561">
        <v>457</v>
      </c>
      <c r="F8" s="542">
        <v>456.37099999999998</v>
      </c>
      <c r="G8" s="541">
        <v>507</v>
      </c>
      <c r="H8" s="541">
        <v>510</v>
      </c>
      <c r="I8" s="541">
        <v>534</v>
      </c>
      <c r="J8" s="68">
        <v>580</v>
      </c>
      <c r="K8" s="68">
        <v>541</v>
      </c>
      <c r="L8" s="68">
        <v>557.51900000000001</v>
      </c>
      <c r="M8" s="68">
        <v>324.71699999999998</v>
      </c>
      <c r="N8" s="68">
        <v>369.26400000000001</v>
      </c>
      <c r="O8" s="60">
        <v>511.27499999999998</v>
      </c>
      <c r="P8" s="60">
        <v>525.41100000000006</v>
      </c>
      <c r="Q8" s="55">
        <v>632.72400000000005</v>
      </c>
    </row>
    <row r="9" spans="1:18" x14ac:dyDescent="0.2">
      <c r="A9" s="48" t="s">
        <v>589</v>
      </c>
      <c r="B9" s="46"/>
      <c r="C9" s="544">
        <v>486</v>
      </c>
      <c r="D9" s="544">
        <v>480</v>
      </c>
      <c r="E9" s="560">
        <v>457</v>
      </c>
      <c r="F9" s="560">
        <v>456.37099999999998</v>
      </c>
      <c r="G9" s="559">
        <v>507</v>
      </c>
      <c r="H9" s="559">
        <v>509.92899999999997</v>
      </c>
      <c r="I9" s="559">
        <v>534</v>
      </c>
      <c r="J9" s="559">
        <v>580</v>
      </c>
      <c r="K9" s="59">
        <v>541</v>
      </c>
      <c r="L9" s="59">
        <v>557.51900000000001</v>
      </c>
      <c r="M9" s="59">
        <v>324.71699999999998</v>
      </c>
      <c r="N9" s="59">
        <v>369.26400000000001</v>
      </c>
      <c r="O9" s="68">
        <v>511.27499999999998</v>
      </c>
      <c r="P9" s="68">
        <v>525.41100000000006</v>
      </c>
      <c r="Q9" s="50">
        <v>632.72400000000005</v>
      </c>
    </row>
    <row r="10" spans="1:18" x14ac:dyDescent="0.2">
      <c r="A10" s="46" t="s">
        <v>561</v>
      </c>
      <c r="B10" s="48" t="s">
        <v>140</v>
      </c>
      <c r="C10" s="544">
        <v>163</v>
      </c>
      <c r="D10" s="544">
        <v>168</v>
      </c>
      <c r="E10" s="560">
        <v>195</v>
      </c>
      <c r="F10" s="541">
        <v>191.089</v>
      </c>
      <c r="G10" s="541">
        <v>226</v>
      </c>
      <c r="H10" s="541">
        <v>295.36099999999999</v>
      </c>
      <c r="I10" s="541">
        <v>310</v>
      </c>
      <c r="J10" s="544">
        <v>357</v>
      </c>
      <c r="K10" s="68">
        <v>367</v>
      </c>
      <c r="L10" s="68">
        <v>374.02699999999999</v>
      </c>
      <c r="M10" s="68">
        <v>248.13499999999999</v>
      </c>
      <c r="N10" s="68">
        <v>257.262</v>
      </c>
      <c r="O10" s="68">
        <v>362.678</v>
      </c>
      <c r="P10" s="68">
        <v>367.09100000000001</v>
      </c>
      <c r="Q10" s="50">
        <v>413.01600000000002</v>
      </c>
      <c r="R10" s="68"/>
    </row>
    <row r="11" spans="1:18" x14ac:dyDescent="0.2">
      <c r="A11" s="46"/>
      <c r="B11" s="48" t="s">
        <v>141</v>
      </c>
      <c r="C11" s="544">
        <v>56</v>
      </c>
      <c r="D11" s="544">
        <v>40</v>
      </c>
      <c r="E11" s="560">
        <v>28</v>
      </c>
      <c r="F11" s="541">
        <v>25.344999999999999</v>
      </c>
      <c r="G11" s="541">
        <v>29</v>
      </c>
      <c r="H11" s="541">
        <v>22.838999999999999</v>
      </c>
      <c r="I11" s="541">
        <v>26</v>
      </c>
      <c r="J11" s="544">
        <v>26</v>
      </c>
      <c r="K11" s="68">
        <v>26</v>
      </c>
      <c r="L11" s="68">
        <v>21.492000000000001</v>
      </c>
      <c r="M11" s="68">
        <v>9.5850000000000009</v>
      </c>
      <c r="N11" s="68">
        <v>7.61</v>
      </c>
      <c r="O11" s="68">
        <v>15.733000000000001</v>
      </c>
      <c r="P11" s="68">
        <v>17.47</v>
      </c>
      <c r="Q11" s="50">
        <v>19.332999999999998</v>
      </c>
      <c r="R11" s="68"/>
    </row>
    <row r="12" spans="1:18" x14ac:dyDescent="0.2">
      <c r="A12" s="46"/>
      <c r="B12" s="48" t="s">
        <v>142</v>
      </c>
      <c r="C12" s="544">
        <v>0</v>
      </c>
      <c r="D12" s="544">
        <v>0</v>
      </c>
      <c r="E12" s="560">
        <v>0</v>
      </c>
      <c r="F12" s="541">
        <v>0</v>
      </c>
      <c r="G12" s="541">
        <v>0</v>
      </c>
      <c r="H12" s="541">
        <v>0</v>
      </c>
      <c r="I12" s="541">
        <v>0</v>
      </c>
      <c r="J12" s="544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50">
        <v>0</v>
      </c>
      <c r="R12" s="68"/>
    </row>
    <row r="13" spans="1:18" x14ac:dyDescent="0.2">
      <c r="A13" s="46"/>
      <c r="B13" s="48" t="s">
        <v>143</v>
      </c>
      <c r="C13" s="544">
        <v>211</v>
      </c>
      <c r="D13" s="562">
        <v>198</v>
      </c>
      <c r="E13" s="560">
        <v>187</v>
      </c>
      <c r="F13" s="541">
        <v>190.167</v>
      </c>
      <c r="G13" s="541">
        <v>199</v>
      </c>
      <c r="H13" s="541">
        <v>136.60499999999999</v>
      </c>
      <c r="I13" s="541">
        <v>126</v>
      </c>
      <c r="J13" s="544">
        <v>136</v>
      </c>
      <c r="K13" s="68">
        <v>90</v>
      </c>
      <c r="L13" s="68">
        <v>98.718999999999994</v>
      </c>
      <c r="M13" s="68">
        <v>28.027999999999999</v>
      </c>
      <c r="N13" s="68">
        <v>41.241</v>
      </c>
      <c r="O13" s="68">
        <v>79.397999999999996</v>
      </c>
      <c r="P13" s="68">
        <v>84.623000000000005</v>
      </c>
      <c r="Q13" s="50">
        <v>137.88800000000001</v>
      </c>
      <c r="R13" s="68"/>
    </row>
    <row r="14" spans="1:18" x14ac:dyDescent="0.2">
      <c r="A14" s="46"/>
      <c r="B14" s="48" t="s">
        <v>144</v>
      </c>
      <c r="C14" s="544">
        <v>0</v>
      </c>
      <c r="D14" s="562">
        <v>0</v>
      </c>
      <c r="E14" s="560">
        <v>0</v>
      </c>
      <c r="F14" s="541">
        <v>0</v>
      </c>
      <c r="G14" s="541">
        <v>0</v>
      </c>
      <c r="H14" s="541">
        <v>0</v>
      </c>
      <c r="I14" s="541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  <c r="R14" s="68"/>
    </row>
    <row r="15" spans="1:18" x14ac:dyDescent="0.2">
      <c r="A15" s="46"/>
      <c r="B15" s="48" t="s">
        <v>145</v>
      </c>
      <c r="C15" s="544">
        <v>0</v>
      </c>
      <c r="D15" s="544">
        <v>0</v>
      </c>
      <c r="E15" s="560">
        <v>0</v>
      </c>
      <c r="F15" s="541">
        <v>0</v>
      </c>
      <c r="G15" s="541">
        <v>0</v>
      </c>
      <c r="H15" s="541">
        <v>0</v>
      </c>
      <c r="I15" s="541">
        <v>0</v>
      </c>
      <c r="J15" s="544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50">
        <v>0</v>
      </c>
      <c r="R15" s="68"/>
    </row>
    <row r="16" spans="1:18" x14ac:dyDescent="0.2">
      <c r="A16" s="51"/>
      <c r="B16" s="52" t="s">
        <v>146</v>
      </c>
      <c r="C16" s="545">
        <v>56</v>
      </c>
      <c r="D16" s="545">
        <v>74</v>
      </c>
      <c r="E16" s="561">
        <v>47</v>
      </c>
      <c r="F16" s="542">
        <v>49.77</v>
      </c>
      <c r="G16" s="542">
        <v>53</v>
      </c>
      <c r="H16" s="542">
        <v>55.124000000000002</v>
      </c>
      <c r="I16" s="542">
        <v>72</v>
      </c>
      <c r="J16" s="545">
        <v>61</v>
      </c>
      <c r="K16" s="60">
        <v>58</v>
      </c>
      <c r="L16" s="60">
        <v>63.280999999999999</v>
      </c>
      <c r="M16" s="60">
        <v>38.969000000000001</v>
      </c>
      <c r="N16" s="60">
        <v>63.151000000000003</v>
      </c>
      <c r="O16" s="68">
        <v>53.466000000000001</v>
      </c>
      <c r="P16" s="68">
        <v>56.226999999999997</v>
      </c>
      <c r="Q16" s="55">
        <v>62.487000000000002</v>
      </c>
      <c r="R16" s="68"/>
    </row>
    <row r="17" spans="1:17" x14ac:dyDescent="0.2">
      <c r="A17" s="48" t="s">
        <v>590</v>
      </c>
      <c r="B17" s="46"/>
      <c r="C17" s="539"/>
      <c r="D17" s="544"/>
      <c r="E17" s="559"/>
      <c r="F17" s="560"/>
      <c r="G17" s="560"/>
      <c r="H17" s="560"/>
      <c r="I17" s="560"/>
      <c r="O17" s="67"/>
      <c r="P17" s="67"/>
    </row>
    <row r="18" spans="1:17" x14ac:dyDescent="0.2">
      <c r="A18" s="57" t="s">
        <v>561</v>
      </c>
      <c r="B18" s="58" t="s">
        <v>562</v>
      </c>
      <c r="C18" s="539">
        <v>3804</v>
      </c>
      <c r="D18" s="539">
        <v>3557</v>
      </c>
      <c r="E18" s="540">
        <v>3665</v>
      </c>
      <c r="F18" s="540">
        <v>3714.0509999999999</v>
      </c>
      <c r="G18" s="540">
        <v>3683</v>
      </c>
      <c r="H18" s="540">
        <v>3560</v>
      </c>
      <c r="I18" s="540">
        <v>3560</v>
      </c>
      <c r="J18" s="152">
        <v>3654.058</v>
      </c>
      <c r="K18" s="152">
        <v>3656.0830000000001</v>
      </c>
      <c r="L18" s="152">
        <v>3733.3429999999998</v>
      </c>
      <c r="M18" s="152">
        <v>2102.19</v>
      </c>
      <c r="N18" s="152">
        <v>2609.299</v>
      </c>
      <c r="O18" s="50"/>
      <c r="P18" s="50"/>
      <c r="Q18" s="152"/>
    </row>
    <row r="19" spans="1:17" x14ac:dyDescent="0.2">
      <c r="A19" s="46"/>
      <c r="B19" s="48" t="s">
        <v>564</v>
      </c>
      <c r="C19" s="544">
        <v>3678</v>
      </c>
      <c r="D19" s="544">
        <v>3671</v>
      </c>
      <c r="E19" s="541">
        <v>3785</v>
      </c>
      <c r="F19" s="541">
        <v>3693.5320000000002</v>
      </c>
      <c r="G19" s="541">
        <v>3548</v>
      </c>
      <c r="H19" s="541">
        <v>3793</v>
      </c>
      <c r="I19" s="541">
        <v>3793</v>
      </c>
      <c r="J19" s="50">
        <v>3798.2910000000002</v>
      </c>
      <c r="K19" s="50">
        <v>3518.49</v>
      </c>
      <c r="L19" s="50">
        <v>3627.9830000000002</v>
      </c>
      <c r="M19" s="50">
        <v>3017.3009999999999</v>
      </c>
      <c r="N19" s="50">
        <v>2968.364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3761</v>
      </c>
      <c r="D20" s="544">
        <v>3727</v>
      </c>
      <c r="E20" s="541">
        <v>3691</v>
      </c>
      <c r="F20" s="541">
        <v>3715.8130000000001</v>
      </c>
      <c r="G20" s="541">
        <v>3712</v>
      </c>
      <c r="H20" s="541">
        <v>3834</v>
      </c>
      <c r="I20" s="541">
        <v>3834</v>
      </c>
      <c r="J20" s="50">
        <v>3600.364</v>
      </c>
      <c r="K20" s="50">
        <v>3887.614</v>
      </c>
      <c r="L20" s="50">
        <v>3740.2910000000002</v>
      </c>
      <c r="M20" s="50">
        <v>3097.1280000000002</v>
      </c>
      <c r="N20" s="50">
        <v>3170.7220000000002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2931</v>
      </c>
      <c r="D21" s="545">
        <v>2911</v>
      </c>
      <c r="E21" s="542">
        <v>3080</v>
      </c>
      <c r="F21" s="542">
        <v>2931.7240000000002</v>
      </c>
      <c r="G21" s="542">
        <v>2925</v>
      </c>
      <c r="H21" s="542">
        <v>2989</v>
      </c>
      <c r="I21" s="542">
        <v>2989</v>
      </c>
      <c r="J21" s="55">
        <v>2903.8229999999999</v>
      </c>
      <c r="K21" s="55">
        <v>3011.5439999999999</v>
      </c>
      <c r="L21" s="55">
        <v>2838.9490000000001</v>
      </c>
      <c r="M21" s="55">
        <v>2592.0010000000002</v>
      </c>
      <c r="N21" s="55">
        <v>2642.723</v>
      </c>
      <c r="O21" s="50"/>
      <c r="P21" s="50"/>
      <c r="Q21" s="55"/>
    </row>
    <row r="22" spans="1:17" x14ac:dyDescent="0.2">
      <c r="C22" s="539">
        <v>14174</v>
      </c>
      <c r="D22" s="539">
        <v>13866</v>
      </c>
      <c r="E22" s="539">
        <v>14221</v>
      </c>
      <c r="F22" s="539">
        <v>14055.12</v>
      </c>
      <c r="G22" s="539">
        <v>13868</v>
      </c>
      <c r="H22" s="539">
        <v>14176</v>
      </c>
      <c r="I22" s="539">
        <v>14176</v>
      </c>
      <c r="J22" s="539">
        <v>13956.536</v>
      </c>
      <c r="K22" s="539">
        <v>14073.731</v>
      </c>
      <c r="L22" s="539">
        <v>13940.566000000001</v>
      </c>
      <c r="M22" s="539">
        <v>10808.62</v>
      </c>
      <c r="N22" s="539">
        <v>11391.108</v>
      </c>
      <c r="O22" s="539"/>
      <c r="P22" s="539"/>
      <c r="Q22" s="544"/>
    </row>
    <row r="23" spans="1:17" x14ac:dyDescent="0.2">
      <c r="E23" s="184"/>
      <c r="F23" s="184"/>
      <c r="G23" s="184"/>
      <c r="H23" s="184"/>
      <c r="I23" s="184"/>
    </row>
    <row r="24" spans="1:17" x14ac:dyDescent="0.2">
      <c r="A24" s="48" t="s">
        <v>606</v>
      </c>
      <c r="B24" s="46"/>
      <c r="C24" s="40"/>
      <c r="D24" s="40"/>
      <c r="E24" s="563"/>
      <c r="F24" s="563"/>
      <c r="G24" s="563"/>
      <c r="H24" s="563"/>
      <c r="I24" s="563"/>
      <c r="O24" s="61"/>
      <c r="P24" s="61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7">
        <v>26237</v>
      </c>
      <c r="P25" s="557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7">
        <v>0</v>
      </c>
      <c r="P31" s="557">
        <v>0</v>
      </c>
      <c r="Q31" s="323">
        <v>0</v>
      </c>
    </row>
    <row r="32" spans="1:17" x14ac:dyDescent="0.2">
      <c r="A32" s="40"/>
      <c r="B32" s="40"/>
      <c r="C32" s="40"/>
      <c r="D32" s="40"/>
      <c r="E32" s="563"/>
      <c r="F32" s="563"/>
      <c r="G32" s="563"/>
      <c r="H32" s="563"/>
      <c r="I32" s="563"/>
      <c r="O32" s="43"/>
      <c r="P32" s="43"/>
    </row>
    <row r="33" spans="1:17" x14ac:dyDescent="0.2">
      <c r="A33" s="48" t="s">
        <v>593</v>
      </c>
      <c r="B33" s="46"/>
      <c r="C33" s="40"/>
      <c r="D33" s="40"/>
      <c r="E33" s="563"/>
      <c r="F33" s="563"/>
      <c r="G33" s="563"/>
      <c r="H33" s="563"/>
      <c r="I33" s="563"/>
      <c r="O33" s="61"/>
      <c r="P33" s="61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50">
        <v>4722</v>
      </c>
      <c r="P34" s="50">
        <v>6173</v>
      </c>
      <c r="Q34" s="450">
        <v>6371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0">
        <v>11106</v>
      </c>
      <c r="P35" s="50">
        <v>13693</v>
      </c>
      <c r="Q35" s="451">
        <v>14985</v>
      </c>
    </row>
    <row r="36" spans="1:17" x14ac:dyDescent="0.2">
      <c r="E36" s="184"/>
      <c r="F36" s="184"/>
      <c r="G36" s="184"/>
      <c r="H36" s="184"/>
      <c r="I36" s="184"/>
      <c r="O36" s="43"/>
      <c r="P36" s="43"/>
    </row>
    <row r="37" spans="1:17" x14ac:dyDescent="0.2">
      <c r="A37" s="39" t="s">
        <v>596</v>
      </c>
      <c r="B37" s="40"/>
      <c r="E37" s="184"/>
      <c r="F37" s="184"/>
      <c r="G37" s="184"/>
      <c r="H37" s="184"/>
      <c r="I37" s="184"/>
      <c r="O37" s="61"/>
      <c r="P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4">
        <v>4967</v>
      </c>
      <c r="P38" s="184">
        <v>6553</v>
      </c>
      <c r="Q38" s="724">
        <v>6955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4">
        <v>10936</v>
      </c>
      <c r="P39" s="184">
        <v>13716</v>
      </c>
      <c r="Q39" s="725">
        <v>14389</v>
      </c>
    </row>
    <row r="40" spans="1:17" x14ac:dyDescent="0.2">
      <c r="E40" s="184"/>
      <c r="F40" s="184"/>
      <c r="G40" s="184"/>
      <c r="H40" s="184"/>
      <c r="I40" s="184"/>
      <c r="O40" s="43"/>
      <c r="P40" s="43"/>
    </row>
    <row r="41" spans="1:17" x14ac:dyDescent="0.2">
      <c r="E41" s="184"/>
      <c r="F41" s="184"/>
      <c r="G41" s="184"/>
      <c r="H41" s="184"/>
      <c r="I41" s="184"/>
    </row>
    <row r="42" spans="1:17" x14ac:dyDescent="0.2">
      <c r="A42" s="62" t="s">
        <v>597</v>
      </c>
      <c r="B42" s="46"/>
      <c r="E42" s="184"/>
      <c r="F42" s="184"/>
      <c r="G42" s="184"/>
      <c r="H42" s="184"/>
      <c r="I42" s="184"/>
      <c r="O42" s="61"/>
      <c r="P42" s="61"/>
    </row>
    <row r="43" spans="1:17" x14ac:dyDescent="0.2">
      <c r="A43" s="57" t="s">
        <v>598</v>
      </c>
      <c r="B43" s="58" t="s">
        <v>140</v>
      </c>
      <c r="C43" s="183">
        <v>3064</v>
      </c>
      <c r="D43" s="183">
        <v>3898</v>
      </c>
      <c r="E43" s="183">
        <v>4368</v>
      </c>
      <c r="F43" s="183">
        <v>4433</v>
      </c>
      <c r="G43" s="183">
        <v>5356</v>
      </c>
      <c r="H43" s="183">
        <v>7354</v>
      </c>
      <c r="I43" s="183">
        <v>7843</v>
      </c>
      <c r="J43" s="183">
        <v>9318</v>
      </c>
      <c r="K43" s="183">
        <v>8992</v>
      </c>
      <c r="L43" s="183">
        <v>10099</v>
      </c>
      <c r="M43" s="183">
        <v>7146</v>
      </c>
      <c r="N43" s="183">
        <v>7100</v>
      </c>
      <c r="O43" s="184">
        <v>9516</v>
      </c>
      <c r="P43" s="184">
        <v>10139</v>
      </c>
      <c r="Q43" s="724">
        <v>14095</v>
      </c>
    </row>
    <row r="44" spans="1:17" x14ac:dyDescent="0.2">
      <c r="A44" s="46"/>
      <c r="B44" s="48" t="s">
        <v>141</v>
      </c>
      <c r="C44" s="184">
        <v>804</v>
      </c>
      <c r="D44" s="184">
        <v>740</v>
      </c>
      <c r="E44" s="184">
        <v>448</v>
      </c>
      <c r="F44" s="184">
        <v>469</v>
      </c>
      <c r="G44" s="184">
        <v>566</v>
      </c>
      <c r="H44" s="184">
        <v>424</v>
      </c>
      <c r="I44" s="184">
        <v>454</v>
      </c>
      <c r="J44" s="184">
        <v>476</v>
      </c>
      <c r="K44" s="184">
        <v>495</v>
      </c>
      <c r="L44" s="184">
        <v>467</v>
      </c>
      <c r="M44" s="184">
        <v>209</v>
      </c>
      <c r="N44" s="184">
        <v>145</v>
      </c>
      <c r="O44" s="184">
        <v>284</v>
      </c>
      <c r="P44" s="184">
        <v>332</v>
      </c>
      <c r="Q44" s="726">
        <v>454</v>
      </c>
    </row>
    <row r="45" spans="1:17" x14ac:dyDescent="0.2">
      <c r="A45" s="46"/>
      <c r="B45" s="48" t="s">
        <v>142</v>
      </c>
      <c r="C45" s="184">
        <v>0</v>
      </c>
      <c r="D45" s="184">
        <v>0</v>
      </c>
      <c r="E45" s="184"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4">
        <v>0</v>
      </c>
      <c r="Q45" s="726">
        <v>0</v>
      </c>
    </row>
    <row r="46" spans="1:17" x14ac:dyDescent="0.2">
      <c r="A46" s="46"/>
      <c r="B46" s="48" t="s">
        <v>143</v>
      </c>
      <c r="C46" s="184">
        <v>2659</v>
      </c>
      <c r="D46" s="184">
        <v>2376</v>
      </c>
      <c r="E46" s="184">
        <v>2207</v>
      </c>
      <c r="F46" s="184">
        <v>2282</v>
      </c>
      <c r="G46" s="184">
        <v>2627</v>
      </c>
      <c r="H46" s="184">
        <v>2022</v>
      </c>
      <c r="I46" s="184">
        <v>1903</v>
      </c>
      <c r="J46" s="184">
        <v>2271</v>
      </c>
      <c r="K46" s="184">
        <v>1395</v>
      </c>
      <c r="L46" s="184">
        <v>1816</v>
      </c>
      <c r="M46" s="184">
        <v>373</v>
      </c>
      <c r="N46" s="184">
        <v>594</v>
      </c>
      <c r="O46" s="184">
        <v>1087</v>
      </c>
      <c r="P46" s="184">
        <v>1220</v>
      </c>
      <c r="Q46" s="726">
        <v>2455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6">
        <v>0</v>
      </c>
    </row>
    <row r="48" spans="1:17" x14ac:dyDescent="0.2">
      <c r="A48" s="46"/>
      <c r="B48" s="48" t="s">
        <v>145</v>
      </c>
      <c r="C48" s="184">
        <v>0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6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726">
        <v>0</v>
      </c>
    </row>
    <row r="50" spans="1:17" x14ac:dyDescent="0.2">
      <c r="A50" s="63"/>
      <c r="B50" s="64" t="s">
        <v>599</v>
      </c>
      <c r="C50" s="65">
        <v>6527</v>
      </c>
      <c r="D50" s="65">
        <v>7014</v>
      </c>
      <c r="E50" s="189">
        <v>7023</v>
      </c>
      <c r="F50" s="189">
        <v>7184</v>
      </c>
      <c r="G50" s="189">
        <v>8549</v>
      </c>
      <c r="H50" s="189">
        <v>9800</v>
      </c>
      <c r="I50" s="189">
        <v>10200</v>
      </c>
      <c r="J50" s="189">
        <v>12065</v>
      </c>
      <c r="K50" s="189">
        <v>10882</v>
      </c>
      <c r="L50" s="189">
        <v>12382</v>
      </c>
      <c r="M50" s="189">
        <v>7728</v>
      </c>
      <c r="N50" s="189">
        <v>7839</v>
      </c>
      <c r="O50" s="189">
        <v>10887</v>
      </c>
      <c r="P50" s="189">
        <v>11691</v>
      </c>
      <c r="Q50" s="728">
        <v>17004</v>
      </c>
    </row>
    <row r="51" spans="1:17" x14ac:dyDescent="0.2">
      <c r="A51" s="40"/>
      <c r="B51" s="40"/>
      <c r="E51" s="183"/>
      <c r="F51" s="183"/>
      <c r="G51" s="184"/>
      <c r="H51" s="184"/>
      <c r="I51" s="184"/>
    </row>
    <row r="52" spans="1:17" x14ac:dyDescent="0.2">
      <c r="A52" s="62" t="s">
        <v>600</v>
      </c>
      <c r="B52" s="46"/>
      <c r="E52" s="185"/>
      <c r="F52" s="185"/>
      <c r="G52" s="184"/>
      <c r="H52" s="184"/>
      <c r="I52" s="184"/>
    </row>
    <row r="53" spans="1:17" x14ac:dyDescent="0.2">
      <c r="A53" s="57" t="s">
        <v>598</v>
      </c>
      <c r="B53" s="43" t="s">
        <v>594</v>
      </c>
      <c r="C53" s="183">
        <v>65615</v>
      </c>
      <c r="D53" s="183">
        <v>62017</v>
      </c>
      <c r="E53" s="183">
        <v>60314</v>
      </c>
      <c r="F53" s="183">
        <v>63461</v>
      </c>
      <c r="G53" s="183">
        <v>57038</v>
      </c>
      <c r="H53" s="183">
        <v>64080</v>
      </c>
      <c r="I53" s="183">
        <v>66635</v>
      </c>
      <c r="J53" s="183">
        <v>66989</v>
      </c>
      <c r="K53" s="183">
        <v>64252</v>
      </c>
      <c r="L53" s="183">
        <v>63061</v>
      </c>
      <c r="M53" s="183">
        <v>39608</v>
      </c>
      <c r="N53" s="183">
        <v>51913</v>
      </c>
      <c r="O53" s="183">
        <v>61344</v>
      </c>
      <c r="P53" s="183">
        <v>80904</v>
      </c>
      <c r="Q53" s="724">
        <v>85081</v>
      </c>
    </row>
    <row r="54" spans="1:17" x14ac:dyDescent="0.2">
      <c r="A54" s="51"/>
      <c r="B54" s="61" t="s">
        <v>595</v>
      </c>
      <c r="C54" s="185">
        <v>4392</v>
      </c>
      <c r="D54" s="185">
        <v>4636</v>
      </c>
      <c r="E54" s="185">
        <v>4619</v>
      </c>
      <c r="F54" s="185">
        <v>4465</v>
      </c>
      <c r="G54" s="185">
        <v>4960</v>
      </c>
      <c r="H54" s="185">
        <v>5640</v>
      </c>
      <c r="I54" s="185">
        <v>6123</v>
      </c>
      <c r="J54" s="185">
        <v>6759</v>
      </c>
      <c r="K54" s="185">
        <v>6621</v>
      </c>
      <c r="L54" s="185">
        <v>6359</v>
      </c>
      <c r="M54" s="185">
        <v>3294</v>
      </c>
      <c r="N54" s="185">
        <v>3824</v>
      </c>
      <c r="O54" s="185">
        <v>5678</v>
      </c>
      <c r="P54" s="185">
        <v>7194</v>
      </c>
      <c r="Q54" s="726">
        <v>9481</v>
      </c>
    </row>
    <row r="55" spans="1:17" x14ac:dyDescent="0.2">
      <c r="A55" s="61"/>
      <c r="B55" s="52" t="s">
        <v>599</v>
      </c>
      <c r="C55" s="65">
        <v>70007</v>
      </c>
      <c r="D55" s="65">
        <v>66653</v>
      </c>
      <c r="E55" s="65">
        <v>64933</v>
      </c>
      <c r="F55" s="65">
        <v>67926</v>
      </c>
      <c r="G55" s="65">
        <v>61998</v>
      </c>
      <c r="H55" s="65">
        <v>69720</v>
      </c>
      <c r="I55" s="65">
        <v>72758</v>
      </c>
      <c r="J55" s="65">
        <v>73748</v>
      </c>
      <c r="K55" s="65">
        <v>70873</v>
      </c>
      <c r="L55" s="65">
        <v>69420</v>
      </c>
      <c r="M55" s="65">
        <v>42902</v>
      </c>
      <c r="N55" s="65">
        <v>55737</v>
      </c>
      <c r="O55" s="68">
        <v>67022</v>
      </c>
      <c r="P55" s="68">
        <v>88098</v>
      </c>
      <c r="Q55" s="727">
        <v>94562</v>
      </c>
    </row>
    <row r="56" spans="1:17" x14ac:dyDescent="0.2">
      <c r="E56" s="184"/>
      <c r="F56" s="184"/>
      <c r="G56" s="184"/>
      <c r="H56" s="184"/>
      <c r="I56" s="184"/>
      <c r="O56" s="43"/>
      <c r="P56" s="43"/>
    </row>
    <row r="57" spans="1:17" x14ac:dyDescent="0.2">
      <c r="A57" s="39" t="s">
        <v>601</v>
      </c>
      <c r="B57" s="40"/>
      <c r="E57" s="184"/>
      <c r="F57" s="184"/>
      <c r="G57" s="184"/>
      <c r="H57" s="184"/>
      <c r="I57" s="184"/>
      <c r="O57" s="61"/>
      <c r="P57" s="61"/>
    </row>
    <row r="58" spans="1:17" x14ac:dyDescent="0.2">
      <c r="A58" s="42" t="s">
        <v>598</v>
      </c>
      <c r="B58" s="43" t="s">
        <v>594</v>
      </c>
      <c r="C58" s="183">
        <v>49520</v>
      </c>
      <c r="D58" s="183">
        <v>45874</v>
      </c>
      <c r="E58" s="183">
        <v>44127</v>
      </c>
      <c r="F58" s="183">
        <v>48158</v>
      </c>
      <c r="G58" s="183">
        <v>45334</v>
      </c>
      <c r="H58" s="183">
        <v>48391</v>
      </c>
      <c r="I58" s="183">
        <v>52026</v>
      </c>
      <c r="J58" s="183">
        <v>53302</v>
      </c>
      <c r="K58" s="183">
        <v>58162</v>
      </c>
      <c r="L58" s="183">
        <v>61361</v>
      </c>
      <c r="M58" s="183">
        <v>42313</v>
      </c>
      <c r="N58" s="183">
        <v>50855</v>
      </c>
      <c r="O58" s="184">
        <v>64527</v>
      </c>
      <c r="P58" s="184">
        <v>85885</v>
      </c>
      <c r="Q58" s="724">
        <v>92880</v>
      </c>
    </row>
    <row r="59" spans="1:17" x14ac:dyDescent="0.2">
      <c r="A59" s="44"/>
      <c r="B59" s="61" t="s">
        <v>595</v>
      </c>
      <c r="C59" s="184">
        <v>4544</v>
      </c>
      <c r="D59" s="184">
        <v>4255</v>
      </c>
      <c r="E59" s="184">
        <v>4187</v>
      </c>
      <c r="F59" s="184">
        <v>3979</v>
      </c>
      <c r="G59" s="184">
        <v>4420</v>
      </c>
      <c r="H59" s="184">
        <v>5384</v>
      </c>
      <c r="I59" s="184">
        <v>5687</v>
      </c>
      <c r="J59" s="184">
        <v>6357</v>
      </c>
      <c r="K59" s="184">
        <v>6059</v>
      </c>
      <c r="L59" s="184">
        <v>5847</v>
      </c>
      <c r="M59" s="184">
        <v>3328</v>
      </c>
      <c r="N59" s="184">
        <v>3663</v>
      </c>
      <c r="O59" s="184">
        <v>5591</v>
      </c>
      <c r="P59" s="184">
        <v>7207</v>
      </c>
      <c r="Q59" s="726">
        <v>9104</v>
      </c>
    </row>
    <row r="60" spans="1:17" x14ac:dyDescent="0.2">
      <c r="A60" s="67"/>
      <c r="B60" s="67" t="s">
        <v>599</v>
      </c>
      <c r="C60" s="65">
        <v>54064</v>
      </c>
      <c r="D60" s="65">
        <v>50129</v>
      </c>
      <c r="E60" s="189">
        <v>48314</v>
      </c>
      <c r="F60" s="189">
        <v>52137</v>
      </c>
      <c r="G60" s="189">
        <v>49754</v>
      </c>
      <c r="H60" s="189">
        <v>53775</v>
      </c>
      <c r="I60" s="189">
        <v>57713</v>
      </c>
      <c r="J60" s="189">
        <v>59659</v>
      </c>
      <c r="K60" s="189">
        <v>64221</v>
      </c>
      <c r="L60" s="189">
        <v>67208</v>
      </c>
      <c r="M60" s="189">
        <v>45641</v>
      </c>
      <c r="N60" s="189">
        <v>54518</v>
      </c>
      <c r="O60" s="189">
        <v>70118</v>
      </c>
      <c r="P60" s="189">
        <v>93092</v>
      </c>
      <c r="Q60" s="728">
        <v>101984</v>
      </c>
    </row>
    <row r="61" spans="1:17" x14ac:dyDescent="0.2">
      <c r="E61" s="183"/>
      <c r="F61" s="183"/>
      <c r="G61" s="184"/>
      <c r="H61" s="184"/>
      <c r="I61" s="184"/>
    </row>
    <row r="62" spans="1:17" x14ac:dyDescent="0.2">
      <c r="E62" s="184"/>
      <c r="F62" s="184"/>
      <c r="G62" s="184"/>
      <c r="H62" s="184"/>
      <c r="I62" s="184"/>
    </row>
    <row r="63" spans="1:17" x14ac:dyDescent="0.2">
      <c r="A63" s="39" t="s">
        <v>602</v>
      </c>
      <c r="E63" s="185"/>
      <c r="F63" s="185"/>
      <c r="G63" s="184"/>
      <c r="H63" s="184"/>
      <c r="I63" s="184"/>
    </row>
    <row r="64" spans="1:17" x14ac:dyDescent="0.2">
      <c r="A64" s="43" t="s">
        <v>598</v>
      </c>
      <c r="B64" s="43" t="s">
        <v>451</v>
      </c>
      <c r="C64" s="59">
        <v>6527</v>
      </c>
      <c r="D64" s="59">
        <v>7014</v>
      </c>
      <c r="E64" s="183">
        <v>7023</v>
      </c>
      <c r="F64" s="183">
        <v>7184</v>
      </c>
      <c r="G64" s="183">
        <v>8549</v>
      </c>
      <c r="H64" s="183">
        <v>9800</v>
      </c>
      <c r="I64" s="183">
        <v>10200</v>
      </c>
      <c r="J64" s="183">
        <v>12065</v>
      </c>
      <c r="K64" s="183">
        <v>10882</v>
      </c>
      <c r="L64" s="183">
        <v>12382</v>
      </c>
      <c r="M64" s="183">
        <v>7728</v>
      </c>
      <c r="N64" s="183">
        <v>7839</v>
      </c>
      <c r="O64" s="183">
        <v>10887</v>
      </c>
      <c r="P64" s="183">
        <v>11691</v>
      </c>
      <c r="Q64" s="724">
        <v>17004</v>
      </c>
    </row>
    <row r="65" spans="1:17" x14ac:dyDescent="0.2">
      <c r="B65" t="s">
        <v>450</v>
      </c>
      <c r="C65" s="68">
        <v>70007</v>
      </c>
      <c r="D65" s="68">
        <v>66653</v>
      </c>
      <c r="E65" s="184">
        <v>64933</v>
      </c>
      <c r="F65" s="184">
        <v>67926</v>
      </c>
      <c r="G65" s="184">
        <v>61998</v>
      </c>
      <c r="H65" s="184">
        <v>69720</v>
      </c>
      <c r="I65" s="184">
        <v>72758</v>
      </c>
      <c r="J65" s="184">
        <v>73748</v>
      </c>
      <c r="K65" s="184">
        <v>70873</v>
      </c>
      <c r="L65" s="184">
        <v>69420</v>
      </c>
      <c r="M65" s="184">
        <v>42902</v>
      </c>
      <c r="N65" s="184">
        <v>55737</v>
      </c>
      <c r="O65" s="184">
        <v>67022</v>
      </c>
      <c r="P65" s="184">
        <v>88098</v>
      </c>
      <c r="Q65" s="726">
        <v>94562</v>
      </c>
    </row>
    <row r="66" spans="1:17" x14ac:dyDescent="0.2">
      <c r="A66" s="61"/>
      <c r="B66" s="61" t="s">
        <v>453</v>
      </c>
      <c r="C66" s="68">
        <v>54064</v>
      </c>
      <c r="D66" s="68">
        <v>50129</v>
      </c>
      <c r="E66" s="184">
        <v>48314</v>
      </c>
      <c r="F66" s="184">
        <v>52137</v>
      </c>
      <c r="G66" s="184">
        <v>49754</v>
      </c>
      <c r="H66" s="184">
        <v>53775</v>
      </c>
      <c r="I66" s="184">
        <v>57713</v>
      </c>
      <c r="J66" s="184">
        <v>59659</v>
      </c>
      <c r="K66" s="184">
        <v>64221</v>
      </c>
      <c r="L66" s="184">
        <v>67208</v>
      </c>
      <c r="M66" s="184">
        <v>45641</v>
      </c>
      <c r="N66" s="184">
        <v>54518</v>
      </c>
      <c r="O66" s="185">
        <v>70118</v>
      </c>
      <c r="P66" s="185">
        <v>93092</v>
      </c>
      <c r="Q66" s="726">
        <v>101984</v>
      </c>
    </row>
    <row r="67" spans="1:17" x14ac:dyDescent="0.2">
      <c r="A67" s="67"/>
      <c r="B67" s="67" t="s">
        <v>599</v>
      </c>
      <c r="C67" s="65">
        <v>130598</v>
      </c>
      <c r="D67" s="65">
        <v>123796</v>
      </c>
      <c r="E67" s="189">
        <v>120270</v>
      </c>
      <c r="F67" s="189">
        <v>127247</v>
      </c>
      <c r="G67" s="189">
        <v>120301</v>
      </c>
      <c r="H67" s="189">
        <v>133295</v>
      </c>
      <c r="I67" s="189">
        <v>140671</v>
      </c>
      <c r="J67" s="189">
        <v>145472</v>
      </c>
      <c r="K67" s="189">
        <v>145976</v>
      </c>
      <c r="L67" s="189">
        <v>149010</v>
      </c>
      <c r="M67" s="189">
        <v>96271</v>
      </c>
      <c r="N67" s="189">
        <v>118094</v>
      </c>
      <c r="O67" s="189">
        <v>148027</v>
      </c>
      <c r="P67" s="189">
        <v>192881</v>
      </c>
      <c r="Q67" s="728">
        <v>213550</v>
      </c>
    </row>
    <row r="68" spans="1:17" x14ac:dyDescent="0.2">
      <c r="C68" s="68"/>
      <c r="D68" s="68"/>
      <c r="E68" s="184"/>
      <c r="F68" s="184"/>
      <c r="G68" s="184"/>
      <c r="H68" s="184"/>
      <c r="I68" s="184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</row>
    <row r="71" spans="1:17" x14ac:dyDescent="0.2">
      <c r="A71" s="57" t="s">
        <v>94</v>
      </c>
      <c r="B71" s="58" t="s">
        <v>84</v>
      </c>
      <c r="C71" s="152">
        <f>C78-SUM(C72:C77)</f>
        <v>1305</v>
      </c>
      <c r="D71" s="152">
        <f t="shared" ref="D71:I71" si="0">D78-SUM(D72:D77)</f>
        <v>1427</v>
      </c>
      <c r="E71" s="152">
        <f t="shared" si="0"/>
        <v>1964</v>
      </c>
      <c r="F71" s="152">
        <f t="shared" si="0"/>
        <v>1733</v>
      </c>
      <c r="G71" s="152">
        <f t="shared" si="0"/>
        <v>2296</v>
      </c>
      <c r="H71" s="152">
        <f t="shared" si="0"/>
        <v>3384</v>
      </c>
      <c r="I71" s="152">
        <f t="shared" si="0"/>
        <v>4036</v>
      </c>
      <c r="J71" s="152">
        <f t="shared" ref="J71:K71" si="1">J78-SUM(J72:J77)</f>
        <v>4938</v>
      </c>
      <c r="K71" s="152">
        <f t="shared" si="1"/>
        <v>5421</v>
      </c>
      <c r="L71" s="152">
        <f t="shared" ref="L71:M71" si="2">L78-SUM(L72:L77)</f>
        <v>5259</v>
      </c>
      <c r="M71" s="152">
        <f t="shared" si="2"/>
        <v>4443</v>
      </c>
      <c r="N71" s="152">
        <f t="shared" ref="N71:O71" si="3">N78-SUM(N72:N77)</f>
        <v>5896</v>
      </c>
      <c r="O71" s="152">
        <f t="shared" si="3"/>
        <v>7244</v>
      </c>
      <c r="P71" s="152">
        <f t="shared" ref="P71:Q71" si="4">P78-SUM(P72:P77)</f>
        <v>8459</v>
      </c>
      <c r="Q71" s="152">
        <f t="shared" si="4"/>
        <v>10105</v>
      </c>
    </row>
    <row r="72" spans="1:17" x14ac:dyDescent="0.2">
      <c r="A72" s="46"/>
      <c r="B72" s="48" t="s">
        <v>85</v>
      </c>
      <c r="C72" s="50">
        <f t="shared" ref="C72:N72" si="5">ROUND(C$78*C44/C$50,0)</f>
        <v>342</v>
      </c>
      <c r="D72" s="50">
        <f t="shared" si="5"/>
        <v>271</v>
      </c>
      <c r="E72" s="50">
        <f t="shared" si="5"/>
        <v>201</v>
      </c>
      <c r="F72" s="50">
        <f t="shared" si="5"/>
        <v>183</v>
      </c>
      <c r="G72" s="50">
        <f t="shared" si="5"/>
        <v>243</v>
      </c>
      <c r="H72" s="50">
        <f t="shared" si="5"/>
        <v>195</v>
      </c>
      <c r="I72" s="50">
        <f t="shared" si="5"/>
        <v>234</v>
      </c>
      <c r="J72" s="50">
        <f t="shared" si="5"/>
        <v>252</v>
      </c>
      <c r="K72" s="50">
        <f t="shared" si="5"/>
        <v>298</v>
      </c>
      <c r="L72" s="50">
        <f t="shared" si="5"/>
        <v>243</v>
      </c>
      <c r="M72" s="50">
        <f t="shared" si="5"/>
        <v>130</v>
      </c>
      <c r="N72" s="50">
        <f t="shared" si="5"/>
        <v>120</v>
      </c>
      <c r="O72" s="50">
        <f t="shared" ref="O72:P72" si="6">ROUND(O$78*O44/O$50,0)</f>
        <v>216</v>
      </c>
      <c r="P72" s="50">
        <f t="shared" si="6"/>
        <v>277</v>
      </c>
      <c r="Q72" s="50">
        <f t="shared" ref="Q72" si="7">ROUND(Q$78*Q44/Q$50,0)</f>
        <v>325</v>
      </c>
    </row>
    <row r="73" spans="1:17" x14ac:dyDescent="0.2">
      <c r="A73" s="46"/>
      <c r="B73" s="48" t="s">
        <v>86</v>
      </c>
      <c r="C73" s="50">
        <f t="shared" ref="C73:N73" si="8">ROUND(C$78*C45/C$50,0)</f>
        <v>0</v>
      </c>
      <c r="D73" s="50">
        <f t="shared" si="8"/>
        <v>0</v>
      </c>
      <c r="E73" s="50">
        <f t="shared" si="8"/>
        <v>0</v>
      </c>
      <c r="F73" s="50">
        <f t="shared" si="8"/>
        <v>0</v>
      </c>
      <c r="G73" s="50">
        <f t="shared" si="8"/>
        <v>0</v>
      </c>
      <c r="H73" s="50">
        <f t="shared" si="8"/>
        <v>0</v>
      </c>
      <c r="I73" s="50">
        <f t="shared" si="8"/>
        <v>0</v>
      </c>
      <c r="J73" s="50">
        <f t="shared" si="8"/>
        <v>0</v>
      </c>
      <c r="K73" s="50">
        <f t="shared" si="8"/>
        <v>0</v>
      </c>
      <c r="L73" s="50">
        <f t="shared" si="8"/>
        <v>0</v>
      </c>
      <c r="M73" s="50">
        <f t="shared" si="8"/>
        <v>0</v>
      </c>
      <c r="N73" s="50">
        <f t="shared" si="8"/>
        <v>0</v>
      </c>
      <c r="O73" s="50">
        <f t="shared" ref="O73:P73" si="9">ROUND(O$78*O45/O$50,0)</f>
        <v>0</v>
      </c>
      <c r="P73" s="50">
        <f t="shared" si="9"/>
        <v>0</v>
      </c>
      <c r="Q73" s="50">
        <f t="shared" ref="Q73" si="10">ROUND(Q$78*Q45/Q$50,0)</f>
        <v>0</v>
      </c>
    </row>
    <row r="74" spans="1:17" x14ac:dyDescent="0.2">
      <c r="A74" s="46"/>
      <c r="B74" s="48" t="s">
        <v>87</v>
      </c>
      <c r="C74" s="50">
        <f t="shared" ref="C74:N74" si="11">ROUND(C$78*C46/C$50,0)</f>
        <v>1133</v>
      </c>
      <c r="D74" s="50">
        <f t="shared" si="11"/>
        <v>870</v>
      </c>
      <c r="E74" s="50">
        <f t="shared" si="11"/>
        <v>992</v>
      </c>
      <c r="F74" s="50">
        <f t="shared" si="11"/>
        <v>892</v>
      </c>
      <c r="G74" s="50">
        <f t="shared" si="11"/>
        <v>1126</v>
      </c>
      <c r="H74" s="50">
        <f t="shared" si="11"/>
        <v>930</v>
      </c>
      <c r="I74" s="50">
        <f t="shared" si="11"/>
        <v>979</v>
      </c>
      <c r="J74" s="50">
        <f t="shared" si="11"/>
        <v>1204</v>
      </c>
      <c r="K74" s="50">
        <f t="shared" si="11"/>
        <v>841</v>
      </c>
      <c r="L74" s="50">
        <f t="shared" si="11"/>
        <v>946</v>
      </c>
      <c r="M74" s="50">
        <f t="shared" si="11"/>
        <v>232</v>
      </c>
      <c r="N74" s="50">
        <f t="shared" si="11"/>
        <v>493</v>
      </c>
      <c r="O74" s="50">
        <f t="shared" ref="O74:P74" si="12">ROUND(O$78*O46/O$50,0)</f>
        <v>827</v>
      </c>
      <c r="P74" s="50">
        <f t="shared" si="12"/>
        <v>1018</v>
      </c>
      <c r="Q74" s="50">
        <f t="shared" ref="Q74" si="13">ROUND(Q$78*Q46/Q$50,0)</f>
        <v>1760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0</v>
      </c>
      <c r="D76" s="50">
        <f t="shared" si="17"/>
        <v>0</v>
      </c>
      <c r="E76" s="50">
        <f t="shared" si="17"/>
        <v>0</v>
      </c>
      <c r="F76" s="50">
        <f t="shared" si="17"/>
        <v>0</v>
      </c>
      <c r="G76" s="50">
        <f t="shared" si="17"/>
        <v>0</v>
      </c>
      <c r="H76" s="50">
        <f t="shared" si="17"/>
        <v>0</v>
      </c>
      <c r="I76" s="50">
        <f t="shared" si="17"/>
        <v>0</v>
      </c>
      <c r="J76" s="50">
        <f t="shared" si="17"/>
        <v>0</v>
      </c>
      <c r="K76" s="50">
        <f t="shared" si="17"/>
        <v>0</v>
      </c>
      <c r="L76" s="50">
        <f t="shared" si="17"/>
        <v>0</v>
      </c>
      <c r="M76" s="50">
        <f t="shared" si="17"/>
        <v>0</v>
      </c>
      <c r="N76" s="50">
        <f t="shared" si="17"/>
        <v>0</v>
      </c>
      <c r="O76" s="50">
        <f t="shared" ref="O76:P76" si="18">ROUND(O$78*O48/O$50,0)</f>
        <v>0</v>
      </c>
      <c r="P76" s="50">
        <f t="shared" si="18"/>
        <v>0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2780</v>
      </c>
      <c r="D78" s="239">
        <f t="shared" ref="D78:I78" si="23">D91</f>
        <v>2568</v>
      </c>
      <c r="E78" s="239">
        <f t="shared" si="23"/>
        <v>3157</v>
      </c>
      <c r="F78" s="239">
        <f t="shared" si="23"/>
        <v>2808</v>
      </c>
      <c r="G78" s="239">
        <f t="shared" si="23"/>
        <v>3665</v>
      </c>
      <c r="H78" s="239">
        <f t="shared" si="23"/>
        <v>4509</v>
      </c>
      <c r="I78" s="239">
        <f t="shared" si="23"/>
        <v>5249</v>
      </c>
      <c r="J78" s="239">
        <f t="shared" ref="J78:K78" si="24">J91</f>
        <v>6394</v>
      </c>
      <c r="K78" s="239">
        <f t="shared" si="24"/>
        <v>6560</v>
      </c>
      <c r="L78" s="239">
        <f t="shared" ref="L78:M78" si="25">L91</f>
        <v>6448</v>
      </c>
      <c r="M78" s="239">
        <f t="shared" si="25"/>
        <v>4805</v>
      </c>
      <c r="N78" s="239">
        <f t="shared" ref="N78:O78" si="26">N91</f>
        <v>6509</v>
      </c>
      <c r="O78" s="239">
        <f t="shared" si="26"/>
        <v>8287</v>
      </c>
      <c r="P78" s="239">
        <f t="shared" ref="P78:Q78" si="27">P91</f>
        <v>9754</v>
      </c>
      <c r="Q78" s="239">
        <f t="shared" si="27"/>
        <v>12190</v>
      </c>
    </row>
    <row r="79" spans="1:17" x14ac:dyDescent="0.2">
      <c r="A79" s="40"/>
      <c r="B79" s="40"/>
      <c r="C79" s="68"/>
      <c r="D79" s="68" t="s">
        <v>472</v>
      </c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44160</v>
      </c>
      <c r="D81" s="152">
        <f t="shared" si="28"/>
        <v>42950</v>
      </c>
      <c r="E81" s="152">
        <f t="shared" si="28"/>
        <v>42106</v>
      </c>
      <c r="F81" s="152">
        <f t="shared" si="28"/>
        <v>42212</v>
      </c>
      <c r="G81" s="152">
        <f t="shared" si="28"/>
        <v>38010</v>
      </c>
      <c r="H81" s="152">
        <f t="shared" si="28"/>
        <v>43699</v>
      </c>
      <c r="I81" s="152">
        <f t="shared" si="28"/>
        <v>47104</v>
      </c>
      <c r="J81" s="152">
        <f t="shared" si="28"/>
        <v>46977</v>
      </c>
      <c r="K81" s="152">
        <f t="shared" si="28"/>
        <v>43140</v>
      </c>
      <c r="L81" s="152">
        <f t="shared" si="28"/>
        <v>42637</v>
      </c>
      <c r="M81" s="152">
        <f t="shared" si="28"/>
        <v>26438</v>
      </c>
      <c r="N81" s="152">
        <f t="shared" si="28"/>
        <v>35860</v>
      </c>
      <c r="O81" s="152">
        <f t="shared" ref="O81:P81" si="29">O83-SUM(O82:O82)</f>
        <v>42254</v>
      </c>
      <c r="P81" s="152">
        <f t="shared" si="29"/>
        <v>56688</v>
      </c>
      <c r="Q81" s="152">
        <f t="shared" ref="Q81" si="30">Q83-SUM(Q82:Q82)</f>
        <v>51353</v>
      </c>
    </row>
    <row r="82" spans="1:17" x14ac:dyDescent="0.2">
      <c r="A82" s="46"/>
      <c r="B82" s="61" t="s">
        <v>92</v>
      </c>
      <c r="C82" s="50">
        <f t="shared" ref="C82:N82" si="31">ROUND(C$83*C54/C$55,0)</f>
        <v>2956</v>
      </c>
      <c r="D82" s="50">
        <f t="shared" si="31"/>
        <v>3211</v>
      </c>
      <c r="E82" s="50">
        <f t="shared" si="31"/>
        <v>3225</v>
      </c>
      <c r="F82" s="50">
        <f t="shared" si="31"/>
        <v>2970</v>
      </c>
      <c r="G82" s="50">
        <f t="shared" si="31"/>
        <v>3305</v>
      </c>
      <c r="H82" s="50">
        <f t="shared" si="31"/>
        <v>3846</v>
      </c>
      <c r="I82" s="50">
        <f t="shared" si="31"/>
        <v>4328</v>
      </c>
      <c r="J82" s="50">
        <f t="shared" si="31"/>
        <v>4740</v>
      </c>
      <c r="K82" s="50">
        <f t="shared" si="31"/>
        <v>4446</v>
      </c>
      <c r="L82" s="50">
        <f t="shared" si="31"/>
        <v>4299</v>
      </c>
      <c r="M82" s="50">
        <f t="shared" si="31"/>
        <v>2199</v>
      </c>
      <c r="N82" s="50">
        <f t="shared" si="31"/>
        <v>2641</v>
      </c>
      <c r="O82" s="50">
        <f t="shared" ref="O82:P82" si="32">ROUND(O$83*O54/O$55,0)</f>
        <v>3911</v>
      </c>
      <c r="P82" s="50">
        <f t="shared" si="32"/>
        <v>5041</v>
      </c>
      <c r="Q82" s="50">
        <f t="shared" ref="Q82" si="33">ROUND(Q$83*Q54/Q$55,0)</f>
        <v>5723</v>
      </c>
    </row>
    <row r="83" spans="1:17" x14ac:dyDescent="0.2">
      <c r="A83" s="67"/>
      <c r="B83" s="64" t="s">
        <v>95</v>
      </c>
      <c r="C83" s="239">
        <f>C92</f>
        <v>47116</v>
      </c>
      <c r="D83" s="239">
        <f t="shared" ref="D83:I83" si="34">D92</f>
        <v>46161</v>
      </c>
      <c r="E83" s="239">
        <f t="shared" si="34"/>
        <v>45331</v>
      </c>
      <c r="F83" s="239">
        <f t="shared" si="34"/>
        <v>45182</v>
      </c>
      <c r="G83" s="239">
        <f t="shared" si="34"/>
        <v>41315</v>
      </c>
      <c r="H83" s="239">
        <f t="shared" si="34"/>
        <v>47545</v>
      </c>
      <c r="I83" s="239">
        <f t="shared" si="34"/>
        <v>51432</v>
      </c>
      <c r="J83" s="239">
        <f t="shared" ref="J83:K83" si="35">J92</f>
        <v>51717</v>
      </c>
      <c r="K83" s="239">
        <f t="shared" si="35"/>
        <v>47586</v>
      </c>
      <c r="L83" s="239">
        <f t="shared" ref="L83:M83" si="36">L92</f>
        <v>46936</v>
      </c>
      <c r="M83" s="239">
        <f t="shared" si="36"/>
        <v>28637</v>
      </c>
      <c r="N83" s="239">
        <f t="shared" ref="N83:O83" si="37">N92</f>
        <v>38501</v>
      </c>
      <c r="O83" s="239">
        <f t="shared" si="37"/>
        <v>46165</v>
      </c>
      <c r="P83" s="239">
        <f t="shared" ref="P83:Q83" si="38">P92</f>
        <v>61729</v>
      </c>
      <c r="Q83" s="239">
        <f t="shared" si="38"/>
        <v>57076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44719</v>
      </c>
      <c r="D86" s="152">
        <f t="shared" ref="D86:I86" si="39">D88-D87</f>
        <v>43191</v>
      </c>
      <c r="E86" s="152">
        <f t="shared" si="39"/>
        <v>41684</v>
      </c>
      <c r="F86" s="152">
        <f t="shared" si="39"/>
        <v>43398</v>
      </c>
      <c r="G86" s="152">
        <f t="shared" si="39"/>
        <v>39887</v>
      </c>
      <c r="H86" s="152">
        <f t="shared" si="39"/>
        <v>44066</v>
      </c>
      <c r="I86" s="152">
        <f t="shared" si="39"/>
        <v>48114</v>
      </c>
      <c r="J86" s="152">
        <f t="shared" ref="J86:K86" si="40">J88-J87</f>
        <v>48098</v>
      </c>
      <c r="K86" s="152">
        <f t="shared" si="40"/>
        <v>49513</v>
      </c>
      <c r="L86" s="152">
        <f t="shared" ref="L86:M86" si="41">L88-L87</f>
        <v>51914</v>
      </c>
      <c r="M86" s="152">
        <f t="shared" si="41"/>
        <v>34246</v>
      </c>
      <c r="N86" s="152">
        <f t="shared" ref="N86:O86" si="42">N88-N87</f>
        <v>43003</v>
      </c>
      <c r="O86" s="152">
        <f t="shared" si="42"/>
        <v>54986</v>
      </c>
      <c r="P86" s="152">
        <f t="shared" ref="P86:Q86" si="43">P88-P87</f>
        <v>73499</v>
      </c>
      <c r="Q86" s="152">
        <f t="shared" si="43"/>
        <v>66480</v>
      </c>
    </row>
    <row r="87" spans="1:17" x14ac:dyDescent="0.2">
      <c r="A87" s="44"/>
      <c r="B87" s="61" t="s">
        <v>92</v>
      </c>
      <c r="C87" s="55">
        <f t="shared" ref="C87:N87" si="44">ROUND(C$88*C59/C$60,0)</f>
        <v>4103</v>
      </c>
      <c r="D87" s="55">
        <f t="shared" si="44"/>
        <v>4006</v>
      </c>
      <c r="E87" s="55">
        <f t="shared" si="44"/>
        <v>3955</v>
      </c>
      <c r="F87" s="55">
        <f t="shared" si="44"/>
        <v>3586</v>
      </c>
      <c r="G87" s="55">
        <f t="shared" si="44"/>
        <v>3889</v>
      </c>
      <c r="H87" s="55">
        <f t="shared" si="44"/>
        <v>4903</v>
      </c>
      <c r="I87" s="55">
        <f t="shared" si="44"/>
        <v>5259</v>
      </c>
      <c r="J87" s="55">
        <f t="shared" si="44"/>
        <v>5736</v>
      </c>
      <c r="K87" s="55">
        <f t="shared" si="44"/>
        <v>5158</v>
      </c>
      <c r="L87" s="55">
        <f t="shared" si="44"/>
        <v>4947</v>
      </c>
      <c r="M87" s="55">
        <f t="shared" si="44"/>
        <v>2693</v>
      </c>
      <c r="N87" s="55">
        <f t="shared" si="44"/>
        <v>3097</v>
      </c>
      <c r="O87" s="55">
        <f t="shared" ref="O87:P87" si="45">ROUND(O$88*O59/O$60,0)</f>
        <v>4764</v>
      </c>
      <c r="P87" s="55">
        <f t="shared" si="45"/>
        <v>6168</v>
      </c>
      <c r="Q87" s="55">
        <f t="shared" ref="Q87" si="46">ROUND(Q$88*Q59/Q$60,0)</f>
        <v>6516</v>
      </c>
    </row>
    <row r="88" spans="1:17" x14ac:dyDescent="0.2">
      <c r="A88" s="67"/>
      <c r="B88" s="67" t="s">
        <v>95</v>
      </c>
      <c r="C88" s="239">
        <f>C93</f>
        <v>48822</v>
      </c>
      <c r="D88" s="239">
        <f t="shared" ref="D88:I88" si="47">D93</f>
        <v>47197</v>
      </c>
      <c r="E88" s="239">
        <f t="shared" si="47"/>
        <v>45639</v>
      </c>
      <c r="F88" s="239">
        <f t="shared" si="47"/>
        <v>46984</v>
      </c>
      <c r="G88" s="239">
        <f t="shared" si="47"/>
        <v>43776</v>
      </c>
      <c r="H88" s="239">
        <f t="shared" si="47"/>
        <v>48969</v>
      </c>
      <c r="I88" s="239">
        <f t="shared" si="47"/>
        <v>53373</v>
      </c>
      <c r="J88" s="239">
        <f t="shared" ref="J88:K88" si="48">J93</f>
        <v>53834</v>
      </c>
      <c r="K88" s="239">
        <f t="shared" si="48"/>
        <v>54671</v>
      </c>
      <c r="L88" s="239">
        <f t="shared" ref="L88:M88" si="49">L93</f>
        <v>56861</v>
      </c>
      <c r="M88" s="239">
        <f t="shared" si="49"/>
        <v>36939</v>
      </c>
      <c r="N88" s="239">
        <f t="shared" ref="N88:O88" si="50">N93</f>
        <v>46100</v>
      </c>
      <c r="O88" s="239">
        <f t="shared" si="50"/>
        <v>59750</v>
      </c>
      <c r="P88" s="239">
        <f t="shared" ref="P88:Q88" si="51">P93</f>
        <v>79667</v>
      </c>
      <c r="Q88" s="239">
        <f t="shared" si="51"/>
        <v>72996</v>
      </c>
    </row>
    <row r="89" spans="1:17" x14ac:dyDescent="0.2">
      <c r="E89" s="184"/>
      <c r="F89" s="184"/>
      <c r="G89" s="184"/>
      <c r="H89" s="184"/>
      <c r="I89" s="184"/>
    </row>
    <row r="90" spans="1:17" x14ac:dyDescent="0.2">
      <c r="A90" s="39" t="s">
        <v>345</v>
      </c>
      <c r="E90" s="184"/>
      <c r="F90" s="184"/>
      <c r="G90" s="184"/>
      <c r="H90" s="184"/>
      <c r="I90" s="184"/>
    </row>
    <row r="91" spans="1:17" x14ac:dyDescent="0.2">
      <c r="A91" s="109" t="s">
        <v>94</v>
      </c>
      <c r="B91" s="109" t="s">
        <v>98</v>
      </c>
      <c r="C91" s="152">
        <f>地域観光消費2!D25</f>
        <v>2780</v>
      </c>
      <c r="D91" s="152">
        <f>地域観光消費2!E25</f>
        <v>2568</v>
      </c>
      <c r="E91" s="152">
        <f>地域観光消費2!F25</f>
        <v>3157</v>
      </c>
      <c r="F91" s="152">
        <f>地域観光消費2!G25</f>
        <v>2808</v>
      </c>
      <c r="G91" s="152">
        <f>地域観光消費2!H25</f>
        <v>3665</v>
      </c>
      <c r="H91" s="152">
        <f>地域観光消費2!I25</f>
        <v>4509</v>
      </c>
      <c r="I91" s="152">
        <f>地域観光消費2!J25</f>
        <v>5249</v>
      </c>
      <c r="J91" s="152">
        <f>地域観光消費2!K25</f>
        <v>6394</v>
      </c>
      <c r="K91" s="152">
        <f>地域観光消費2!L25</f>
        <v>6560</v>
      </c>
      <c r="L91" s="152">
        <f>地域観光消費2!M25</f>
        <v>6448</v>
      </c>
      <c r="M91" s="152">
        <f>地域観光消費2!N25</f>
        <v>4805</v>
      </c>
      <c r="N91" s="152">
        <f>地域観光消費2!O25</f>
        <v>6509</v>
      </c>
      <c r="O91" s="152">
        <f>地域観光消費2!P25</f>
        <v>8287</v>
      </c>
      <c r="P91" s="152">
        <f>地域観光消費2!Q25</f>
        <v>9754</v>
      </c>
      <c r="Q91" s="152">
        <f>地域観光消費2!R25</f>
        <v>12190</v>
      </c>
    </row>
    <row r="92" spans="1:17" x14ac:dyDescent="0.2">
      <c r="A92" s="56"/>
      <c r="B92" s="56" t="s">
        <v>99</v>
      </c>
      <c r="C92" s="50">
        <f>地域観光消費2!D26</f>
        <v>47116</v>
      </c>
      <c r="D92" s="50">
        <f>地域観光消費2!E26</f>
        <v>46161</v>
      </c>
      <c r="E92" s="50">
        <f>地域観光消費2!F26</f>
        <v>45331</v>
      </c>
      <c r="F92" s="50">
        <f>地域観光消費2!G26</f>
        <v>45182</v>
      </c>
      <c r="G92" s="50">
        <f>地域観光消費2!H26</f>
        <v>41315</v>
      </c>
      <c r="H92" s="50">
        <f>地域観光消費2!I26</f>
        <v>47545</v>
      </c>
      <c r="I92" s="50">
        <f>地域観光消費2!J26</f>
        <v>51432</v>
      </c>
      <c r="J92" s="50">
        <f>地域観光消費2!K26</f>
        <v>51717</v>
      </c>
      <c r="K92" s="50">
        <f>地域観光消費2!L26</f>
        <v>47586</v>
      </c>
      <c r="L92" s="50">
        <f>地域観光消費2!M26</f>
        <v>46936</v>
      </c>
      <c r="M92" s="50">
        <f>地域観光消費2!N26</f>
        <v>28637</v>
      </c>
      <c r="N92" s="50">
        <f>地域観光消費2!O26</f>
        <v>38501</v>
      </c>
      <c r="O92" s="50">
        <f>地域観光消費2!P26</f>
        <v>46165</v>
      </c>
      <c r="P92" s="50">
        <f>地域観光消費2!Q26</f>
        <v>61729</v>
      </c>
      <c r="Q92" s="50">
        <f>地域観光消費2!R26</f>
        <v>57076</v>
      </c>
    </row>
    <row r="93" spans="1:17" x14ac:dyDescent="0.2">
      <c r="A93" s="110"/>
      <c r="B93" s="110" t="s">
        <v>100</v>
      </c>
      <c r="C93" s="55">
        <f>地域観光消費2!D27</f>
        <v>48822</v>
      </c>
      <c r="D93" s="55">
        <f>地域観光消費2!E27</f>
        <v>47197</v>
      </c>
      <c r="E93" s="55">
        <f>地域観光消費2!F27</f>
        <v>45639</v>
      </c>
      <c r="F93" s="55">
        <f>地域観光消費2!G27</f>
        <v>46984</v>
      </c>
      <c r="G93" s="55">
        <f>地域観光消費2!H27</f>
        <v>43776</v>
      </c>
      <c r="H93" s="55">
        <f>地域観光消費2!I27</f>
        <v>48969</v>
      </c>
      <c r="I93" s="55">
        <f>地域観光消費2!J27</f>
        <v>53373</v>
      </c>
      <c r="J93" s="55">
        <f>地域観光消費2!K27</f>
        <v>53834</v>
      </c>
      <c r="K93" s="55">
        <f>地域観光消費2!L27</f>
        <v>54671</v>
      </c>
      <c r="L93" s="55">
        <f>地域観光消費2!M27</f>
        <v>56861</v>
      </c>
      <c r="M93" s="55">
        <f>地域観光消費2!N27</f>
        <v>36939</v>
      </c>
      <c r="N93" s="55">
        <f>地域観光消費2!O27</f>
        <v>46100</v>
      </c>
      <c r="O93" s="55">
        <f>地域観光消費2!P27</f>
        <v>59750</v>
      </c>
      <c r="P93" s="55">
        <f>地域観光消費2!Q27</f>
        <v>79667</v>
      </c>
      <c r="Q93" s="55">
        <f>地域観光消費2!R27</f>
        <v>72996</v>
      </c>
    </row>
    <row r="94" spans="1:17" x14ac:dyDescent="0.2">
      <c r="A94" s="111"/>
      <c r="B94" s="111" t="s">
        <v>95</v>
      </c>
      <c r="C94" s="55">
        <f>SUM(C91:C93)</f>
        <v>98718</v>
      </c>
      <c r="D94" s="55">
        <f t="shared" ref="D94:I94" si="52">SUM(D91:D93)</f>
        <v>95926</v>
      </c>
      <c r="E94" s="55">
        <f t="shared" si="52"/>
        <v>94127</v>
      </c>
      <c r="F94" s="55">
        <f t="shared" si="52"/>
        <v>94974</v>
      </c>
      <c r="G94" s="55">
        <f t="shared" si="52"/>
        <v>88756</v>
      </c>
      <c r="H94" s="55">
        <f t="shared" si="52"/>
        <v>101023</v>
      </c>
      <c r="I94" s="55">
        <f t="shared" si="52"/>
        <v>110054</v>
      </c>
      <c r="J94" s="55">
        <f t="shared" ref="J94:K94" si="53">SUM(J91:J93)</f>
        <v>111945</v>
      </c>
      <c r="K94" s="55">
        <f t="shared" si="53"/>
        <v>108817</v>
      </c>
      <c r="L94" s="55">
        <f t="shared" ref="L94:M94" si="54">SUM(L91:L93)</f>
        <v>110245</v>
      </c>
      <c r="M94" s="55">
        <f t="shared" si="54"/>
        <v>70381</v>
      </c>
      <c r="N94" s="55">
        <f t="shared" ref="N94:O94" si="55">SUM(N91:N93)</f>
        <v>91110</v>
      </c>
      <c r="O94" s="55">
        <f t="shared" si="55"/>
        <v>114202</v>
      </c>
      <c r="P94" s="55">
        <f t="shared" ref="P94:Q94" si="56">SUM(P91:P93)</f>
        <v>151150</v>
      </c>
      <c r="Q94" s="55">
        <f t="shared" si="56"/>
        <v>142262</v>
      </c>
    </row>
    <row r="95" spans="1:17" x14ac:dyDescent="0.2">
      <c r="E95" s="54"/>
      <c r="F95" s="54"/>
      <c r="G95" s="54"/>
      <c r="H95" s="54"/>
      <c r="I95" s="54"/>
    </row>
    <row r="96" spans="1:17" x14ac:dyDescent="0.2">
      <c r="C96" s="54"/>
      <c r="D96" s="54"/>
      <c r="E96" s="54"/>
      <c r="F96" s="54"/>
      <c r="G96" s="54"/>
      <c r="H96" s="54"/>
      <c r="I96" s="54"/>
    </row>
    <row r="97" spans="1:17" x14ac:dyDescent="0.2">
      <c r="A97" s="108" t="s">
        <v>33</v>
      </c>
      <c r="B97" s="43" t="s">
        <v>147</v>
      </c>
      <c r="C97" s="47">
        <f>市町入込数2!D18</f>
        <v>1146000</v>
      </c>
      <c r="D97" s="47">
        <f>市町入込数2!E18</f>
        <v>1164396</v>
      </c>
      <c r="E97" s="47">
        <f>市町入込数2!F18</f>
        <v>1133035</v>
      </c>
      <c r="F97" s="47">
        <f>市町入込数2!G18</f>
        <v>1070981</v>
      </c>
      <c r="G97" s="47">
        <f>市町入込数2!H18</f>
        <v>1032294</v>
      </c>
      <c r="H97" s="47">
        <f>市町入込数2!I18</f>
        <v>1175364</v>
      </c>
      <c r="I97" s="47">
        <f>市町入込数2!J18</f>
        <v>1176624</v>
      </c>
      <c r="J97" s="47">
        <f>市町入込数2!K18</f>
        <v>1141490</v>
      </c>
      <c r="K97" s="47">
        <f>市町入込数2!L18</f>
        <v>1141575</v>
      </c>
      <c r="L97" s="47">
        <f>市町入込数2!M18</f>
        <v>1184196</v>
      </c>
      <c r="M97" s="47">
        <f>市町入込数2!N18</f>
        <v>829895</v>
      </c>
      <c r="N97" s="47">
        <f>市町入込数2!O18</f>
        <v>849369</v>
      </c>
      <c r="O97" s="97">
        <f>市町入込数2!P18</f>
        <v>1012729</v>
      </c>
      <c r="P97" s="97">
        <f>市町入込数2!Q18</f>
        <v>931683</v>
      </c>
      <c r="Q97" s="97">
        <f>市町入込数2!R18</f>
        <v>1015439</v>
      </c>
    </row>
    <row r="98" spans="1:17" x14ac:dyDescent="0.2">
      <c r="A98" s="72"/>
      <c r="B98" s="61" t="s">
        <v>148</v>
      </c>
      <c r="C98" s="53">
        <f>市町入込数2!S18</f>
        <v>82000</v>
      </c>
      <c r="D98" s="53">
        <f>市町入込数2!T18</f>
        <v>84087</v>
      </c>
      <c r="E98" s="53">
        <f>市町入込数2!U18</f>
        <v>78565</v>
      </c>
      <c r="F98" s="53">
        <f>市町入込数2!V18</f>
        <v>77240</v>
      </c>
      <c r="G98" s="53">
        <f>市町入込数2!W18</f>
        <v>73968</v>
      </c>
      <c r="H98" s="53">
        <f>市町入込数2!X18</f>
        <v>94408</v>
      </c>
      <c r="I98" s="53">
        <f>市町入込数2!Y18</f>
        <v>100677</v>
      </c>
      <c r="J98" s="53">
        <f>市町入込数2!Z18</f>
        <v>88552</v>
      </c>
      <c r="K98" s="53">
        <f>市町入込数2!AA18</f>
        <v>88401</v>
      </c>
      <c r="L98" s="53">
        <f>市町入込数2!AB18</f>
        <v>81695</v>
      </c>
      <c r="M98" s="49">
        <f>市町入込数2!AC18</f>
        <v>49860</v>
      </c>
      <c r="N98" s="49">
        <f>市町入込数2!AD18</f>
        <v>51287</v>
      </c>
      <c r="O98" s="96">
        <f>市町入込数2!AE18</f>
        <v>71364</v>
      </c>
      <c r="P98" s="96">
        <f>市町入込数2!AF18</f>
        <v>71913</v>
      </c>
      <c r="Q98" s="616">
        <f>市町入込数2!AG18</f>
        <v>69160</v>
      </c>
    </row>
    <row r="99" spans="1:17" x14ac:dyDescent="0.2">
      <c r="B99" t="s">
        <v>140</v>
      </c>
      <c r="C99" s="54">
        <v>34</v>
      </c>
      <c r="D99" s="54">
        <v>36</v>
      </c>
      <c r="E99" s="54">
        <v>51</v>
      </c>
      <c r="F99" s="54">
        <v>45</v>
      </c>
      <c r="G99" s="54">
        <v>35</v>
      </c>
      <c r="H99" s="54">
        <v>49</v>
      </c>
      <c r="I99" s="79">
        <v>49</v>
      </c>
      <c r="J99" s="50">
        <f>宿泊者数!P19</f>
        <v>46</v>
      </c>
      <c r="K99" s="50">
        <f>宿泊者数!P42</f>
        <v>44.631999999999998</v>
      </c>
      <c r="L99" s="152">
        <f>宿泊者数!P65</f>
        <v>38.426000000000002</v>
      </c>
      <c r="M99" s="152">
        <f>宿泊者数!P88</f>
        <v>26.821000000000002</v>
      </c>
      <c r="N99" s="152">
        <f>宿泊者数!P120</f>
        <v>27.186</v>
      </c>
      <c r="O99" s="546">
        <f>宿泊者数!P142</f>
        <v>34.168999999999997</v>
      </c>
      <c r="P99" s="546">
        <f>宿泊者数!P173</f>
        <v>34.420999999999999</v>
      </c>
      <c r="Q99" s="546">
        <f>宿泊者数!P195/1000</f>
        <v>33.896999999999998</v>
      </c>
    </row>
    <row r="100" spans="1:17" x14ac:dyDescent="0.2">
      <c r="B100" t="s">
        <v>141</v>
      </c>
      <c r="C100" s="54">
        <v>1</v>
      </c>
      <c r="D100" s="54">
        <v>1</v>
      </c>
      <c r="E100" s="54">
        <v>1</v>
      </c>
      <c r="F100" s="54">
        <v>1</v>
      </c>
      <c r="G100" s="54">
        <v>2</v>
      </c>
      <c r="H100" s="54">
        <v>2</v>
      </c>
      <c r="I100" s="78">
        <v>1</v>
      </c>
      <c r="J100" s="50">
        <f>宿泊者数!P20</f>
        <v>4</v>
      </c>
      <c r="K100" s="50">
        <f>宿泊者数!P43</f>
        <v>3.6</v>
      </c>
      <c r="L100" s="50">
        <f>宿泊者数!P66</f>
        <v>3</v>
      </c>
      <c r="M100" s="50">
        <f>宿泊者数!P89</f>
        <v>2</v>
      </c>
      <c r="N100" s="50">
        <f>宿泊者数!P121</f>
        <v>2</v>
      </c>
      <c r="O100" s="506">
        <f>宿泊者数!P143</f>
        <v>2</v>
      </c>
      <c r="P100" s="506">
        <f>宿泊者数!P174</f>
        <v>2</v>
      </c>
      <c r="Q100" s="506">
        <f>宿泊者数!P196/1000</f>
        <v>2</v>
      </c>
    </row>
    <row r="101" spans="1:17" x14ac:dyDescent="0.2">
      <c r="B101" t="s">
        <v>142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78">
        <v>0</v>
      </c>
      <c r="J101" s="50">
        <f>宿泊者数!P21</f>
        <v>0</v>
      </c>
      <c r="K101" s="50">
        <f>宿泊者数!P44</f>
        <v>0</v>
      </c>
      <c r="L101" s="50">
        <f>宿泊者数!P67</f>
        <v>0</v>
      </c>
      <c r="M101" s="50">
        <f>宿泊者数!P90</f>
        <v>0</v>
      </c>
      <c r="N101" s="50">
        <f>宿泊者数!P122</f>
        <v>0</v>
      </c>
      <c r="O101" s="506">
        <f>宿泊者数!P144</f>
        <v>0</v>
      </c>
      <c r="P101" s="506">
        <f>宿泊者数!P175</f>
        <v>0</v>
      </c>
      <c r="Q101" s="506">
        <f>宿泊者数!P197/1000</f>
        <v>0</v>
      </c>
    </row>
    <row r="102" spans="1:17" x14ac:dyDescent="0.2">
      <c r="B102" t="s">
        <v>143</v>
      </c>
      <c r="C102" s="54">
        <v>16</v>
      </c>
      <c r="D102" s="54">
        <v>16</v>
      </c>
      <c r="E102" s="54">
        <v>12</v>
      </c>
      <c r="F102" s="54">
        <v>17</v>
      </c>
      <c r="G102" s="54">
        <v>20</v>
      </c>
      <c r="H102" s="54">
        <v>23</v>
      </c>
      <c r="I102" s="78">
        <v>21</v>
      </c>
      <c r="J102" s="50">
        <f>宿泊者数!P22</f>
        <v>15</v>
      </c>
      <c r="K102" s="50">
        <f>宿泊者数!P45</f>
        <v>13.853999999999999</v>
      </c>
      <c r="L102" s="50">
        <f>宿泊者数!P68</f>
        <v>13.391</v>
      </c>
      <c r="M102" s="50">
        <f>宿泊者数!P91</f>
        <v>4.6269999999999998</v>
      </c>
      <c r="N102" s="50">
        <f>宿泊者数!P123</f>
        <v>4.8209999999999997</v>
      </c>
      <c r="O102" s="506">
        <f>宿泊者数!P145</f>
        <v>9.0760000000000005</v>
      </c>
      <c r="P102" s="506">
        <f>宿泊者数!P176</f>
        <v>11.757999999999999</v>
      </c>
      <c r="Q102" s="506">
        <f>宿泊者数!P198/1000</f>
        <v>12.318</v>
      </c>
    </row>
    <row r="103" spans="1:17" x14ac:dyDescent="0.2">
      <c r="B103" t="s">
        <v>144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78">
        <v>0</v>
      </c>
      <c r="J103" s="50">
        <f>宿泊者数!P23</f>
        <v>0</v>
      </c>
      <c r="K103" s="50">
        <f>宿泊者数!P46</f>
        <v>0</v>
      </c>
      <c r="L103" s="50">
        <f>宿泊者数!P69</f>
        <v>0</v>
      </c>
      <c r="M103" s="50">
        <f>宿泊者数!P92</f>
        <v>0</v>
      </c>
      <c r="N103" s="50">
        <f>宿泊者数!P124</f>
        <v>0</v>
      </c>
      <c r="O103" s="506">
        <f>宿泊者数!P146</f>
        <v>0</v>
      </c>
      <c r="P103" s="506">
        <f>宿泊者数!P177</f>
        <v>0</v>
      </c>
      <c r="Q103" s="506">
        <f>宿泊者数!P199/1000</f>
        <v>0</v>
      </c>
    </row>
    <row r="104" spans="1:17" x14ac:dyDescent="0.2">
      <c r="B104" t="s">
        <v>145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78">
        <v>0</v>
      </c>
      <c r="J104" s="50">
        <f>宿泊者数!P24</f>
        <v>0</v>
      </c>
      <c r="K104" s="50">
        <f>宿泊者数!P47</f>
        <v>0</v>
      </c>
      <c r="L104" s="50">
        <f>宿泊者数!P70</f>
        <v>0</v>
      </c>
      <c r="M104" s="50">
        <f>宿泊者数!P93</f>
        <v>0</v>
      </c>
      <c r="N104" s="50">
        <f>宿泊者数!P125</f>
        <v>0</v>
      </c>
      <c r="O104" s="506">
        <f>宿泊者数!P147</f>
        <v>0</v>
      </c>
      <c r="P104" s="506">
        <f>宿泊者数!P178</f>
        <v>0</v>
      </c>
      <c r="Q104" s="506">
        <f>宿泊者数!P200/1000</f>
        <v>0</v>
      </c>
    </row>
    <row r="105" spans="1:17" x14ac:dyDescent="0.2">
      <c r="A105" s="61"/>
      <c r="B105" s="61" t="s">
        <v>146</v>
      </c>
      <c r="C105" s="53">
        <v>31</v>
      </c>
      <c r="D105" s="53">
        <v>31</v>
      </c>
      <c r="E105" s="53">
        <v>15</v>
      </c>
      <c r="F105" s="53">
        <v>14</v>
      </c>
      <c r="G105" s="53">
        <v>18</v>
      </c>
      <c r="H105" s="53">
        <v>2</v>
      </c>
      <c r="I105" s="80">
        <v>30</v>
      </c>
      <c r="J105" s="50">
        <f>宿泊者数!P25</f>
        <v>24</v>
      </c>
      <c r="K105" s="50">
        <f>宿泊者数!P48</f>
        <v>26.315000000000001</v>
      </c>
      <c r="L105" s="55">
        <f>宿泊者数!P71</f>
        <v>26.878</v>
      </c>
      <c r="M105" s="55">
        <f>宿泊者数!P94</f>
        <v>16.411999999999999</v>
      </c>
      <c r="N105" s="55">
        <f>宿泊者数!P126</f>
        <v>17.28</v>
      </c>
      <c r="O105" s="547">
        <f>宿泊者数!P148</f>
        <v>26.119</v>
      </c>
      <c r="P105" s="547">
        <f>宿泊者数!P179</f>
        <v>23.734000000000002</v>
      </c>
      <c r="Q105" s="547">
        <f>宿泊者数!P201/1000</f>
        <v>20.945</v>
      </c>
    </row>
    <row r="106" spans="1:17" x14ac:dyDescent="0.2">
      <c r="A106" s="93" t="s">
        <v>32</v>
      </c>
      <c r="B106" s="43" t="s">
        <v>147</v>
      </c>
      <c r="C106" s="47">
        <f>市町入込数2!D19</f>
        <v>5444000</v>
      </c>
      <c r="D106" s="47">
        <f>市町入込数2!E19</f>
        <v>5332014</v>
      </c>
      <c r="E106" s="47">
        <f>市町入込数2!F19</f>
        <v>5548888</v>
      </c>
      <c r="F106" s="47">
        <f>市町入込数2!G19</f>
        <v>5488260</v>
      </c>
      <c r="G106" s="47">
        <f>市町入込数2!H19</f>
        <v>4874177</v>
      </c>
      <c r="H106" s="47">
        <f>市町入込数2!I19</f>
        <v>4840994</v>
      </c>
      <c r="I106" s="47">
        <f>市町入込数2!J19</f>
        <v>4898502</v>
      </c>
      <c r="J106" s="47">
        <f>市町入込数2!K19</f>
        <v>5066372</v>
      </c>
      <c r="K106" s="47">
        <f>市町入込数2!L19</f>
        <v>4904267</v>
      </c>
      <c r="L106" s="47">
        <f>市町入込数2!M19</f>
        <v>5009577</v>
      </c>
      <c r="M106" s="49">
        <f>市町入込数2!N19</f>
        <v>3828978</v>
      </c>
      <c r="N106" s="49">
        <f>市町入込数2!O19</f>
        <v>4161237</v>
      </c>
      <c r="O106" s="96">
        <f>市町入込数2!P19</f>
        <v>4616239</v>
      </c>
      <c r="P106" s="96">
        <f>市町入込数2!Q19</f>
        <v>4650919</v>
      </c>
      <c r="Q106" s="97">
        <f>市町入込数2!R19</f>
        <v>5054430</v>
      </c>
    </row>
    <row r="107" spans="1:17" x14ac:dyDescent="0.2">
      <c r="A107" s="72"/>
      <c r="B107" s="61" t="s">
        <v>148</v>
      </c>
      <c r="C107" s="53">
        <f>市町入込数2!S19</f>
        <v>89000</v>
      </c>
      <c r="D107" s="53">
        <f>市町入込数2!T19</f>
        <v>92624</v>
      </c>
      <c r="E107" s="53">
        <f>市町入込数2!U19</f>
        <v>86081</v>
      </c>
      <c r="F107" s="53">
        <f>市町入込数2!V19</f>
        <v>87197</v>
      </c>
      <c r="G107" s="53">
        <f>市町入込数2!W19</f>
        <v>91854</v>
      </c>
      <c r="H107" s="53">
        <f>市町入込数2!X19</f>
        <v>87039</v>
      </c>
      <c r="I107" s="53">
        <f>市町入込数2!Y19</f>
        <v>75942</v>
      </c>
      <c r="J107" s="53">
        <f>市町入込数2!Z19</f>
        <v>160410</v>
      </c>
      <c r="K107" s="53">
        <f>市町入込数2!AA19</f>
        <v>139587</v>
      </c>
      <c r="L107" s="53">
        <f>市町入込数2!AB19</f>
        <v>156639</v>
      </c>
      <c r="M107" s="49">
        <f>市町入込数2!AC19</f>
        <v>105603</v>
      </c>
      <c r="N107" s="49">
        <f>市町入込数2!AD19</f>
        <v>105603</v>
      </c>
      <c r="O107" s="96">
        <f>市町入込数2!AE19</f>
        <v>145207</v>
      </c>
      <c r="P107" s="96">
        <f>市町入込数2!AF19</f>
        <v>161543</v>
      </c>
      <c r="Q107" s="616">
        <f>市町入込数2!AG19</f>
        <v>166282</v>
      </c>
    </row>
    <row r="108" spans="1:17" x14ac:dyDescent="0.2">
      <c r="B108" t="s">
        <v>140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79">
        <v>35</v>
      </c>
      <c r="J108" s="50">
        <f>宿泊者数!Q19</f>
        <v>98</v>
      </c>
      <c r="K108" s="50">
        <f>宿泊者数!Q42</f>
        <v>105.678</v>
      </c>
      <c r="L108" s="152">
        <f>宿泊者数!Q65</f>
        <v>122.682</v>
      </c>
      <c r="M108" s="152">
        <f>宿泊者数!Q88</f>
        <v>93.998000000000005</v>
      </c>
      <c r="N108" s="152">
        <f>宿泊者数!Q120</f>
        <v>93.998000000000005</v>
      </c>
      <c r="O108" s="546">
        <f>宿泊者数!Q142</f>
        <v>119.926</v>
      </c>
      <c r="P108" s="546">
        <f>宿泊者数!Q173</f>
        <v>130.5</v>
      </c>
      <c r="Q108" s="546">
        <f>宿泊者数!Q195/1000</f>
        <v>131.82</v>
      </c>
    </row>
    <row r="109" spans="1:17" x14ac:dyDescent="0.2">
      <c r="B109" t="s">
        <v>141</v>
      </c>
      <c r="C109" s="54">
        <v>2</v>
      </c>
      <c r="D109" s="54">
        <v>7</v>
      </c>
      <c r="E109" s="54">
        <v>8</v>
      </c>
      <c r="F109" s="54">
        <v>6</v>
      </c>
      <c r="G109" s="54">
        <v>8</v>
      </c>
      <c r="H109" s="54">
        <v>6</v>
      </c>
      <c r="I109" s="78">
        <v>7</v>
      </c>
      <c r="J109" s="50">
        <f>宿泊者数!Q20</f>
        <v>4</v>
      </c>
      <c r="K109" s="50">
        <f>宿泊者数!Q43</f>
        <v>3.391</v>
      </c>
      <c r="L109" s="50">
        <f>宿泊者数!Q66</f>
        <v>3.7069999999999999</v>
      </c>
      <c r="M109" s="50">
        <f>宿泊者数!Q89</f>
        <v>1.8540000000000001</v>
      </c>
      <c r="N109" s="50">
        <f>宿泊者数!Q121</f>
        <v>1.8540000000000001</v>
      </c>
      <c r="O109" s="506">
        <f>宿泊者数!Q143</f>
        <v>1.9770000000000001</v>
      </c>
      <c r="P109" s="506">
        <f>宿泊者数!Q174</f>
        <v>1.7689999999999999</v>
      </c>
      <c r="Q109" s="506">
        <f>宿泊者数!Q196/1000</f>
        <v>3.5739999999999998</v>
      </c>
    </row>
    <row r="110" spans="1:17" x14ac:dyDescent="0.2">
      <c r="B110" t="s">
        <v>142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78">
        <v>0</v>
      </c>
      <c r="J110" s="50">
        <f>宿泊者数!Q21</f>
        <v>0</v>
      </c>
      <c r="K110" s="50">
        <f>宿泊者数!Q44</f>
        <v>0</v>
      </c>
      <c r="L110" s="50">
        <f>宿泊者数!Q67</f>
        <v>0</v>
      </c>
      <c r="M110" s="50">
        <f>宿泊者数!Q90</f>
        <v>0</v>
      </c>
      <c r="N110" s="50">
        <f>宿泊者数!Q122</f>
        <v>0</v>
      </c>
      <c r="O110" s="506">
        <f>宿泊者数!Q144</f>
        <v>0</v>
      </c>
      <c r="P110" s="506">
        <f>宿泊者数!Q175</f>
        <v>0</v>
      </c>
      <c r="Q110" s="506">
        <f>宿泊者数!Q197/1000</f>
        <v>0</v>
      </c>
    </row>
    <row r="111" spans="1:17" x14ac:dyDescent="0.2">
      <c r="B111" t="s">
        <v>143</v>
      </c>
      <c r="C111" s="54">
        <v>87</v>
      </c>
      <c r="D111" s="54">
        <v>73</v>
      </c>
      <c r="E111" s="54">
        <v>66</v>
      </c>
      <c r="F111" s="54">
        <v>68</v>
      </c>
      <c r="G111" s="54">
        <v>69</v>
      </c>
      <c r="H111" s="54">
        <v>64</v>
      </c>
      <c r="I111" s="78">
        <v>16</v>
      </c>
      <c r="J111" s="50">
        <f>宿泊者数!Q22</f>
        <v>41</v>
      </c>
      <c r="K111" s="50">
        <f>宿泊者数!Q45</f>
        <v>14.254</v>
      </c>
      <c r="L111" s="50">
        <f>宿泊者数!Q68</f>
        <v>13.606</v>
      </c>
      <c r="M111" s="50">
        <f>宿泊者数!Q91</f>
        <v>2.2400000000000002</v>
      </c>
      <c r="N111" s="50">
        <f>宿泊者数!Q123</f>
        <v>2.2400000000000002</v>
      </c>
      <c r="O111" s="506">
        <f>宿泊者数!Q145</f>
        <v>11.920999999999999</v>
      </c>
      <c r="P111" s="506">
        <f>宿泊者数!Q176</f>
        <v>16.928000000000001</v>
      </c>
      <c r="Q111" s="506">
        <f>宿泊者数!Q198/1000</f>
        <v>17.361000000000001</v>
      </c>
    </row>
    <row r="112" spans="1:17" x14ac:dyDescent="0.2">
      <c r="B112" t="s">
        <v>144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78">
        <v>0</v>
      </c>
      <c r="J112" s="50">
        <f>宿泊者数!Q23</f>
        <v>0</v>
      </c>
      <c r="K112" s="50">
        <f>宿泊者数!Q46</f>
        <v>0</v>
      </c>
      <c r="L112" s="50">
        <f>宿泊者数!Q69</f>
        <v>0</v>
      </c>
      <c r="M112" s="50">
        <f>宿泊者数!Q92</f>
        <v>0</v>
      </c>
      <c r="N112" s="50">
        <f>宿泊者数!Q124</f>
        <v>0</v>
      </c>
      <c r="O112" s="506">
        <f>宿泊者数!Q146</f>
        <v>0</v>
      </c>
      <c r="P112" s="506">
        <f>宿泊者数!Q177</f>
        <v>0</v>
      </c>
      <c r="Q112" s="506">
        <f>宿泊者数!Q199/1000</f>
        <v>0</v>
      </c>
    </row>
    <row r="113" spans="1:17" x14ac:dyDescent="0.2">
      <c r="B113" t="s">
        <v>145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78">
        <v>0</v>
      </c>
      <c r="J113" s="50">
        <f>宿泊者数!Q24</f>
        <v>0</v>
      </c>
      <c r="K113" s="50">
        <f>宿泊者数!Q47</f>
        <v>0</v>
      </c>
      <c r="L113" s="50">
        <f>宿泊者数!Q70</f>
        <v>0</v>
      </c>
      <c r="M113" s="50">
        <f>宿泊者数!Q93</f>
        <v>0</v>
      </c>
      <c r="N113" s="50">
        <f>宿泊者数!Q125</f>
        <v>0</v>
      </c>
      <c r="O113" s="506">
        <f>宿泊者数!Q147</f>
        <v>0</v>
      </c>
      <c r="P113" s="506">
        <f>宿泊者数!Q178</f>
        <v>0</v>
      </c>
      <c r="Q113" s="506">
        <f>宿泊者数!Q200/1000</f>
        <v>0</v>
      </c>
    </row>
    <row r="114" spans="1:17" x14ac:dyDescent="0.2">
      <c r="A114" s="61"/>
      <c r="B114" s="61" t="s">
        <v>146</v>
      </c>
      <c r="C114" s="53">
        <v>0</v>
      </c>
      <c r="D114" s="53">
        <v>13</v>
      </c>
      <c r="E114" s="53">
        <v>12</v>
      </c>
      <c r="F114" s="53">
        <v>14</v>
      </c>
      <c r="G114" s="53">
        <v>14</v>
      </c>
      <c r="H114" s="53">
        <v>17</v>
      </c>
      <c r="I114" s="80">
        <v>18</v>
      </c>
      <c r="J114" s="50">
        <f>宿泊者数!Q25</f>
        <v>18</v>
      </c>
      <c r="K114" s="50">
        <f>宿泊者数!Q48</f>
        <v>16.263999999999999</v>
      </c>
      <c r="L114" s="55">
        <f>宿泊者数!Q71</f>
        <v>16.643999999999998</v>
      </c>
      <c r="M114" s="55">
        <f>宿泊者数!Q94</f>
        <v>7.5110000000000001</v>
      </c>
      <c r="N114" s="55">
        <f>宿泊者数!Q126</f>
        <v>7.5110000000000001</v>
      </c>
      <c r="O114" s="547">
        <f>宿泊者数!Q148</f>
        <v>11.382999999999999</v>
      </c>
      <c r="P114" s="506">
        <f>宿泊者数!Q179</f>
        <v>12.346</v>
      </c>
      <c r="Q114" s="547">
        <f>宿泊者数!Q201/1000</f>
        <v>13.526999999999999</v>
      </c>
    </row>
    <row r="115" spans="1:17" x14ac:dyDescent="0.2">
      <c r="A115" s="93" t="s">
        <v>31</v>
      </c>
      <c r="B115" s="43" t="s">
        <v>147</v>
      </c>
      <c r="C115" s="47">
        <f>市町入込数2!D20</f>
        <v>2446000</v>
      </c>
      <c r="D115" s="47">
        <f>市町入込数2!E20</f>
        <v>2362332</v>
      </c>
      <c r="E115" s="47">
        <f>市町入込数2!F20</f>
        <v>2265364</v>
      </c>
      <c r="F115" s="47">
        <f>市町入込数2!G20</f>
        <v>2306546</v>
      </c>
      <c r="G115" s="47">
        <f>市町入込数2!H20</f>
        <v>2322877</v>
      </c>
      <c r="H115" s="47">
        <f>市町入込数2!I20</f>
        <v>2353673</v>
      </c>
      <c r="I115" s="47">
        <f>市町入込数2!J20</f>
        <v>2396675</v>
      </c>
      <c r="J115" s="47">
        <f>市町入込数2!K20</f>
        <v>2183346</v>
      </c>
      <c r="K115" s="47">
        <f>市町入込数2!L20</f>
        <v>2175415</v>
      </c>
      <c r="L115" s="47">
        <f>市町入込数2!M20</f>
        <v>1888276</v>
      </c>
      <c r="M115" s="49">
        <f>市町入込数2!N20</f>
        <v>1594851</v>
      </c>
      <c r="N115" s="49">
        <f>市町入込数2!O20</f>
        <v>1660843</v>
      </c>
      <c r="O115" s="96">
        <f>市町入込数2!P20</f>
        <v>2285380</v>
      </c>
      <c r="P115" s="97">
        <f>市町入込数2!Q20</f>
        <v>2335545</v>
      </c>
      <c r="Q115" s="97">
        <f>市町入込数2!R20</f>
        <v>2228679</v>
      </c>
    </row>
    <row r="116" spans="1:17" x14ac:dyDescent="0.2">
      <c r="A116" s="72"/>
      <c r="B116" s="61" t="s">
        <v>148</v>
      </c>
      <c r="C116" s="53">
        <f>市町入込数2!S20</f>
        <v>7000</v>
      </c>
      <c r="D116" s="53">
        <f>市町入込数2!T20</f>
        <v>7800</v>
      </c>
      <c r="E116" s="53">
        <f>市町入込数2!U20</f>
        <v>9155</v>
      </c>
      <c r="F116" s="53">
        <f>市町入込数2!V20</f>
        <v>9446</v>
      </c>
      <c r="G116" s="53">
        <f>市町入込数2!W20</f>
        <v>44361</v>
      </c>
      <c r="H116" s="53">
        <f>市町入込数2!X20</f>
        <v>94681</v>
      </c>
      <c r="I116" s="53">
        <f>市町入込数2!Y20</f>
        <v>73973</v>
      </c>
      <c r="J116" s="53">
        <f>市町入込数2!Z20</f>
        <v>72778</v>
      </c>
      <c r="K116" s="53">
        <f>市町入込数2!AA20</f>
        <v>73534</v>
      </c>
      <c r="L116" s="53">
        <f>市町入込数2!AB20</f>
        <v>69137</v>
      </c>
      <c r="M116" s="53">
        <f>市町入込数2!AC20</f>
        <v>48943</v>
      </c>
      <c r="N116" s="53">
        <f>市町入込数2!AD20</f>
        <v>54689</v>
      </c>
      <c r="O116" s="616">
        <f>市町入込数2!AE20</f>
        <v>86214</v>
      </c>
      <c r="P116" s="616">
        <f>市町入込数2!AF20</f>
        <v>58599</v>
      </c>
      <c r="Q116" s="616">
        <f>市町入込数2!AG20</f>
        <v>63835</v>
      </c>
    </row>
    <row r="117" spans="1:17" x14ac:dyDescent="0.2">
      <c r="B117" t="s">
        <v>140</v>
      </c>
      <c r="C117" s="54">
        <v>7</v>
      </c>
      <c r="D117" s="54">
        <v>7</v>
      </c>
      <c r="E117" s="54">
        <v>9</v>
      </c>
      <c r="F117" s="54">
        <v>9</v>
      </c>
      <c r="G117" s="54">
        <v>44</v>
      </c>
      <c r="H117" s="54">
        <v>95</v>
      </c>
      <c r="I117" s="79">
        <v>74</v>
      </c>
      <c r="J117" s="50">
        <f>宿泊者数!R19</f>
        <v>73</v>
      </c>
      <c r="K117" s="50">
        <f>宿泊者数!R42</f>
        <v>73.534000000000006</v>
      </c>
      <c r="L117" s="50">
        <f>宿泊者数!R65</f>
        <v>69.137</v>
      </c>
      <c r="M117" s="50">
        <f>宿泊者数!R88</f>
        <v>48.942999999999998</v>
      </c>
      <c r="N117" s="152">
        <f>宿泊者数!R120</f>
        <v>54.689</v>
      </c>
      <c r="O117" s="546">
        <f>宿泊者数!R142</f>
        <v>86.213999999999999</v>
      </c>
      <c r="P117" s="506">
        <f>宿泊者数!R173</f>
        <v>58.598999999999997</v>
      </c>
      <c r="Q117" s="506">
        <f>宿泊者数!R195/1000</f>
        <v>63.835000000000001</v>
      </c>
    </row>
    <row r="118" spans="1:17" x14ac:dyDescent="0.2">
      <c r="B118" t="s">
        <v>141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78">
        <v>0</v>
      </c>
      <c r="J118" s="50">
        <f>宿泊者数!R20</f>
        <v>0</v>
      </c>
      <c r="K118" s="50">
        <f>宿泊者数!R43</f>
        <v>0</v>
      </c>
      <c r="L118" s="50">
        <f>宿泊者数!R66</f>
        <v>0</v>
      </c>
      <c r="M118" s="50">
        <f>宿泊者数!R89</f>
        <v>0</v>
      </c>
      <c r="N118" s="50">
        <f>宿泊者数!R121</f>
        <v>0</v>
      </c>
      <c r="O118" s="506">
        <f>宿泊者数!R143</f>
        <v>0</v>
      </c>
      <c r="P118" s="506">
        <f>宿泊者数!R174</f>
        <v>0</v>
      </c>
      <c r="Q118" s="506">
        <f>宿泊者数!R196/1000</f>
        <v>0</v>
      </c>
    </row>
    <row r="119" spans="1:17" x14ac:dyDescent="0.2">
      <c r="B119" t="s">
        <v>142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78">
        <v>0</v>
      </c>
      <c r="J119" s="50">
        <f>宿泊者数!R21</f>
        <v>0</v>
      </c>
      <c r="K119" s="50">
        <f>宿泊者数!R44</f>
        <v>0</v>
      </c>
      <c r="L119" s="50">
        <f>宿泊者数!R67</f>
        <v>0</v>
      </c>
      <c r="M119" s="50">
        <f>宿泊者数!R90</f>
        <v>0</v>
      </c>
      <c r="N119" s="50">
        <f>宿泊者数!R122</f>
        <v>0</v>
      </c>
      <c r="O119" s="506">
        <f>宿泊者数!R144</f>
        <v>0</v>
      </c>
      <c r="P119" s="506">
        <f>宿泊者数!R175</f>
        <v>0</v>
      </c>
      <c r="Q119" s="506">
        <f>宿泊者数!R197/1000</f>
        <v>0</v>
      </c>
    </row>
    <row r="120" spans="1:17" x14ac:dyDescent="0.2">
      <c r="B120" t="s">
        <v>143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78">
        <v>0</v>
      </c>
      <c r="J120" s="50">
        <f>宿泊者数!R22</f>
        <v>0</v>
      </c>
      <c r="K120" s="50">
        <f>宿泊者数!R45</f>
        <v>0</v>
      </c>
      <c r="L120" s="50">
        <f>宿泊者数!R68</f>
        <v>0</v>
      </c>
      <c r="M120" s="50">
        <f>宿泊者数!R91</f>
        <v>0</v>
      </c>
      <c r="N120" s="50">
        <f>宿泊者数!R123</f>
        <v>0</v>
      </c>
      <c r="O120" s="506">
        <f>宿泊者数!R145</f>
        <v>0</v>
      </c>
      <c r="P120" s="506">
        <f>宿泊者数!R176</f>
        <v>0</v>
      </c>
      <c r="Q120" s="506">
        <f>宿泊者数!R198/1000</f>
        <v>0</v>
      </c>
    </row>
    <row r="121" spans="1:17" x14ac:dyDescent="0.2">
      <c r="B121" t="s">
        <v>144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78">
        <v>0</v>
      </c>
      <c r="J121" s="50">
        <f>宿泊者数!R23</f>
        <v>0</v>
      </c>
      <c r="K121" s="50">
        <f>宿泊者数!R46</f>
        <v>0</v>
      </c>
      <c r="L121" s="50">
        <f>宿泊者数!R69</f>
        <v>0</v>
      </c>
      <c r="M121" s="50">
        <f>宿泊者数!R92</f>
        <v>0</v>
      </c>
      <c r="N121" s="50">
        <f>宿泊者数!R124</f>
        <v>0</v>
      </c>
      <c r="O121" s="506">
        <f>宿泊者数!R146</f>
        <v>0</v>
      </c>
      <c r="P121" s="506">
        <f>宿泊者数!R177</f>
        <v>0</v>
      </c>
      <c r="Q121" s="506">
        <f>宿泊者数!R199/1000</f>
        <v>0</v>
      </c>
    </row>
    <row r="122" spans="1:17" x14ac:dyDescent="0.2">
      <c r="B122" t="s">
        <v>145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78">
        <v>0</v>
      </c>
      <c r="J122" s="50">
        <f>宿泊者数!R24</f>
        <v>0</v>
      </c>
      <c r="K122" s="50">
        <f>宿泊者数!R47</f>
        <v>0</v>
      </c>
      <c r="L122" s="50">
        <f>宿泊者数!R70</f>
        <v>0</v>
      </c>
      <c r="M122" s="50">
        <f>宿泊者数!R93</f>
        <v>0</v>
      </c>
      <c r="N122" s="50">
        <f>宿泊者数!R125</f>
        <v>0</v>
      </c>
      <c r="O122" s="506">
        <f>宿泊者数!R147</f>
        <v>0</v>
      </c>
      <c r="P122" s="506">
        <f>宿泊者数!R178</f>
        <v>0</v>
      </c>
      <c r="Q122" s="506">
        <f>宿泊者数!R200/1000</f>
        <v>0</v>
      </c>
    </row>
    <row r="123" spans="1:17" x14ac:dyDescent="0.2">
      <c r="A123" s="61"/>
      <c r="B123" s="61" t="s">
        <v>146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80">
        <v>0</v>
      </c>
      <c r="J123" s="50">
        <f>宿泊者数!R25</f>
        <v>0</v>
      </c>
      <c r="K123" s="50">
        <f>宿泊者数!R48</f>
        <v>0</v>
      </c>
      <c r="L123" s="50">
        <f>宿泊者数!R71</f>
        <v>0</v>
      </c>
      <c r="M123" s="50">
        <f>宿泊者数!R94</f>
        <v>0</v>
      </c>
      <c r="N123" s="55">
        <f>宿泊者数!R126</f>
        <v>0</v>
      </c>
      <c r="O123" s="547">
        <f>宿泊者数!R148</f>
        <v>0</v>
      </c>
      <c r="P123" s="547">
        <f>宿泊者数!R179</f>
        <v>0</v>
      </c>
      <c r="Q123" s="506">
        <f>宿泊者数!R201/1000</f>
        <v>0</v>
      </c>
    </row>
    <row r="124" spans="1:17" x14ac:dyDescent="0.2">
      <c r="A124" s="93" t="s">
        <v>30</v>
      </c>
      <c r="B124" s="43" t="s">
        <v>147</v>
      </c>
      <c r="C124" s="47">
        <f>市町入込数2!D21</f>
        <v>817000</v>
      </c>
      <c r="D124" s="47">
        <f>市町入込数2!E21</f>
        <v>784736</v>
      </c>
      <c r="E124" s="47">
        <f>市町入込数2!F21</f>
        <v>823503</v>
      </c>
      <c r="F124" s="47">
        <f>市町入込数2!G21</f>
        <v>859234</v>
      </c>
      <c r="G124" s="47">
        <f>市町入込数2!H21</f>
        <v>818710</v>
      </c>
      <c r="H124" s="47">
        <f>市町入込数2!I21</f>
        <v>862060</v>
      </c>
      <c r="I124" s="47">
        <f>市町入込数2!J21</f>
        <v>836126</v>
      </c>
      <c r="J124" s="47">
        <f>市町入込数2!K21</f>
        <v>811909</v>
      </c>
      <c r="K124" s="47">
        <f>市町入込数2!L21</f>
        <v>885667</v>
      </c>
      <c r="L124" s="47">
        <f>市町入込数2!M21</f>
        <v>1025287</v>
      </c>
      <c r="M124" s="47">
        <f>市町入込数2!N21</f>
        <v>820459</v>
      </c>
      <c r="N124" s="47">
        <f>市町入込数2!O21</f>
        <v>900895</v>
      </c>
      <c r="O124" s="97">
        <f>市町入込数2!P21</f>
        <v>1130890</v>
      </c>
      <c r="P124" s="96">
        <f>市町入込数2!Q21</f>
        <v>1088889</v>
      </c>
      <c r="Q124" s="97">
        <f>市町入込数2!R21</f>
        <v>1047797</v>
      </c>
    </row>
    <row r="125" spans="1:17" x14ac:dyDescent="0.2">
      <c r="A125" s="72"/>
      <c r="B125" s="61" t="s">
        <v>148</v>
      </c>
      <c r="C125" s="53">
        <f>市町入込数2!S21</f>
        <v>36000</v>
      </c>
      <c r="D125" s="53">
        <f>市町入込数2!T21</f>
        <v>36000</v>
      </c>
      <c r="E125" s="53">
        <f>市町入込数2!U21</f>
        <v>35000</v>
      </c>
      <c r="F125" s="53">
        <f>市町入込数2!V21</f>
        <v>35000</v>
      </c>
      <c r="G125" s="53">
        <f>市町入込数2!W21</f>
        <v>35000</v>
      </c>
      <c r="H125" s="53">
        <f>市町入込数2!X21</f>
        <v>35000</v>
      </c>
      <c r="I125" s="53">
        <f>市町入込数2!Y21</f>
        <v>35000</v>
      </c>
      <c r="J125" s="53">
        <f>市町入込数2!Z21</f>
        <v>24858</v>
      </c>
      <c r="K125" s="53">
        <f>市町入込数2!AA21</f>
        <v>34891</v>
      </c>
      <c r="L125" s="53">
        <f>市町入込数2!AB21</f>
        <v>75420</v>
      </c>
      <c r="M125" s="53">
        <f>市町入込数2!AC21</f>
        <v>52713</v>
      </c>
      <c r="N125" s="53">
        <f>市町入込数2!AD21</f>
        <v>53958</v>
      </c>
      <c r="O125" s="616">
        <f>市町入込数2!AE21</f>
        <v>74313</v>
      </c>
      <c r="P125" s="96">
        <f>市町入込数2!AF21</f>
        <v>72768</v>
      </c>
      <c r="Q125" s="616">
        <f>市町入込数2!AG21</f>
        <v>88907</v>
      </c>
    </row>
    <row r="126" spans="1:17" x14ac:dyDescent="0.2">
      <c r="B126" t="s">
        <v>140</v>
      </c>
      <c r="C126" s="54">
        <v>18</v>
      </c>
      <c r="D126" s="54">
        <v>18</v>
      </c>
      <c r="E126" s="54">
        <v>18</v>
      </c>
      <c r="F126" s="54">
        <v>18</v>
      </c>
      <c r="G126" s="54">
        <v>18</v>
      </c>
      <c r="H126" s="54">
        <v>18</v>
      </c>
      <c r="I126" s="79">
        <v>18</v>
      </c>
      <c r="J126" s="50">
        <f>宿泊者数!S19</f>
        <v>11</v>
      </c>
      <c r="K126" s="50">
        <f>宿泊者数!S42</f>
        <v>16.777999999999999</v>
      </c>
      <c r="L126" s="50">
        <f>宿泊者数!S65</f>
        <v>48.107999999999997</v>
      </c>
      <c r="M126" s="50">
        <f>宿泊者数!S88</f>
        <v>39.537999999999997</v>
      </c>
      <c r="N126" s="152">
        <f>宿泊者数!S120</f>
        <v>38.11</v>
      </c>
      <c r="O126" s="546">
        <f>宿泊者数!S142</f>
        <v>48.683</v>
      </c>
      <c r="P126" s="546">
        <f>宿泊者数!S173</f>
        <v>44.223999999999997</v>
      </c>
      <c r="Q126" s="546">
        <f>宿泊者数!S195/1000</f>
        <v>60.128999999999998</v>
      </c>
    </row>
    <row r="127" spans="1:17" x14ac:dyDescent="0.2">
      <c r="B127" t="s">
        <v>141</v>
      </c>
      <c r="C127" s="54">
        <v>1</v>
      </c>
      <c r="D127" s="54">
        <v>1</v>
      </c>
      <c r="E127" s="54">
        <v>0</v>
      </c>
      <c r="F127" s="54">
        <v>0</v>
      </c>
      <c r="G127" s="54">
        <v>0</v>
      </c>
      <c r="H127" s="54">
        <v>0</v>
      </c>
      <c r="I127" s="78">
        <v>0</v>
      </c>
      <c r="J127" s="50">
        <f>宿泊者数!S20</f>
        <v>0</v>
      </c>
      <c r="K127" s="50">
        <f>宿泊者数!S43</f>
        <v>0</v>
      </c>
      <c r="L127" s="50">
        <f>宿泊者数!S66</f>
        <v>0</v>
      </c>
      <c r="M127" s="50">
        <f>宿泊者数!S89</f>
        <v>0</v>
      </c>
      <c r="N127" s="50">
        <f>宿泊者数!S121</f>
        <v>0</v>
      </c>
      <c r="O127" s="506">
        <f>宿泊者数!S143</f>
        <v>0</v>
      </c>
      <c r="P127" s="506">
        <f>宿泊者数!S174</f>
        <v>0</v>
      </c>
      <c r="Q127" s="506">
        <f>宿泊者数!S196/1000</f>
        <v>0</v>
      </c>
    </row>
    <row r="128" spans="1:17" x14ac:dyDescent="0.2">
      <c r="B128" t="s">
        <v>142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78">
        <v>0</v>
      </c>
      <c r="J128" s="50">
        <f>宿泊者数!S21</f>
        <v>0</v>
      </c>
      <c r="K128" s="50">
        <f>宿泊者数!S44</f>
        <v>0</v>
      </c>
      <c r="L128" s="50">
        <f>宿泊者数!S67</f>
        <v>0</v>
      </c>
      <c r="M128" s="50">
        <f>宿泊者数!S90</f>
        <v>0</v>
      </c>
      <c r="N128" s="50">
        <f>宿泊者数!S122</f>
        <v>0</v>
      </c>
      <c r="O128" s="506">
        <f>宿泊者数!S144</f>
        <v>0</v>
      </c>
      <c r="P128" s="506">
        <f>宿泊者数!S175</f>
        <v>0</v>
      </c>
      <c r="Q128" s="506">
        <f>宿泊者数!S197/1000</f>
        <v>0</v>
      </c>
    </row>
    <row r="129" spans="1:17" x14ac:dyDescent="0.2">
      <c r="B129" t="s">
        <v>143</v>
      </c>
      <c r="C129" s="54">
        <v>17</v>
      </c>
      <c r="D129" s="449">
        <v>17</v>
      </c>
      <c r="E129" s="54">
        <v>17</v>
      </c>
      <c r="F129" s="54">
        <v>17</v>
      </c>
      <c r="G129" s="54">
        <v>17</v>
      </c>
      <c r="H129" s="54">
        <v>17</v>
      </c>
      <c r="I129" s="78">
        <v>17</v>
      </c>
      <c r="J129" s="50">
        <f>宿泊者数!S22</f>
        <v>14</v>
      </c>
      <c r="K129" s="50">
        <f>宿泊者数!S45</f>
        <v>18.113</v>
      </c>
      <c r="L129" s="50">
        <f>宿泊者数!S68</f>
        <v>27.312000000000001</v>
      </c>
      <c r="M129" s="50">
        <f>宿泊者数!S91</f>
        <v>13.175000000000001</v>
      </c>
      <c r="N129" s="50">
        <f>宿泊者数!S123</f>
        <v>15.848000000000001</v>
      </c>
      <c r="O129" s="506">
        <f>宿泊者数!S145</f>
        <v>25.63</v>
      </c>
      <c r="P129" s="506">
        <f>宿泊者数!S176</f>
        <v>28.544</v>
      </c>
      <c r="Q129" s="506">
        <f>宿泊者数!S198/1000</f>
        <v>28.777999999999999</v>
      </c>
    </row>
    <row r="130" spans="1:17" x14ac:dyDescent="0.2">
      <c r="B130" t="s">
        <v>144</v>
      </c>
      <c r="C130" s="49">
        <v>0</v>
      </c>
      <c r="D130" s="448">
        <v>0</v>
      </c>
      <c r="E130" s="49">
        <v>0</v>
      </c>
      <c r="F130" s="49">
        <v>0</v>
      </c>
      <c r="G130" s="49">
        <v>0</v>
      </c>
      <c r="H130" s="49">
        <v>0</v>
      </c>
      <c r="I130" s="78">
        <v>0</v>
      </c>
      <c r="J130" s="50">
        <f>宿泊者数!S23</f>
        <v>0</v>
      </c>
      <c r="K130" s="50">
        <f>宿泊者数!S46</f>
        <v>0</v>
      </c>
      <c r="L130" s="50">
        <f>宿泊者数!S69</f>
        <v>0</v>
      </c>
      <c r="M130" s="50">
        <f>宿泊者数!S92</f>
        <v>0</v>
      </c>
      <c r="N130" s="50">
        <f>宿泊者数!S124</f>
        <v>0</v>
      </c>
      <c r="O130" s="506">
        <f>宿泊者数!S146</f>
        <v>0</v>
      </c>
      <c r="P130" s="506">
        <f>宿泊者数!S177</f>
        <v>0</v>
      </c>
      <c r="Q130" s="506">
        <f>宿泊者数!S199/1000</f>
        <v>0</v>
      </c>
    </row>
    <row r="131" spans="1:17" x14ac:dyDescent="0.2">
      <c r="B131" t="s">
        <v>145</v>
      </c>
      <c r="C131" s="95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78">
        <v>0</v>
      </c>
      <c r="J131" s="50">
        <f>宿泊者数!S24</f>
        <v>0</v>
      </c>
      <c r="K131" s="50">
        <f>宿泊者数!S47</f>
        <v>0</v>
      </c>
      <c r="L131" s="50">
        <f>宿泊者数!S70</f>
        <v>0</v>
      </c>
      <c r="M131" s="50">
        <f>宿泊者数!S93</f>
        <v>0</v>
      </c>
      <c r="N131" s="50">
        <f>宿泊者数!S125</f>
        <v>0</v>
      </c>
      <c r="O131" s="506">
        <f>宿泊者数!S147</f>
        <v>0</v>
      </c>
      <c r="P131" s="506">
        <f>宿泊者数!S178</f>
        <v>0</v>
      </c>
      <c r="Q131" s="506">
        <f>宿泊者数!S200/1000</f>
        <v>0</v>
      </c>
    </row>
    <row r="132" spans="1:17" x14ac:dyDescent="0.2">
      <c r="A132" s="61"/>
      <c r="B132" s="61" t="s">
        <v>146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80">
        <v>0</v>
      </c>
      <c r="J132" s="50">
        <f>宿泊者数!S25</f>
        <v>0</v>
      </c>
      <c r="K132" s="50">
        <f>宿泊者数!S48</f>
        <v>0</v>
      </c>
      <c r="L132" s="50">
        <f>宿泊者数!S71</f>
        <v>0</v>
      </c>
      <c r="M132" s="50">
        <f>宿泊者数!S94</f>
        <v>0</v>
      </c>
      <c r="N132" s="55">
        <f>宿泊者数!S126</f>
        <v>0</v>
      </c>
      <c r="O132" s="547">
        <f>宿泊者数!S148</f>
        <v>0</v>
      </c>
      <c r="P132" s="547">
        <f>宿泊者数!S179</f>
        <v>0</v>
      </c>
      <c r="Q132" s="547">
        <f>宿泊者数!S201/1000</f>
        <v>0</v>
      </c>
    </row>
    <row r="133" spans="1:17" x14ac:dyDescent="0.2">
      <c r="A133" s="93" t="s">
        <v>29</v>
      </c>
      <c r="B133" s="43" t="s">
        <v>147</v>
      </c>
      <c r="C133" s="47">
        <f>市町入込数2!D22</f>
        <v>3060000</v>
      </c>
      <c r="D133" s="47">
        <f>市町入込数2!E22</f>
        <v>2978359</v>
      </c>
      <c r="E133" s="47">
        <f>市町入込数2!F22</f>
        <v>3043024</v>
      </c>
      <c r="F133" s="47">
        <f>市町入込数2!G22</f>
        <v>2957131</v>
      </c>
      <c r="G133" s="47">
        <f>市町入込数2!H22</f>
        <v>3215026</v>
      </c>
      <c r="H133" s="47">
        <f>市町入込数2!I22</f>
        <v>3322262</v>
      </c>
      <c r="I133" s="47">
        <f>市町入込数2!J22</f>
        <v>3149926</v>
      </c>
      <c r="J133" s="47">
        <f>市町入込数2!K22</f>
        <v>3145343</v>
      </c>
      <c r="K133" s="47">
        <f>市町入込数2!L22</f>
        <v>3308370</v>
      </c>
      <c r="L133" s="47">
        <f>市町入込数2!M22</f>
        <v>3254343</v>
      </c>
      <c r="M133" s="47">
        <f>市町入込数2!N22</f>
        <v>2592154</v>
      </c>
      <c r="N133" s="47">
        <f>市町入込数2!O22</f>
        <v>2674123</v>
      </c>
      <c r="O133" s="97">
        <f>市町入込数2!P22</f>
        <v>3053553</v>
      </c>
      <c r="P133" s="96">
        <f>市町入込数2!Q22</f>
        <v>3149783</v>
      </c>
      <c r="Q133" s="97">
        <f>市町入込数2!R22</f>
        <v>3064674</v>
      </c>
    </row>
    <row r="134" spans="1:17" x14ac:dyDescent="0.2">
      <c r="A134" s="72"/>
      <c r="B134" s="61" t="s">
        <v>148</v>
      </c>
      <c r="C134" s="53">
        <f>市町入込数2!S22</f>
        <v>225000</v>
      </c>
      <c r="D134" s="53">
        <f>市町入込数2!T22</f>
        <v>213579</v>
      </c>
      <c r="E134" s="53">
        <f>市町入込数2!U22</f>
        <v>201277</v>
      </c>
      <c r="F134" s="53">
        <f>市町入込数2!V22</f>
        <v>200088</v>
      </c>
      <c r="G134" s="53">
        <f>市町入込数2!W22</f>
        <v>216094</v>
      </c>
      <c r="H134" s="53">
        <f>市町入込数2!X22</f>
        <v>157601</v>
      </c>
      <c r="I134" s="53">
        <f>市町入込数2!Y22</f>
        <v>207073</v>
      </c>
      <c r="J134" s="53">
        <f>市町入込数2!Z22</f>
        <v>193416</v>
      </c>
      <c r="K134" s="53">
        <f>市町入込数2!AA22</f>
        <v>191800</v>
      </c>
      <c r="L134" s="53">
        <f>市町入込数2!AB22</f>
        <v>157649</v>
      </c>
      <c r="M134" s="49">
        <f>市町入込数2!AC22</f>
        <v>55849</v>
      </c>
      <c r="N134" s="49">
        <f>市町入込数2!AD22</f>
        <v>86017</v>
      </c>
      <c r="O134" s="96">
        <f>市町入込数2!AE22</f>
        <v>115112</v>
      </c>
      <c r="P134" s="96">
        <f>市町入込数2!AF22</f>
        <v>144799</v>
      </c>
      <c r="Q134" s="616">
        <f>市町入込数2!AG22</f>
        <v>227271</v>
      </c>
    </row>
    <row r="135" spans="1:17" x14ac:dyDescent="0.2">
      <c r="B135" t="s">
        <v>140</v>
      </c>
      <c r="C135" s="54">
        <v>104</v>
      </c>
      <c r="D135" s="54">
        <v>107</v>
      </c>
      <c r="E135" s="54">
        <v>117</v>
      </c>
      <c r="F135" s="54">
        <v>119</v>
      </c>
      <c r="G135" s="54">
        <v>129</v>
      </c>
      <c r="H135" s="54">
        <v>133</v>
      </c>
      <c r="I135" s="79">
        <v>134</v>
      </c>
      <c r="J135" s="50">
        <f>宿泊者数!T19</f>
        <v>129</v>
      </c>
      <c r="K135" s="50">
        <f>宿泊者数!T42</f>
        <v>126.057</v>
      </c>
      <c r="L135" s="152">
        <f>宿泊者数!T65</f>
        <v>95.674000000000007</v>
      </c>
      <c r="M135" s="152">
        <f>宿泊者数!T88</f>
        <v>38.835000000000001</v>
      </c>
      <c r="N135" s="152">
        <f>宿泊者数!T120</f>
        <v>40.183</v>
      </c>
      <c r="O135" s="546">
        <f>宿泊者数!T142</f>
        <v>73.686000000000007</v>
      </c>
      <c r="P135" s="546">
        <f>宿泊者数!T173</f>
        <v>99.346999999999994</v>
      </c>
      <c r="Q135" s="506">
        <f>宿泊者数!T195/1000</f>
        <v>123.33499999999999</v>
      </c>
    </row>
    <row r="136" spans="1:17" x14ac:dyDescent="0.2">
      <c r="B136" t="s">
        <v>141</v>
      </c>
      <c r="C136" s="54">
        <v>46</v>
      </c>
      <c r="D136" s="54">
        <v>26</v>
      </c>
      <c r="E136" s="54">
        <v>14</v>
      </c>
      <c r="F136" s="54">
        <v>14</v>
      </c>
      <c r="G136" s="54">
        <v>15</v>
      </c>
      <c r="H136" s="54">
        <v>12</v>
      </c>
      <c r="I136" s="78">
        <v>15</v>
      </c>
      <c r="J136" s="50">
        <f>宿泊者数!T20</f>
        <v>15</v>
      </c>
      <c r="K136" s="50">
        <f>宿泊者数!T43</f>
        <v>14.829000000000001</v>
      </c>
      <c r="L136" s="50">
        <f>宿泊者数!T66</f>
        <v>8.8409999999999993</v>
      </c>
      <c r="M136" s="50">
        <f>宿泊者数!T89</f>
        <v>3.19</v>
      </c>
      <c r="N136" s="50">
        <f>宿泊者数!T121</f>
        <v>2.0950000000000002</v>
      </c>
      <c r="O136" s="506">
        <f>宿泊者数!T143</f>
        <v>8.5039999999999996</v>
      </c>
      <c r="P136" s="506">
        <f>宿泊者数!T174</f>
        <v>9.1389999999999993</v>
      </c>
      <c r="Q136" s="506">
        <f>宿泊者数!T196/1000</f>
        <v>9.3580000000000005</v>
      </c>
    </row>
    <row r="137" spans="1:17" x14ac:dyDescent="0.2">
      <c r="B137" t="s">
        <v>142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78">
        <v>0</v>
      </c>
      <c r="J137" s="50">
        <f>宿泊者数!T21</f>
        <v>0</v>
      </c>
      <c r="K137" s="50">
        <f>宿泊者数!T44</f>
        <v>0</v>
      </c>
      <c r="L137" s="50">
        <f>宿泊者数!T67</f>
        <v>0</v>
      </c>
      <c r="M137" s="50">
        <f>宿泊者数!T90</f>
        <v>0</v>
      </c>
      <c r="N137" s="50">
        <f>宿泊者数!T122</f>
        <v>0</v>
      </c>
      <c r="O137" s="506">
        <f>宿泊者数!T144</f>
        <v>0</v>
      </c>
      <c r="P137" s="506">
        <f>宿泊者数!T175</f>
        <v>0</v>
      </c>
      <c r="Q137" s="506">
        <f>宿泊者数!T197/1000</f>
        <v>0</v>
      </c>
    </row>
    <row r="138" spans="1:17" x14ac:dyDescent="0.2">
      <c r="B138" t="s">
        <v>143</v>
      </c>
      <c r="C138" s="54">
        <v>59</v>
      </c>
      <c r="D138" s="54">
        <v>60</v>
      </c>
      <c r="E138" s="54">
        <v>59</v>
      </c>
      <c r="F138" s="54">
        <v>55</v>
      </c>
      <c r="G138" s="54">
        <v>59</v>
      </c>
      <c r="H138" s="54">
        <v>3</v>
      </c>
      <c r="I138" s="78">
        <v>42</v>
      </c>
      <c r="J138" s="50">
        <f>宿泊者数!T22</f>
        <v>38</v>
      </c>
      <c r="K138" s="50">
        <f>宿泊者数!T45</f>
        <v>38.9</v>
      </c>
      <c r="L138" s="50">
        <f>宿泊者数!T68</f>
        <v>37.472999999999999</v>
      </c>
      <c r="M138" s="50">
        <f>宿泊者数!T91</f>
        <v>2.1</v>
      </c>
      <c r="N138" s="50">
        <f>宿泊者数!T123</f>
        <v>9.4380000000000006</v>
      </c>
      <c r="O138" s="506">
        <f>宿泊者数!T145</f>
        <v>20.312999999999999</v>
      </c>
      <c r="P138" s="506">
        <f>宿泊者数!T176</f>
        <v>20</v>
      </c>
      <c r="Q138" s="506">
        <f>宿泊者数!T198/1000</f>
        <v>75.998999999999995</v>
      </c>
    </row>
    <row r="139" spans="1:17" x14ac:dyDescent="0.2">
      <c r="B139" t="s">
        <v>144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78">
        <v>0</v>
      </c>
      <c r="J139" s="50">
        <f>宿泊者数!T23</f>
        <v>0</v>
      </c>
      <c r="K139" s="50">
        <f>宿泊者数!T46</f>
        <v>0</v>
      </c>
      <c r="L139" s="50">
        <f>宿泊者数!T69</f>
        <v>0</v>
      </c>
      <c r="M139" s="50">
        <f>宿泊者数!T92</f>
        <v>0</v>
      </c>
      <c r="N139" s="50">
        <f>宿泊者数!T124</f>
        <v>0</v>
      </c>
      <c r="O139" s="506">
        <f>宿泊者数!T146</f>
        <v>0</v>
      </c>
      <c r="P139" s="506">
        <f>宿泊者数!T177</f>
        <v>0</v>
      </c>
      <c r="Q139" s="506">
        <f>宿泊者数!T199/1000</f>
        <v>0</v>
      </c>
    </row>
    <row r="140" spans="1:17" x14ac:dyDescent="0.2">
      <c r="B140" t="s">
        <v>145</v>
      </c>
      <c r="C140" s="49">
        <v>0</v>
      </c>
      <c r="D140" s="49">
        <v>0</v>
      </c>
      <c r="E140" s="49">
        <v>0</v>
      </c>
      <c r="F140" s="49">
        <v>0</v>
      </c>
      <c r="G140" s="49">
        <v>0</v>
      </c>
      <c r="H140" s="49">
        <v>0</v>
      </c>
      <c r="I140" s="78">
        <v>0</v>
      </c>
      <c r="J140" s="50">
        <f>宿泊者数!T24</f>
        <v>0</v>
      </c>
      <c r="K140" s="50">
        <f>宿泊者数!T47</f>
        <v>0</v>
      </c>
      <c r="L140" s="50">
        <f>宿泊者数!T70</f>
        <v>0</v>
      </c>
      <c r="M140" s="50">
        <f>宿泊者数!T93</f>
        <v>0</v>
      </c>
      <c r="N140" s="50">
        <f>宿泊者数!T125</f>
        <v>0</v>
      </c>
      <c r="O140" s="506">
        <f>宿泊者数!T147</f>
        <v>0</v>
      </c>
      <c r="P140" s="506">
        <f>宿泊者数!T178</f>
        <v>0</v>
      </c>
      <c r="Q140" s="506">
        <f>宿泊者数!T200/1000</f>
        <v>0</v>
      </c>
    </row>
    <row r="141" spans="1:17" x14ac:dyDescent="0.2">
      <c r="A141" s="61"/>
      <c r="B141" s="61" t="s">
        <v>146</v>
      </c>
      <c r="C141" s="53">
        <v>16</v>
      </c>
      <c r="D141" s="53">
        <v>21</v>
      </c>
      <c r="E141" s="53">
        <v>11</v>
      </c>
      <c r="F141" s="53">
        <v>12</v>
      </c>
      <c r="G141" s="53">
        <v>13</v>
      </c>
      <c r="H141" s="53">
        <v>9</v>
      </c>
      <c r="I141" s="80">
        <v>16</v>
      </c>
      <c r="J141" s="50">
        <f>宿泊者数!T25</f>
        <v>12</v>
      </c>
      <c r="K141" s="50">
        <f>宿泊者数!T48</f>
        <v>12.013999999999999</v>
      </c>
      <c r="L141" s="55">
        <f>宿泊者数!T71</f>
        <v>15.661</v>
      </c>
      <c r="M141" s="55">
        <f>宿泊者数!T94</f>
        <v>11.724</v>
      </c>
      <c r="N141" s="55">
        <f>宿泊者数!T126</f>
        <v>34.301000000000002</v>
      </c>
      <c r="O141" s="547">
        <f>宿泊者数!T148</f>
        <v>12.609</v>
      </c>
      <c r="P141" s="547">
        <f>宿泊者数!T179</f>
        <v>16.312999999999999</v>
      </c>
      <c r="Q141" s="506">
        <f>宿泊者数!T201/1000</f>
        <v>18.579000000000001</v>
      </c>
    </row>
    <row r="142" spans="1:17" x14ac:dyDescent="0.2">
      <c r="A142" s="93" t="s">
        <v>27</v>
      </c>
      <c r="B142" s="43" t="s">
        <v>147</v>
      </c>
      <c r="C142" s="47">
        <f>市町入込数2!D23</f>
        <v>774000</v>
      </c>
      <c r="D142" s="47">
        <f>市町入込数2!E23</f>
        <v>763638</v>
      </c>
      <c r="E142" s="47">
        <f>市町入込数2!F23</f>
        <v>950464</v>
      </c>
      <c r="F142" s="47">
        <f>市町入込数2!G23</f>
        <v>1030339</v>
      </c>
      <c r="G142" s="47">
        <f>市町入込数2!H23</f>
        <v>1097736</v>
      </c>
      <c r="H142" s="47">
        <f>市町入込数2!I23</f>
        <v>1111850</v>
      </c>
      <c r="I142" s="47">
        <f>市町入込数2!J23</f>
        <v>1118915</v>
      </c>
      <c r="J142" s="47">
        <f>市町入込数2!K23</f>
        <v>1030562</v>
      </c>
      <c r="K142" s="47">
        <f>市町入込数2!L23</f>
        <v>1088267</v>
      </c>
      <c r="L142" s="47">
        <f>市町入込数2!M23</f>
        <v>1021368</v>
      </c>
      <c r="M142" s="49">
        <f>市町入込数2!N23</f>
        <v>817566</v>
      </c>
      <c r="N142" s="49">
        <f>市町入込数2!O23</f>
        <v>785745</v>
      </c>
      <c r="O142" s="96">
        <f>市町入込数2!P23</f>
        <v>892345</v>
      </c>
      <c r="P142" s="96">
        <f>市町入込数2!Q23</f>
        <v>949329</v>
      </c>
      <c r="Q142" s="97">
        <f>市町入込数2!R23</f>
        <v>943455</v>
      </c>
    </row>
    <row r="143" spans="1:17" x14ac:dyDescent="0.2">
      <c r="A143" s="72"/>
      <c r="B143" s="61" t="s">
        <v>148</v>
      </c>
      <c r="C143" s="53">
        <f>市町入込数2!S23</f>
        <v>48000</v>
      </c>
      <c r="D143" s="53">
        <f>市町入込数2!T23</f>
        <v>46000</v>
      </c>
      <c r="E143" s="53">
        <f>市町入込数2!U23</f>
        <v>46600</v>
      </c>
      <c r="F143" s="53">
        <f>市町入込数2!V23</f>
        <v>47400</v>
      </c>
      <c r="G143" s="53">
        <f>市町入込数2!W23</f>
        <v>45600</v>
      </c>
      <c r="H143" s="53">
        <f>市町入込数2!X23</f>
        <v>41200</v>
      </c>
      <c r="I143" s="53">
        <f>市町入込数2!Y23</f>
        <v>40500</v>
      </c>
      <c r="J143" s="53">
        <f>市町入込数2!Z23</f>
        <v>37500</v>
      </c>
      <c r="K143" s="53">
        <f>市町入込数2!AA23</f>
        <v>12779</v>
      </c>
      <c r="L143" s="53">
        <f>市町入込数2!AB23</f>
        <v>16979</v>
      </c>
      <c r="M143" s="49">
        <f>市町入込数2!AC23</f>
        <v>11749</v>
      </c>
      <c r="N143" s="49">
        <f>市町入込数2!AD23</f>
        <v>12432</v>
      </c>
      <c r="O143" s="96">
        <f>市町入込数2!AE23</f>
        <v>19065</v>
      </c>
      <c r="P143" s="96">
        <f>市町入込数2!AF23</f>
        <v>15789</v>
      </c>
      <c r="Q143" s="616">
        <f>市町入込数2!AG23</f>
        <v>17269</v>
      </c>
    </row>
    <row r="144" spans="1:17" x14ac:dyDescent="0.2">
      <c r="A144" s="43"/>
      <c r="B144" s="43" t="s">
        <v>140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79">
        <v>0</v>
      </c>
      <c r="J144" s="50">
        <f>宿泊者数!U19</f>
        <v>0</v>
      </c>
      <c r="K144" s="50">
        <f>宿泊者数!U42</f>
        <v>0</v>
      </c>
      <c r="L144" s="152">
        <f>宿泊者数!U65</f>
        <v>0</v>
      </c>
      <c r="M144" s="152">
        <f>宿泊者数!U88</f>
        <v>0</v>
      </c>
      <c r="N144" s="152">
        <f>宿泊者数!U120</f>
        <v>0</v>
      </c>
      <c r="O144" s="546">
        <f>宿泊者数!U142</f>
        <v>0</v>
      </c>
      <c r="P144" s="546">
        <f>宿泊者数!U173</f>
        <v>0</v>
      </c>
      <c r="Q144" s="546">
        <f>宿泊者数!U195/1000</f>
        <v>0</v>
      </c>
    </row>
    <row r="145" spans="1:17" x14ac:dyDescent="0.2">
      <c r="B145" t="s">
        <v>141</v>
      </c>
      <c r="C145" s="49">
        <v>5</v>
      </c>
      <c r="D145" s="49">
        <v>5</v>
      </c>
      <c r="E145" s="49">
        <v>5</v>
      </c>
      <c r="F145" s="49">
        <v>4</v>
      </c>
      <c r="G145" s="49">
        <v>4</v>
      </c>
      <c r="H145" s="49">
        <v>3</v>
      </c>
      <c r="I145" s="78">
        <v>3</v>
      </c>
      <c r="J145" s="50">
        <f>宿泊者数!U20</f>
        <v>3</v>
      </c>
      <c r="K145" s="50">
        <f>宿泊者数!U43</f>
        <v>4.218</v>
      </c>
      <c r="L145" s="50">
        <f>宿泊者数!U66</f>
        <v>5.944</v>
      </c>
      <c r="M145" s="50">
        <f>宿泊者数!U89</f>
        <v>2.5409999999999999</v>
      </c>
      <c r="N145" s="50">
        <f>宿泊者数!U121</f>
        <v>2.5840000000000001</v>
      </c>
      <c r="O145" s="506">
        <f>宿泊者数!U143</f>
        <v>3.2519999999999998</v>
      </c>
      <c r="P145" s="506">
        <f>宿泊者数!U174</f>
        <v>4.5620000000000003</v>
      </c>
      <c r="Q145" s="506">
        <f>宿泊者数!U196/1000</f>
        <v>4.4009999999999998</v>
      </c>
    </row>
    <row r="146" spans="1:17" x14ac:dyDescent="0.2">
      <c r="B146" t="s">
        <v>142</v>
      </c>
      <c r="C146" s="49">
        <v>0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78">
        <v>0</v>
      </c>
      <c r="J146" s="50">
        <f>宿泊者数!U21</f>
        <v>0</v>
      </c>
      <c r="K146" s="50">
        <f>宿泊者数!U44</f>
        <v>0</v>
      </c>
      <c r="L146" s="50">
        <f>宿泊者数!U67</f>
        <v>0</v>
      </c>
      <c r="M146" s="50">
        <f>宿泊者数!U90</f>
        <v>0</v>
      </c>
      <c r="N146" s="50">
        <f>宿泊者数!U122</f>
        <v>0</v>
      </c>
      <c r="O146" s="506">
        <f>宿泊者数!U144</f>
        <v>0</v>
      </c>
      <c r="P146" s="506">
        <f>宿泊者数!U175</f>
        <v>0</v>
      </c>
      <c r="Q146" s="506">
        <f>宿泊者数!U197/1000</f>
        <v>0</v>
      </c>
    </row>
    <row r="147" spans="1:17" x14ac:dyDescent="0.2">
      <c r="B147" t="s">
        <v>143</v>
      </c>
      <c r="C147" s="95">
        <v>33</v>
      </c>
      <c r="D147" s="49">
        <v>32</v>
      </c>
      <c r="E147" s="49">
        <v>33</v>
      </c>
      <c r="F147" s="49">
        <v>33</v>
      </c>
      <c r="G147" s="49">
        <v>34</v>
      </c>
      <c r="H147" s="49">
        <v>30</v>
      </c>
      <c r="I147" s="78">
        <v>30</v>
      </c>
      <c r="J147" s="50">
        <f>宿泊者数!U22</f>
        <v>28</v>
      </c>
      <c r="K147" s="50">
        <f>宿泊者数!U45</f>
        <v>5.0490000000000004</v>
      </c>
      <c r="L147" s="50">
        <f>宿泊者数!U68</f>
        <v>6.9370000000000003</v>
      </c>
      <c r="M147" s="50">
        <f>宿泊者数!U91</f>
        <v>5.8860000000000001</v>
      </c>
      <c r="N147" s="50">
        <f>宿泊者数!U123</f>
        <v>6.6230000000000002</v>
      </c>
      <c r="O147" s="506">
        <f>宿泊者数!U145</f>
        <v>12.458</v>
      </c>
      <c r="P147" s="506">
        <f>宿泊者数!U176</f>
        <v>7.3929999999999998</v>
      </c>
      <c r="Q147" s="506">
        <f>宿泊者数!U198/1000</f>
        <v>3.4319999999999999</v>
      </c>
    </row>
    <row r="148" spans="1:17" x14ac:dyDescent="0.2">
      <c r="B148" t="s">
        <v>144</v>
      </c>
      <c r="C148" s="95">
        <v>0</v>
      </c>
      <c r="D148" s="49">
        <v>0</v>
      </c>
      <c r="E148" s="49">
        <v>0</v>
      </c>
      <c r="F148" s="49">
        <v>0</v>
      </c>
      <c r="G148" s="49">
        <v>0</v>
      </c>
      <c r="H148" s="49">
        <v>0</v>
      </c>
      <c r="I148" s="78">
        <v>0</v>
      </c>
      <c r="J148" s="50">
        <f>宿泊者数!U23</f>
        <v>0</v>
      </c>
      <c r="K148" s="50">
        <f>宿泊者数!U46</f>
        <v>0</v>
      </c>
      <c r="L148" s="50">
        <f>宿泊者数!U69</f>
        <v>0</v>
      </c>
      <c r="M148" s="50">
        <f>宿泊者数!U92</f>
        <v>0</v>
      </c>
      <c r="N148" s="50">
        <f>宿泊者数!U124</f>
        <v>0</v>
      </c>
      <c r="O148" s="506">
        <f>宿泊者数!U146</f>
        <v>0</v>
      </c>
      <c r="P148" s="506">
        <f>宿泊者数!U177</f>
        <v>0</v>
      </c>
      <c r="Q148" s="506">
        <f>宿泊者数!U199/1000</f>
        <v>0</v>
      </c>
    </row>
    <row r="149" spans="1:17" x14ac:dyDescent="0.2">
      <c r="B149" t="s">
        <v>145</v>
      </c>
      <c r="C149" s="95">
        <v>0</v>
      </c>
      <c r="D149" s="49">
        <v>0</v>
      </c>
      <c r="E149" s="49">
        <v>0</v>
      </c>
      <c r="F149" s="49">
        <v>0</v>
      </c>
      <c r="G149" s="49">
        <v>0</v>
      </c>
      <c r="H149" s="49">
        <v>0</v>
      </c>
      <c r="I149" s="78">
        <v>0</v>
      </c>
      <c r="J149" s="50">
        <f>宿泊者数!U24</f>
        <v>0</v>
      </c>
      <c r="K149" s="50">
        <f>宿泊者数!U47</f>
        <v>0</v>
      </c>
      <c r="L149" s="50">
        <f>宿泊者数!U70</f>
        <v>0</v>
      </c>
      <c r="M149" s="50">
        <f>宿泊者数!U93</f>
        <v>0</v>
      </c>
      <c r="N149" s="50">
        <f>宿泊者数!U125</f>
        <v>0</v>
      </c>
      <c r="O149" s="506">
        <f>宿泊者数!U147</f>
        <v>0</v>
      </c>
      <c r="P149" s="506">
        <f>宿泊者数!U178</f>
        <v>0</v>
      </c>
      <c r="Q149" s="506">
        <f>宿泊者数!U200/1000</f>
        <v>0</v>
      </c>
    </row>
    <row r="150" spans="1:17" x14ac:dyDescent="0.2">
      <c r="A150" s="61"/>
      <c r="B150" s="61" t="s">
        <v>146</v>
      </c>
      <c r="C150" s="49">
        <v>10</v>
      </c>
      <c r="D150" s="53">
        <v>9</v>
      </c>
      <c r="E150" s="53">
        <v>9</v>
      </c>
      <c r="F150" s="53">
        <v>10</v>
      </c>
      <c r="G150" s="53">
        <v>8</v>
      </c>
      <c r="H150" s="53">
        <v>8</v>
      </c>
      <c r="I150" s="80">
        <v>8</v>
      </c>
      <c r="J150" s="50">
        <f>宿泊者数!U25</f>
        <v>7</v>
      </c>
      <c r="K150" s="50">
        <f>宿泊者数!U48</f>
        <v>3.512</v>
      </c>
      <c r="L150" s="55">
        <f>宿泊者数!U71</f>
        <v>4.0979999999999999</v>
      </c>
      <c r="M150" s="55">
        <f>宿泊者数!U94</f>
        <v>3.3220000000000001</v>
      </c>
      <c r="N150" s="55">
        <f>宿泊者数!U126</f>
        <v>3.2250000000000001</v>
      </c>
      <c r="O150" s="547">
        <f>宿泊者数!U148</f>
        <v>3.355</v>
      </c>
      <c r="P150" s="547">
        <f>宿泊者数!U179</f>
        <v>3.8340000000000001</v>
      </c>
      <c r="Q150" s="547">
        <f>宿泊者数!U201/1000</f>
        <v>9.4359999999999999</v>
      </c>
    </row>
    <row r="151" spans="1:17" x14ac:dyDescent="0.2">
      <c r="A151" s="109" t="s">
        <v>201</v>
      </c>
      <c r="B151" s="109" t="s">
        <v>147</v>
      </c>
      <c r="C151" s="98">
        <f>C97+C106+C115+C124+C133+C142</f>
        <v>13687000</v>
      </c>
      <c r="D151" s="98">
        <f>D97+D106+D115+D124+D133+D142</f>
        <v>13385475</v>
      </c>
      <c r="E151" s="98">
        <f t="shared" ref="E151:I151" si="57">E97+E106+E115+E124+E133+E142</f>
        <v>13764278</v>
      </c>
      <c r="F151" s="98">
        <f t="shared" si="57"/>
        <v>13712491</v>
      </c>
      <c r="G151" s="98">
        <f t="shared" si="57"/>
        <v>13360820</v>
      </c>
      <c r="H151" s="98">
        <f t="shared" si="57"/>
        <v>13666203</v>
      </c>
      <c r="I151" s="98">
        <f t="shared" si="57"/>
        <v>13576768</v>
      </c>
      <c r="J151" s="98">
        <f t="shared" ref="J151:K151" si="58">J97+J106+J115+J124+J133+J142</f>
        <v>13379022</v>
      </c>
      <c r="K151" s="98">
        <f t="shared" si="58"/>
        <v>13503561</v>
      </c>
      <c r="L151" s="98">
        <f t="shared" ref="L151:M151" si="59">L97+L106+L115+L124+L133+L142</f>
        <v>13383047</v>
      </c>
      <c r="M151" s="99">
        <f t="shared" si="59"/>
        <v>10483903</v>
      </c>
      <c r="N151" s="99">
        <f t="shared" ref="N151:O151" si="60">N97+N106+N115+N124+N133+N142</f>
        <v>11032212</v>
      </c>
      <c r="O151" s="99">
        <f t="shared" si="60"/>
        <v>12991136</v>
      </c>
      <c r="P151" s="99">
        <f t="shared" ref="P151:Q151" si="61">P97+P106+P115+P124+P133+P142</f>
        <v>13106148</v>
      </c>
      <c r="Q151" s="99">
        <f t="shared" si="61"/>
        <v>13354474</v>
      </c>
    </row>
    <row r="152" spans="1:17" x14ac:dyDescent="0.2">
      <c r="A152" s="56"/>
      <c r="B152" s="110" t="s">
        <v>148</v>
      </c>
      <c r="C152" s="100">
        <f t="shared" ref="C152:I152" si="62">C98+C107+C116+C125+C134+C143</f>
        <v>487000</v>
      </c>
      <c r="D152" s="100">
        <f t="shared" ref="D152" si="63">D98+D107+D116+D125+D134+D143</f>
        <v>480090</v>
      </c>
      <c r="E152" s="100">
        <f t="shared" si="62"/>
        <v>456678</v>
      </c>
      <c r="F152" s="100">
        <f t="shared" si="62"/>
        <v>456371</v>
      </c>
      <c r="G152" s="100">
        <f t="shared" si="62"/>
        <v>506877</v>
      </c>
      <c r="H152" s="100">
        <f t="shared" si="62"/>
        <v>509929</v>
      </c>
      <c r="I152" s="100">
        <f t="shared" si="62"/>
        <v>533165</v>
      </c>
      <c r="J152" s="100">
        <f t="shared" ref="J152:K152" si="64">J98+J107+J116+J125+J134+J143</f>
        <v>577514</v>
      </c>
      <c r="K152" s="100">
        <f t="shared" si="64"/>
        <v>540992</v>
      </c>
      <c r="L152" s="100">
        <f t="shared" ref="L152:M152" si="65">L98+L107+L116+L125+L134+L143</f>
        <v>557519</v>
      </c>
      <c r="M152" s="100">
        <f t="shared" si="65"/>
        <v>324717</v>
      </c>
      <c r="N152" s="100">
        <f t="shared" ref="N152:O152" si="66">N98+N107+N116+N125+N134+N143</f>
        <v>363986</v>
      </c>
      <c r="O152" s="100">
        <f t="shared" si="66"/>
        <v>511275</v>
      </c>
      <c r="P152" s="100">
        <f t="shared" ref="P152:Q152" si="67">P98+P107+P116+P125+P134+P143</f>
        <v>525411</v>
      </c>
      <c r="Q152" s="100">
        <f t="shared" si="67"/>
        <v>632724</v>
      </c>
    </row>
    <row r="153" spans="1:17" x14ac:dyDescent="0.2">
      <c r="A153" s="56"/>
      <c r="B153" s="111" t="s">
        <v>205</v>
      </c>
      <c r="C153" s="112">
        <f>C151+C152</f>
        <v>14174000</v>
      </c>
      <c r="D153" s="112">
        <f>D151+D152</f>
        <v>13865565</v>
      </c>
      <c r="E153" s="112">
        <f t="shared" ref="E153:I153" si="68">E151+E152</f>
        <v>14220956</v>
      </c>
      <c r="F153" s="112">
        <f t="shared" si="68"/>
        <v>14168862</v>
      </c>
      <c r="G153" s="112">
        <f t="shared" si="68"/>
        <v>13867697</v>
      </c>
      <c r="H153" s="112">
        <f t="shared" si="68"/>
        <v>14176132</v>
      </c>
      <c r="I153" s="112">
        <f t="shared" si="68"/>
        <v>14109933</v>
      </c>
      <c r="J153" s="112">
        <f t="shared" ref="J153:K153" si="69">J151+J152</f>
        <v>13956536</v>
      </c>
      <c r="K153" s="112">
        <f t="shared" si="69"/>
        <v>14044553</v>
      </c>
      <c r="L153" s="112">
        <f t="shared" ref="L153:M153" si="70">L151+L152</f>
        <v>13940566</v>
      </c>
      <c r="M153" s="112">
        <f t="shared" si="70"/>
        <v>10808620</v>
      </c>
      <c r="N153" s="112">
        <f t="shared" ref="N153:O153" si="71">N151+N152</f>
        <v>11396198</v>
      </c>
      <c r="O153" s="112">
        <f t="shared" si="71"/>
        <v>13502411</v>
      </c>
      <c r="P153" s="112">
        <f t="shared" ref="P153:Q153" si="72">P151+P152</f>
        <v>13631559</v>
      </c>
      <c r="Q153" s="112">
        <f t="shared" si="72"/>
        <v>13987198</v>
      </c>
    </row>
    <row r="154" spans="1:17" x14ac:dyDescent="0.2">
      <c r="A154" s="56"/>
      <c r="B154" s="56" t="s">
        <v>140</v>
      </c>
      <c r="C154" s="99">
        <f t="shared" ref="C154:I160" si="73">C99+C108+C117+C126+C135+C144</f>
        <v>163</v>
      </c>
      <c r="D154" s="99">
        <f t="shared" ref="D154" si="74">D99+D108+D117+D126+D135+D144</f>
        <v>168</v>
      </c>
      <c r="E154" s="99">
        <f t="shared" si="73"/>
        <v>195</v>
      </c>
      <c r="F154" s="99">
        <f t="shared" si="73"/>
        <v>191</v>
      </c>
      <c r="G154" s="99">
        <f t="shared" si="73"/>
        <v>226</v>
      </c>
      <c r="H154" s="99">
        <f t="shared" si="73"/>
        <v>295</v>
      </c>
      <c r="I154" s="99">
        <f t="shared" si="73"/>
        <v>310</v>
      </c>
      <c r="J154" s="99">
        <f t="shared" ref="J154:K154" si="75">J99+J108+J117+J126+J135+J144</f>
        <v>357</v>
      </c>
      <c r="K154" s="99">
        <f t="shared" si="75"/>
        <v>366.67899999999997</v>
      </c>
      <c r="L154" s="99">
        <f t="shared" ref="L154:M154" si="76">L99+L108+L117+L126+L135+L144</f>
        <v>374.02700000000004</v>
      </c>
      <c r="M154" s="99">
        <f t="shared" si="76"/>
        <v>248.13500000000002</v>
      </c>
      <c r="N154" s="99">
        <f t="shared" ref="N154:O154" si="77">N99+N108+N117+N126+N135+N144</f>
        <v>254.166</v>
      </c>
      <c r="O154" s="99">
        <f t="shared" si="77"/>
        <v>362.678</v>
      </c>
      <c r="P154" s="99">
        <f t="shared" ref="P154:Q154" si="78">P99+P108+P117+P126+P135+P144</f>
        <v>367.09099999999995</v>
      </c>
      <c r="Q154" s="99">
        <f t="shared" si="78"/>
        <v>413.01599999999996</v>
      </c>
    </row>
    <row r="155" spans="1:17" x14ac:dyDescent="0.2">
      <c r="A155" s="56"/>
      <c r="B155" s="56" t="s">
        <v>141</v>
      </c>
      <c r="C155" s="99">
        <f t="shared" si="73"/>
        <v>55</v>
      </c>
      <c r="D155" s="99">
        <f t="shared" ref="D155" si="79">D100+D109+D118+D127+D136+D145</f>
        <v>40</v>
      </c>
      <c r="E155" s="99">
        <f t="shared" si="73"/>
        <v>28</v>
      </c>
      <c r="F155" s="99">
        <f t="shared" si="73"/>
        <v>25</v>
      </c>
      <c r="G155" s="99">
        <f t="shared" si="73"/>
        <v>29</v>
      </c>
      <c r="H155" s="99">
        <f t="shared" si="73"/>
        <v>23</v>
      </c>
      <c r="I155" s="99">
        <f t="shared" si="73"/>
        <v>26</v>
      </c>
      <c r="J155" s="99">
        <f t="shared" ref="J155:K155" si="80">J100+J109+J118+J127+J136+J145</f>
        <v>26</v>
      </c>
      <c r="K155" s="99">
        <f t="shared" si="80"/>
        <v>26.038</v>
      </c>
      <c r="L155" s="99">
        <f t="shared" ref="L155:M155" si="81">L100+L109+L118+L127+L136+L145</f>
        <v>21.491999999999997</v>
      </c>
      <c r="M155" s="99">
        <f t="shared" si="81"/>
        <v>9.5850000000000009</v>
      </c>
      <c r="N155" s="99">
        <f t="shared" ref="N155:O155" si="82">N100+N109+N118+N127+N136+N145</f>
        <v>8.5329999999999995</v>
      </c>
      <c r="O155" s="99">
        <f t="shared" si="82"/>
        <v>15.733000000000001</v>
      </c>
      <c r="P155" s="99">
        <f t="shared" ref="P155:Q155" si="83">P100+P109+P118+P127+P136+P145</f>
        <v>17.47</v>
      </c>
      <c r="Q155" s="99">
        <f t="shared" si="83"/>
        <v>19.332999999999998</v>
      </c>
    </row>
    <row r="156" spans="1:17" x14ac:dyDescent="0.2">
      <c r="A156" s="56"/>
      <c r="B156" s="56" t="s">
        <v>142</v>
      </c>
      <c r="C156" s="99">
        <f t="shared" si="73"/>
        <v>0</v>
      </c>
      <c r="D156" s="99">
        <f t="shared" ref="D156" si="84">D101+D110+D119+D128+D137+D146</f>
        <v>0</v>
      </c>
      <c r="E156" s="99">
        <f t="shared" si="73"/>
        <v>0</v>
      </c>
      <c r="F156" s="99">
        <f t="shared" si="73"/>
        <v>0</v>
      </c>
      <c r="G156" s="99">
        <f t="shared" si="73"/>
        <v>0</v>
      </c>
      <c r="H156" s="99">
        <f t="shared" si="73"/>
        <v>0</v>
      </c>
      <c r="I156" s="99">
        <f t="shared" si="73"/>
        <v>0</v>
      </c>
      <c r="J156" s="99">
        <f t="shared" ref="J156:K156" si="85">J101+J110+J119+J128+J137+J146</f>
        <v>0</v>
      </c>
      <c r="K156" s="99">
        <f t="shared" si="85"/>
        <v>0</v>
      </c>
      <c r="L156" s="99">
        <f t="shared" ref="L156:M156" si="86">L101+L110+L119+L128+L137+L146</f>
        <v>0</v>
      </c>
      <c r="M156" s="99">
        <f t="shared" si="86"/>
        <v>0</v>
      </c>
      <c r="N156" s="99">
        <f t="shared" ref="N156:O156" si="87">N101+N110+N119+N128+N137+N146</f>
        <v>0</v>
      </c>
      <c r="O156" s="99">
        <f t="shared" si="87"/>
        <v>0</v>
      </c>
      <c r="P156" s="99">
        <f t="shared" ref="P156:Q156" si="88">P101+P110+P119+P128+P137+P146</f>
        <v>0</v>
      </c>
      <c r="Q156" s="99">
        <f t="shared" si="88"/>
        <v>0</v>
      </c>
    </row>
    <row r="157" spans="1:17" x14ac:dyDescent="0.2">
      <c r="A157" s="56"/>
      <c r="B157" s="56" t="s">
        <v>143</v>
      </c>
      <c r="C157" s="99">
        <f t="shared" si="73"/>
        <v>212</v>
      </c>
      <c r="D157" s="99">
        <f t="shared" ref="D157" si="89">D102+D111+D120+D129+D138+D147</f>
        <v>198</v>
      </c>
      <c r="E157" s="99">
        <f t="shared" si="73"/>
        <v>187</v>
      </c>
      <c r="F157" s="99">
        <f t="shared" si="73"/>
        <v>190</v>
      </c>
      <c r="G157" s="99">
        <f t="shared" si="73"/>
        <v>199</v>
      </c>
      <c r="H157" s="99">
        <f t="shared" si="73"/>
        <v>137</v>
      </c>
      <c r="I157" s="99">
        <f t="shared" si="73"/>
        <v>126</v>
      </c>
      <c r="J157" s="99">
        <f t="shared" ref="J157:K157" si="90">J102+J111+J120+J129+J138+J147</f>
        <v>136</v>
      </c>
      <c r="K157" s="99">
        <f t="shared" si="90"/>
        <v>90.17</v>
      </c>
      <c r="L157" s="99">
        <f t="shared" ref="L157:M157" si="91">L102+L111+L120+L129+L138+L147</f>
        <v>98.718999999999994</v>
      </c>
      <c r="M157" s="99">
        <f t="shared" si="91"/>
        <v>28.028000000000002</v>
      </c>
      <c r="N157" s="99">
        <f t="shared" ref="N157:O157" si="92">N102+N111+N120+N129+N138+N147</f>
        <v>38.97</v>
      </c>
      <c r="O157" s="99">
        <f t="shared" si="92"/>
        <v>79.397999999999996</v>
      </c>
      <c r="P157" s="99">
        <f t="shared" ref="P157:Q157" si="93">P102+P111+P120+P129+P138+P147</f>
        <v>84.623000000000005</v>
      </c>
      <c r="Q157" s="99">
        <f t="shared" si="93"/>
        <v>137.88799999999998</v>
      </c>
    </row>
    <row r="158" spans="1:17" x14ac:dyDescent="0.2">
      <c r="A158" s="56"/>
      <c r="B158" s="56" t="s">
        <v>144</v>
      </c>
      <c r="C158" s="99">
        <f t="shared" si="73"/>
        <v>0</v>
      </c>
      <c r="D158" s="99">
        <f t="shared" ref="D158" si="94">D103+D112+D121+D130+D139+D148</f>
        <v>0</v>
      </c>
      <c r="E158" s="99">
        <f t="shared" si="73"/>
        <v>0</v>
      </c>
      <c r="F158" s="99">
        <f t="shared" si="73"/>
        <v>0</v>
      </c>
      <c r="G158" s="99">
        <f t="shared" si="73"/>
        <v>0</v>
      </c>
      <c r="H158" s="99">
        <f t="shared" si="73"/>
        <v>0</v>
      </c>
      <c r="I158" s="99">
        <f t="shared" si="73"/>
        <v>0</v>
      </c>
      <c r="J158" s="99">
        <f t="shared" ref="J158:K158" si="95">J103+J112+J121+J130+J139+J148</f>
        <v>0</v>
      </c>
      <c r="K158" s="99">
        <f t="shared" si="95"/>
        <v>0</v>
      </c>
      <c r="L158" s="99">
        <f t="shared" ref="L158:M158" si="96">L103+L112+L121+L130+L139+L148</f>
        <v>0</v>
      </c>
      <c r="M158" s="99">
        <f t="shared" si="96"/>
        <v>0</v>
      </c>
      <c r="N158" s="99">
        <f t="shared" ref="N158:O158" si="97">N103+N112+N121+N130+N139+N148</f>
        <v>0</v>
      </c>
      <c r="O158" s="99">
        <f t="shared" si="97"/>
        <v>0</v>
      </c>
      <c r="P158" s="99">
        <f t="shared" ref="P158:Q158" si="98">P103+P112+P121+P130+P139+P148</f>
        <v>0</v>
      </c>
      <c r="Q158" s="99">
        <f t="shared" si="98"/>
        <v>0</v>
      </c>
    </row>
    <row r="159" spans="1:17" x14ac:dyDescent="0.2">
      <c r="A159" s="56"/>
      <c r="B159" s="56" t="s">
        <v>145</v>
      </c>
      <c r="C159" s="99">
        <f t="shared" si="73"/>
        <v>0</v>
      </c>
      <c r="D159" s="99">
        <f t="shared" ref="D159" si="99">D104+D113+D122+D131+D140+D149</f>
        <v>0</v>
      </c>
      <c r="E159" s="99">
        <f t="shared" si="73"/>
        <v>0</v>
      </c>
      <c r="F159" s="99">
        <f t="shared" si="73"/>
        <v>0</v>
      </c>
      <c r="G159" s="99">
        <f t="shared" si="73"/>
        <v>0</v>
      </c>
      <c r="H159" s="99">
        <f t="shared" si="73"/>
        <v>0</v>
      </c>
      <c r="I159" s="99">
        <f t="shared" si="73"/>
        <v>0</v>
      </c>
      <c r="J159" s="99">
        <f t="shared" ref="J159:K159" si="100">J104+J113+J122+J131+J140+J149</f>
        <v>0</v>
      </c>
      <c r="K159" s="99">
        <f t="shared" si="100"/>
        <v>0</v>
      </c>
      <c r="L159" s="99">
        <f t="shared" ref="L159:M159" si="101">L104+L113+L122+L131+L140+L149</f>
        <v>0</v>
      </c>
      <c r="M159" s="99">
        <f t="shared" si="101"/>
        <v>0</v>
      </c>
      <c r="N159" s="99">
        <f t="shared" ref="N159:O159" si="102">N104+N113+N122+N131+N140+N149</f>
        <v>0</v>
      </c>
      <c r="O159" s="99">
        <f t="shared" si="102"/>
        <v>0</v>
      </c>
      <c r="P159" s="99">
        <f t="shared" ref="P159:Q159" si="103">P104+P113+P122+P131+P140+P149</f>
        <v>0</v>
      </c>
      <c r="Q159" s="99">
        <f t="shared" si="103"/>
        <v>0</v>
      </c>
    </row>
    <row r="160" spans="1:17" x14ac:dyDescent="0.2">
      <c r="A160" s="110"/>
      <c r="B160" s="110" t="s">
        <v>146</v>
      </c>
      <c r="C160" s="100">
        <f t="shared" si="73"/>
        <v>57</v>
      </c>
      <c r="D160" s="100">
        <f t="shared" ref="D160" si="104">D105+D114+D123+D132+D141+D150</f>
        <v>74</v>
      </c>
      <c r="E160" s="100">
        <f t="shared" si="73"/>
        <v>47</v>
      </c>
      <c r="F160" s="100">
        <f t="shared" si="73"/>
        <v>50</v>
      </c>
      <c r="G160" s="100">
        <f t="shared" si="73"/>
        <v>53</v>
      </c>
      <c r="H160" s="100">
        <f t="shared" si="73"/>
        <v>36</v>
      </c>
      <c r="I160" s="100">
        <f t="shared" si="73"/>
        <v>72</v>
      </c>
      <c r="J160" s="100">
        <f t="shared" ref="J160:K160" si="105">J105+J114+J123+J132+J141+J150</f>
        <v>61</v>
      </c>
      <c r="K160" s="100">
        <f t="shared" si="105"/>
        <v>58.105000000000004</v>
      </c>
      <c r="L160" s="100">
        <f t="shared" ref="L160:M160" si="106">L105+L114+L123+L132+L141+L150</f>
        <v>63.280999999999999</v>
      </c>
      <c r="M160" s="100">
        <f t="shared" si="106"/>
        <v>38.969000000000001</v>
      </c>
      <c r="N160" s="100">
        <f t="shared" ref="N160:O160" si="107">N105+N114+N123+N132+N141+N150</f>
        <v>62.317</v>
      </c>
      <c r="O160" s="100">
        <f t="shared" si="107"/>
        <v>53.465999999999994</v>
      </c>
      <c r="P160" s="100">
        <f t="shared" ref="P160:Q160" si="108">P105+P114+P123+P132+P141+P150</f>
        <v>56.227000000000004</v>
      </c>
      <c r="Q160" s="100">
        <f t="shared" si="108"/>
        <v>62.487000000000002</v>
      </c>
    </row>
    <row r="161" spans="1:17" x14ac:dyDescent="0.2">
      <c r="C161" s="68">
        <f>SUM(C154:C160)</f>
        <v>487</v>
      </c>
      <c r="D161" s="68">
        <f>SUM(D154:D160)</f>
        <v>480</v>
      </c>
    </row>
    <row r="162" spans="1:17" x14ac:dyDescent="0.2">
      <c r="A162" t="s">
        <v>154</v>
      </c>
      <c r="B162" s="67"/>
      <c r="C162" s="345" t="s">
        <v>151</v>
      </c>
      <c r="D162" s="345" t="s">
        <v>70</v>
      </c>
      <c r="E162" s="543" t="s">
        <v>67</v>
      </c>
      <c r="F162" s="345" t="s">
        <v>61</v>
      </c>
      <c r="G162" s="345" t="s">
        <v>60</v>
      </c>
      <c r="H162" s="345" t="s">
        <v>75</v>
      </c>
      <c r="I162" s="345" t="s">
        <v>76</v>
      </c>
      <c r="J162" s="345" t="s">
        <v>374</v>
      </c>
      <c r="K162" s="345" t="s">
        <v>426</v>
      </c>
      <c r="L162" s="345" t="s">
        <v>443</v>
      </c>
      <c r="M162" s="392" t="s">
        <v>495</v>
      </c>
      <c r="N162" s="392" t="s">
        <v>554</v>
      </c>
      <c r="O162" s="392" t="s">
        <v>579</v>
      </c>
      <c r="P162" s="713" t="s">
        <v>619</v>
      </c>
      <c r="Q162" s="713" t="s">
        <v>632</v>
      </c>
    </row>
    <row r="163" spans="1:17" x14ac:dyDescent="0.2">
      <c r="B163" t="s">
        <v>170</v>
      </c>
      <c r="C163" s="49">
        <f>SUM(C164:C170)</f>
        <v>364</v>
      </c>
      <c r="D163" s="49">
        <f>SUM(D164:D170)</f>
        <v>383</v>
      </c>
      <c r="E163" s="49">
        <f t="shared" ref="E163:H163" si="109">SUM(E164:E170)</f>
        <v>585</v>
      </c>
      <c r="F163" s="49">
        <f t="shared" si="109"/>
        <v>495</v>
      </c>
      <c r="G163" s="49">
        <f t="shared" si="109"/>
        <v>486</v>
      </c>
      <c r="H163" s="49">
        <f t="shared" si="109"/>
        <v>735</v>
      </c>
      <c r="I163" s="49">
        <f t="shared" ref="I163:J163" si="110">SUM(I164:I170)</f>
        <v>810</v>
      </c>
      <c r="J163" s="49">
        <f t="shared" si="110"/>
        <v>808</v>
      </c>
      <c r="K163" s="49">
        <f t="shared" ref="K163:L163" si="111">SUM(K164:K170)</f>
        <v>830</v>
      </c>
      <c r="L163" s="49">
        <f t="shared" si="111"/>
        <v>702</v>
      </c>
      <c r="M163" s="49">
        <f t="shared" ref="M163:N163" si="112">SUM(M164:M170)</f>
        <v>545</v>
      </c>
      <c r="N163" s="49">
        <f t="shared" si="112"/>
        <v>720</v>
      </c>
      <c r="O163" s="49">
        <f t="shared" ref="O163:P163" si="113">SUM(O164:O170)</f>
        <v>804</v>
      </c>
      <c r="P163" s="49">
        <f t="shared" si="113"/>
        <v>966</v>
      </c>
      <c r="Q163" s="49">
        <f t="shared" ref="Q163" si="114">SUM(Q164:Q170)</f>
        <v>1020</v>
      </c>
    </row>
    <row r="164" spans="1:17" x14ac:dyDescent="0.2">
      <c r="B164" s="102" t="s">
        <v>140</v>
      </c>
      <c r="C164" s="49">
        <f t="shared" ref="C164:N164" si="115">ROUND(C71*C99/C154,0)</f>
        <v>272</v>
      </c>
      <c r="D164" s="49">
        <f t="shared" si="115"/>
        <v>306</v>
      </c>
      <c r="E164" s="49">
        <f t="shared" si="115"/>
        <v>514</v>
      </c>
      <c r="F164" s="49">
        <f t="shared" si="115"/>
        <v>408</v>
      </c>
      <c r="G164" s="49">
        <f t="shared" si="115"/>
        <v>356</v>
      </c>
      <c r="H164" s="49">
        <f t="shared" si="115"/>
        <v>562</v>
      </c>
      <c r="I164" s="49">
        <f t="shared" si="115"/>
        <v>638</v>
      </c>
      <c r="J164" s="49">
        <f t="shared" si="115"/>
        <v>636</v>
      </c>
      <c r="K164" s="49">
        <f t="shared" si="115"/>
        <v>660</v>
      </c>
      <c r="L164" s="49">
        <f t="shared" si="115"/>
        <v>540</v>
      </c>
      <c r="M164" s="49">
        <f t="shared" si="115"/>
        <v>480</v>
      </c>
      <c r="N164" s="49">
        <f t="shared" si="115"/>
        <v>631</v>
      </c>
      <c r="O164" s="49">
        <f t="shared" ref="O164:P164" si="116">ROUND(O71*O99/O154,0)</f>
        <v>682</v>
      </c>
      <c r="P164" s="49">
        <f t="shared" si="116"/>
        <v>793</v>
      </c>
      <c r="Q164" s="49">
        <f t="shared" ref="Q164" si="117">ROUND(Q71*Q99/Q154,0)</f>
        <v>829</v>
      </c>
    </row>
    <row r="165" spans="1:17" x14ac:dyDescent="0.2">
      <c r="B165" s="103" t="s">
        <v>141</v>
      </c>
      <c r="C165" s="49">
        <f t="shared" ref="C165:N165" si="118">ROUND(C72*C100/C155,0)</f>
        <v>6</v>
      </c>
      <c r="D165" s="49">
        <f t="shared" si="118"/>
        <v>7</v>
      </c>
      <c r="E165" s="49">
        <f t="shared" si="118"/>
        <v>7</v>
      </c>
      <c r="F165" s="49">
        <f t="shared" si="118"/>
        <v>7</v>
      </c>
      <c r="G165" s="49">
        <f t="shared" si="118"/>
        <v>17</v>
      </c>
      <c r="H165" s="49">
        <f t="shared" si="118"/>
        <v>17</v>
      </c>
      <c r="I165" s="49">
        <f t="shared" si="118"/>
        <v>9</v>
      </c>
      <c r="J165" s="49">
        <f t="shared" si="118"/>
        <v>39</v>
      </c>
      <c r="K165" s="49">
        <f t="shared" si="118"/>
        <v>41</v>
      </c>
      <c r="L165" s="49">
        <f t="shared" si="118"/>
        <v>34</v>
      </c>
      <c r="M165" s="49">
        <f t="shared" si="118"/>
        <v>27</v>
      </c>
      <c r="N165" s="49">
        <f t="shared" si="118"/>
        <v>28</v>
      </c>
      <c r="O165" s="49">
        <f t="shared" ref="O165:P165" si="119">ROUND(O72*O100/O155,0)</f>
        <v>27</v>
      </c>
      <c r="P165" s="49">
        <f t="shared" si="119"/>
        <v>32</v>
      </c>
      <c r="Q165" s="49">
        <f t="shared" ref="Q165" si="120">ROUND(Q72*Q100/Q155,0)</f>
        <v>34</v>
      </c>
    </row>
    <row r="166" spans="1:17" x14ac:dyDescent="0.2">
      <c r="B166" s="113" t="s">
        <v>142</v>
      </c>
      <c r="C166" s="114"/>
      <c r="D166" s="114"/>
      <c r="E166" s="114"/>
      <c r="F166" s="114"/>
      <c r="G166" s="114"/>
      <c r="H166" s="114"/>
      <c r="I166" s="114"/>
    </row>
    <row r="167" spans="1:17" x14ac:dyDescent="0.2">
      <c r="B167" s="103" t="s">
        <v>143</v>
      </c>
      <c r="C167" s="49">
        <f t="shared" ref="C167:N167" si="121">ROUND(C74*C102/C157,0)</f>
        <v>86</v>
      </c>
      <c r="D167" s="49">
        <f t="shared" si="121"/>
        <v>70</v>
      </c>
      <c r="E167" s="49">
        <f t="shared" si="121"/>
        <v>64</v>
      </c>
      <c r="F167" s="49">
        <f t="shared" si="121"/>
        <v>80</v>
      </c>
      <c r="G167" s="49">
        <f t="shared" si="121"/>
        <v>113</v>
      </c>
      <c r="H167" s="49">
        <f t="shared" si="121"/>
        <v>156</v>
      </c>
      <c r="I167" s="49">
        <f t="shared" si="121"/>
        <v>163</v>
      </c>
      <c r="J167" s="49">
        <f t="shared" si="121"/>
        <v>133</v>
      </c>
      <c r="K167" s="49">
        <f t="shared" si="121"/>
        <v>129</v>
      </c>
      <c r="L167" s="49">
        <f t="shared" si="121"/>
        <v>128</v>
      </c>
      <c r="M167" s="49">
        <f t="shared" si="121"/>
        <v>38</v>
      </c>
      <c r="N167" s="49">
        <f t="shared" si="121"/>
        <v>61</v>
      </c>
      <c r="O167" s="49">
        <f t="shared" ref="O167:Q167" si="122">ROUND(O74*O102/O157,0)</f>
        <v>95</v>
      </c>
      <c r="P167" s="49">
        <f t="shared" si="122"/>
        <v>141</v>
      </c>
      <c r="Q167" s="49">
        <f t="shared" si="122"/>
        <v>157</v>
      </c>
    </row>
    <row r="168" spans="1:17" x14ac:dyDescent="0.2">
      <c r="B168" s="113" t="s">
        <v>144</v>
      </c>
      <c r="C168" s="114"/>
      <c r="D168" s="114"/>
      <c r="E168" s="114"/>
      <c r="F168" s="114"/>
      <c r="G168" s="114"/>
      <c r="H168" s="114"/>
      <c r="I168" s="114"/>
    </row>
    <row r="169" spans="1:17" x14ac:dyDescent="0.2">
      <c r="B169" s="113" t="s">
        <v>145</v>
      </c>
      <c r="C169" s="114"/>
      <c r="D169" s="114"/>
      <c r="E169" s="114"/>
      <c r="F169" s="114"/>
      <c r="G169" s="114"/>
      <c r="H169" s="114"/>
      <c r="I169" s="114"/>
    </row>
    <row r="170" spans="1:17" x14ac:dyDescent="0.2">
      <c r="B170" s="106" t="s">
        <v>146</v>
      </c>
      <c r="C170" s="53">
        <f t="shared" ref="C170:N170" si="123">ROUND(C77*C105/C160,0)</f>
        <v>0</v>
      </c>
      <c r="D170" s="53">
        <f t="shared" si="123"/>
        <v>0</v>
      </c>
      <c r="E170" s="53">
        <f t="shared" si="123"/>
        <v>0</v>
      </c>
      <c r="F170" s="53">
        <f t="shared" si="123"/>
        <v>0</v>
      </c>
      <c r="G170" s="53">
        <f t="shared" si="123"/>
        <v>0</v>
      </c>
      <c r="H170" s="53">
        <f t="shared" si="123"/>
        <v>0</v>
      </c>
      <c r="I170" s="53">
        <f t="shared" si="123"/>
        <v>0</v>
      </c>
      <c r="J170" s="53">
        <f t="shared" si="123"/>
        <v>0</v>
      </c>
      <c r="K170" s="53">
        <f t="shared" si="123"/>
        <v>0</v>
      </c>
      <c r="L170" s="53">
        <f t="shared" si="123"/>
        <v>0</v>
      </c>
      <c r="M170" s="53">
        <f t="shared" si="123"/>
        <v>0</v>
      </c>
      <c r="N170" s="53">
        <f t="shared" si="123"/>
        <v>0</v>
      </c>
      <c r="O170" s="53">
        <f t="shared" ref="O170:P170" si="124">ROUND(O77*O105/O160,0)</f>
        <v>0</v>
      </c>
      <c r="P170" s="53">
        <f t="shared" si="124"/>
        <v>0</v>
      </c>
      <c r="Q170" s="53">
        <f t="shared" ref="Q170" si="125">ROUND(Q77*Q105/Q160,0)</f>
        <v>0</v>
      </c>
    </row>
    <row r="171" spans="1:17" x14ac:dyDescent="0.2">
      <c r="B171" t="s">
        <v>171</v>
      </c>
      <c r="C171" s="47">
        <f>SUM(C172:C178)</f>
        <v>477</v>
      </c>
      <c r="D171" s="47">
        <f>SUM(D172:D178)</f>
        <v>368</v>
      </c>
      <c r="E171" s="47">
        <f t="shared" ref="E171:H171" si="126">SUM(E172:E178)</f>
        <v>407</v>
      </c>
      <c r="F171" s="47">
        <f t="shared" si="126"/>
        <v>363</v>
      </c>
      <c r="G171" s="47">
        <f t="shared" si="126"/>
        <v>457</v>
      </c>
      <c r="H171" s="47">
        <f t="shared" si="126"/>
        <v>485</v>
      </c>
      <c r="I171" s="47">
        <f t="shared" ref="I171:J171" si="127">SUM(I172:I178)</f>
        <v>643</v>
      </c>
      <c r="J171" s="47">
        <f t="shared" si="127"/>
        <v>1758</v>
      </c>
      <c r="K171" s="47">
        <f t="shared" ref="K171:L171" si="128">SUM(K172:K178)</f>
        <v>1734</v>
      </c>
      <c r="L171" s="47">
        <f t="shared" si="128"/>
        <v>1897</v>
      </c>
      <c r="M171" s="47">
        <f t="shared" ref="M171:N171" si="129">SUM(M172:M178)</f>
        <v>1727</v>
      </c>
      <c r="N171" s="47">
        <f t="shared" si="129"/>
        <v>2235</v>
      </c>
      <c r="O171" s="47">
        <f t="shared" ref="O171:P171" si="130">SUM(O172:O178)</f>
        <v>2546</v>
      </c>
      <c r="P171" s="47">
        <f t="shared" si="130"/>
        <v>3239</v>
      </c>
      <c r="Q171" s="47">
        <f t="shared" ref="Q171" si="131">SUM(Q172:Q178)</f>
        <v>3507</v>
      </c>
    </row>
    <row r="172" spans="1:17" x14ac:dyDescent="0.2">
      <c r="B172" s="102" t="s">
        <v>140</v>
      </c>
      <c r="C172" s="54">
        <f t="shared" ref="C172:N172" si="132">ROUND(C71*C108/C154,0)</f>
        <v>0</v>
      </c>
      <c r="D172" s="54">
        <f t="shared" si="132"/>
        <v>0</v>
      </c>
      <c r="E172" s="54">
        <f t="shared" si="132"/>
        <v>0</v>
      </c>
      <c r="F172" s="54">
        <f t="shared" si="132"/>
        <v>0</v>
      </c>
      <c r="G172" s="54">
        <f t="shared" si="132"/>
        <v>0</v>
      </c>
      <c r="H172" s="54">
        <f t="shared" si="132"/>
        <v>0</v>
      </c>
      <c r="I172" s="54">
        <f t="shared" si="132"/>
        <v>456</v>
      </c>
      <c r="J172" s="54">
        <f t="shared" si="132"/>
        <v>1356</v>
      </c>
      <c r="K172" s="54">
        <f t="shared" si="132"/>
        <v>1562</v>
      </c>
      <c r="L172" s="54">
        <f t="shared" si="132"/>
        <v>1725</v>
      </c>
      <c r="M172" s="54">
        <f t="shared" si="132"/>
        <v>1683</v>
      </c>
      <c r="N172" s="54">
        <f t="shared" si="132"/>
        <v>2181</v>
      </c>
      <c r="O172" s="54">
        <f t="shared" ref="O172:P172" si="133">ROUND(O71*O108/O154,0)</f>
        <v>2395</v>
      </c>
      <c r="P172" s="54">
        <f t="shared" si="133"/>
        <v>3007</v>
      </c>
      <c r="Q172" s="54">
        <f t="shared" ref="Q172" si="134">ROUND(Q71*Q108/Q154,0)</f>
        <v>3225</v>
      </c>
    </row>
    <row r="173" spans="1:17" x14ac:dyDescent="0.2">
      <c r="B173" s="103" t="s">
        <v>141</v>
      </c>
      <c r="C173" s="54">
        <f t="shared" ref="C173:N173" si="135">ROUND(C72*C109/C155,0)</f>
        <v>12</v>
      </c>
      <c r="D173" s="54">
        <f t="shared" si="135"/>
        <v>47</v>
      </c>
      <c r="E173" s="54">
        <f t="shared" si="135"/>
        <v>57</v>
      </c>
      <c r="F173" s="54">
        <f t="shared" si="135"/>
        <v>44</v>
      </c>
      <c r="G173" s="54">
        <f t="shared" si="135"/>
        <v>67</v>
      </c>
      <c r="H173" s="54">
        <f t="shared" si="135"/>
        <v>51</v>
      </c>
      <c r="I173" s="54">
        <f t="shared" si="135"/>
        <v>63</v>
      </c>
      <c r="J173" s="54">
        <f t="shared" si="135"/>
        <v>39</v>
      </c>
      <c r="K173" s="54">
        <f t="shared" si="135"/>
        <v>39</v>
      </c>
      <c r="L173" s="54">
        <f t="shared" si="135"/>
        <v>42</v>
      </c>
      <c r="M173" s="54">
        <f t="shared" si="135"/>
        <v>25</v>
      </c>
      <c r="N173" s="54">
        <f t="shared" si="135"/>
        <v>26</v>
      </c>
      <c r="O173" s="54">
        <f t="shared" ref="O173:P173" si="136">ROUND(O72*O109/O155,0)</f>
        <v>27</v>
      </c>
      <c r="P173" s="54">
        <f t="shared" si="136"/>
        <v>28</v>
      </c>
      <c r="Q173" s="54">
        <f t="shared" ref="Q173" si="137">ROUND(Q72*Q109/Q155,0)</f>
        <v>60</v>
      </c>
    </row>
    <row r="174" spans="1:17" x14ac:dyDescent="0.2">
      <c r="B174" s="113" t="s">
        <v>142</v>
      </c>
      <c r="C174" s="117"/>
      <c r="D174" s="117"/>
      <c r="E174" s="117"/>
      <c r="F174" s="117"/>
      <c r="G174" s="117"/>
      <c r="H174" s="117"/>
      <c r="I174" s="117"/>
    </row>
    <row r="175" spans="1:17" x14ac:dyDescent="0.2">
      <c r="B175" s="103" t="s">
        <v>143</v>
      </c>
      <c r="C175" s="54">
        <f t="shared" ref="C175:N175" si="138">ROUND(C74*C111/C157,0)</f>
        <v>465</v>
      </c>
      <c r="D175" s="54">
        <f t="shared" si="138"/>
        <v>321</v>
      </c>
      <c r="E175" s="54">
        <f t="shared" si="138"/>
        <v>350</v>
      </c>
      <c r="F175" s="54">
        <f t="shared" si="138"/>
        <v>319</v>
      </c>
      <c r="G175" s="54">
        <f t="shared" si="138"/>
        <v>390</v>
      </c>
      <c r="H175" s="54">
        <f t="shared" si="138"/>
        <v>434</v>
      </c>
      <c r="I175" s="54">
        <f t="shared" si="138"/>
        <v>124</v>
      </c>
      <c r="J175" s="54">
        <f t="shared" si="138"/>
        <v>363</v>
      </c>
      <c r="K175" s="54">
        <f t="shared" si="138"/>
        <v>133</v>
      </c>
      <c r="L175" s="54">
        <f t="shared" si="138"/>
        <v>130</v>
      </c>
      <c r="M175" s="54">
        <f t="shared" si="138"/>
        <v>19</v>
      </c>
      <c r="N175" s="54">
        <f t="shared" si="138"/>
        <v>28</v>
      </c>
      <c r="O175" s="54">
        <f t="shared" ref="O175:Q175" si="139">ROUND(O74*O111/O157,0)</f>
        <v>124</v>
      </c>
      <c r="P175" s="54">
        <f t="shared" si="139"/>
        <v>204</v>
      </c>
      <c r="Q175" s="54">
        <f t="shared" si="139"/>
        <v>222</v>
      </c>
    </row>
    <row r="176" spans="1:17" x14ac:dyDescent="0.2">
      <c r="B176" s="113" t="s">
        <v>144</v>
      </c>
      <c r="C176" s="117"/>
      <c r="D176" s="117"/>
      <c r="E176" s="117"/>
      <c r="F176" s="117"/>
      <c r="G176" s="117"/>
      <c r="H176" s="117"/>
      <c r="I176" s="117"/>
    </row>
    <row r="177" spans="2:17" x14ac:dyDescent="0.2">
      <c r="B177" s="113" t="s">
        <v>145</v>
      </c>
      <c r="C177" s="117"/>
      <c r="D177" s="117"/>
      <c r="E177" s="117"/>
      <c r="F177" s="117"/>
      <c r="G177" s="117"/>
      <c r="H177" s="117"/>
      <c r="I177" s="117"/>
    </row>
    <row r="178" spans="2:17" x14ac:dyDescent="0.2">
      <c r="B178" s="103" t="s">
        <v>146</v>
      </c>
      <c r="C178" s="54">
        <f t="shared" ref="C178:N178" si="140">ROUND(C77*C114/C160,0)</f>
        <v>0</v>
      </c>
      <c r="D178" s="54">
        <f t="shared" si="140"/>
        <v>0</v>
      </c>
      <c r="E178" s="54">
        <f t="shared" si="140"/>
        <v>0</v>
      </c>
      <c r="F178" s="54">
        <f t="shared" si="140"/>
        <v>0</v>
      </c>
      <c r="G178" s="54">
        <f t="shared" si="140"/>
        <v>0</v>
      </c>
      <c r="H178" s="54">
        <f t="shared" si="140"/>
        <v>0</v>
      </c>
      <c r="I178" s="54">
        <f t="shared" si="140"/>
        <v>0</v>
      </c>
      <c r="J178" s="54">
        <f t="shared" si="140"/>
        <v>0</v>
      </c>
      <c r="K178" s="54">
        <f t="shared" si="140"/>
        <v>0</v>
      </c>
      <c r="L178" s="54">
        <f t="shared" si="140"/>
        <v>0</v>
      </c>
      <c r="M178" s="54">
        <f t="shared" si="140"/>
        <v>0</v>
      </c>
      <c r="N178" s="54">
        <f t="shared" si="140"/>
        <v>0</v>
      </c>
      <c r="O178" s="54">
        <f t="shared" ref="O178:P178" si="141">ROUND(O77*O114/O160,0)</f>
        <v>0</v>
      </c>
      <c r="P178" s="54">
        <f t="shared" si="141"/>
        <v>0</v>
      </c>
      <c r="Q178" s="54">
        <f t="shared" ref="Q178" si="142">ROUND(Q77*Q114/Q160,0)</f>
        <v>0</v>
      </c>
    </row>
    <row r="179" spans="2:17" x14ac:dyDescent="0.2">
      <c r="B179" s="43" t="s">
        <v>172</v>
      </c>
      <c r="C179" s="47">
        <f>SUM(C180:C186)</f>
        <v>56</v>
      </c>
      <c r="D179" s="47">
        <f>SUM(D180:D186)</f>
        <v>59</v>
      </c>
      <c r="E179" s="47">
        <f t="shared" ref="E179:H179" si="143">SUM(E180:E186)</f>
        <v>91</v>
      </c>
      <c r="F179" s="47">
        <f t="shared" si="143"/>
        <v>82</v>
      </c>
      <c r="G179" s="47">
        <f t="shared" si="143"/>
        <v>447</v>
      </c>
      <c r="H179" s="47">
        <f t="shared" si="143"/>
        <v>1090</v>
      </c>
      <c r="I179" s="47">
        <f t="shared" ref="I179:J179" si="144">SUM(I180:I186)</f>
        <v>963</v>
      </c>
      <c r="J179" s="47">
        <f t="shared" si="144"/>
        <v>1010</v>
      </c>
      <c r="K179" s="47">
        <f t="shared" ref="K179:L179" si="145">SUM(K180:K186)</f>
        <v>1087</v>
      </c>
      <c r="L179" s="47">
        <f t="shared" si="145"/>
        <v>972</v>
      </c>
      <c r="M179" s="47">
        <f t="shared" ref="M179:N179" si="146">SUM(M180:M186)</f>
        <v>876</v>
      </c>
      <c r="N179" s="47">
        <f t="shared" si="146"/>
        <v>1269</v>
      </c>
      <c r="O179" s="47">
        <f t="shared" ref="O179:P179" si="147">SUM(O180:O186)</f>
        <v>1722</v>
      </c>
      <c r="P179" s="47">
        <f t="shared" si="147"/>
        <v>1350</v>
      </c>
      <c r="Q179" s="47">
        <f t="shared" ref="Q179" si="148">SUM(Q180:Q186)</f>
        <v>1562</v>
      </c>
    </row>
    <row r="180" spans="2:17" x14ac:dyDescent="0.2">
      <c r="B180" s="102" t="s">
        <v>140</v>
      </c>
      <c r="C180" s="49">
        <f t="shared" ref="C180:N180" si="149">ROUND(C71*C117/C154,0)</f>
        <v>56</v>
      </c>
      <c r="D180" s="49">
        <f t="shared" si="149"/>
        <v>59</v>
      </c>
      <c r="E180" s="49">
        <f t="shared" si="149"/>
        <v>91</v>
      </c>
      <c r="F180" s="49">
        <f t="shared" si="149"/>
        <v>82</v>
      </c>
      <c r="G180" s="49">
        <f t="shared" si="149"/>
        <v>447</v>
      </c>
      <c r="H180" s="49">
        <f t="shared" si="149"/>
        <v>1090</v>
      </c>
      <c r="I180" s="49">
        <f t="shared" si="149"/>
        <v>963</v>
      </c>
      <c r="J180" s="49">
        <f t="shared" si="149"/>
        <v>1010</v>
      </c>
      <c r="K180" s="49">
        <f t="shared" si="149"/>
        <v>1087</v>
      </c>
      <c r="L180" s="49">
        <f t="shared" si="149"/>
        <v>972</v>
      </c>
      <c r="M180" s="49">
        <f t="shared" si="149"/>
        <v>876</v>
      </c>
      <c r="N180" s="49">
        <f t="shared" si="149"/>
        <v>1269</v>
      </c>
      <c r="O180" s="49">
        <f t="shared" ref="O180:P180" si="150">ROUND(O71*O117/O154,0)</f>
        <v>1722</v>
      </c>
      <c r="P180" s="49">
        <f t="shared" si="150"/>
        <v>1350</v>
      </c>
      <c r="Q180" s="49">
        <f t="shared" ref="Q180" si="151">ROUND(Q71*Q117/Q154,0)</f>
        <v>1562</v>
      </c>
    </row>
    <row r="181" spans="2:17" x14ac:dyDescent="0.2">
      <c r="B181" s="103" t="s">
        <v>141</v>
      </c>
      <c r="C181" s="49">
        <f t="shared" ref="C181:N181" si="152">ROUND(C72*C118/C155,0)</f>
        <v>0</v>
      </c>
      <c r="D181" s="49">
        <f t="shared" si="152"/>
        <v>0</v>
      </c>
      <c r="E181" s="49">
        <f t="shared" si="152"/>
        <v>0</v>
      </c>
      <c r="F181" s="49">
        <f t="shared" si="152"/>
        <v>0</v>
      </c>
      <c r="G181" s="49">
        <f t="shared" si="152"/>
        <v>0</v>
      </c>
      <c r="H181" s="49">
        <f t="shared" si="152"/>
        <v>0</v>
      </c>
      <c r="I181" s="49">
        <f t="shared" si="152"/>
        <v>0</v>
      </c>
      <c r="J181" s="49">
        <f t="shared" si="152"/>
        <v>0</v>
      </c>
      <c r="K181" s="49">
        <f t="shared" si="152"/>
        <v>0</v>
      </c>
      <c r="L181" s="49">
        <f t="shared" si="152"/>
        <v>0</v>
      </c>
      <c r="M181" s="49">
        <f t="shared" si="152"/>
        <v>0</v>
      </c>
      <c r="N181" s="49">
        <f t="shared" si="152"/>
        <v>0</v>
      </c>
      <c r="O181" s="49">
        <f t="shared" ref="O181:P181" si="153">ROUND(O72*O118/O155,0)</f>
        <v>0</v>
      </c>
      <c r="P181" s="49">
        <f t="shared" si="153"/>
        <v>0</v>
      </c>
      <c r="Q181" s="49">
        <f t="shared" ref="Q181" si="154">ROUND(Q72*Q118/Q155,0)</f>
        <v>0</v>
      </c>
    </row>
    <row r="182" spans="2:17" x14ac:dyDescent="0.2">
      <c r="B182" s="113" t="s">
        <v>142</v>
      </c>
      <c r="C182" s="114"/>
      <c r="D182" s="114"/>
      <c r="E182" s="114"/>
      <c r="F182" s="114"/>
      <c r="G182" s="114"/>
      <c r="H182" s="114"/>
      <c r="I182" s="114"/>
    </row>
    <row r="183" spans="2:17" x14ac:dyDescent="0.2">
      <c r="B183" s="103" t="s">
        <v>143</v>
      </c>
      <c r="C183" s="49">
        <f t="shared" ref="C183:N183" si="155">ROUND(C74*C120/C157,0)</f>
        <v>0</v>
      </c>
      <c r="D183" s="49">
        <f t="shared" si="155"/>
        <v>0</v>
      </c>
      <c r="E183" s="49">
        <f t="shared" si="155"/>
        <v>0</v>
      </c>
      <c r="F183" s="49">
        <f t="shared" si="155"/>
        <v>0</v>
      </c>
      <c r="G183" s="49">
        <f t="shared" si="155"/>
        <v>0</v>
      </c>
      <c r="H183" s="49">
        <f t="shared" si="155"/>
        <v>0</v>
      </c>
      <c r="I183" s="49">
        <f t="shared" si="155"/>
        <v>0</v>
      </c>
      <c r="J183" s="49">
        <f t="shared" si="155"/>
        <v>0</v>
      </c>
      <c r="K183" s="49">
        <f t="shared" si="155"/>
        <v>0</v>
      </c>
      <c r="L183" s="49">
        <f t="shared" si="155"/>
        <v>0</v>
      </c>
      <c r="M183" s="49">
        <f t="shared" si="155"/>
        <v>0</v>
      </c>
      <c r="N183" s="49">
        <f t="shared" si="155"/>
        <v>0</v>
      </c>
      <c r="O183" s="49">
        <f t="shared" ref="O183:Q183" si="156">ROUND(O74*O120/O157,0)</f>
        <v>0</v>
      </c>
      <c r="P183" s="49">
        <f t="shared" si="156"/>
        <v>0</v>
      </c>
      <c r="Q183" s="49">
        <f t="shared" si="156"/>
        <v>0</v>
      </c>
    </row>
    <row r="184" spans="2:17" x14ac:dyDescent="0.2">
      <c r="B184" s="113" t="s">
        <v>144</v>
      </c>
      <c r="C184" s="114"/>
      <c r="D184" s="114"/>
      <c r="E184" s="114"/>
      <c r="F184" s="114"/>
      <c r="G184" s="114"/>
      <c r="H184" s="114"/>
      <c r="I184" s="114"/>
    </row>
    <row r="185" spans="2:17" x14ac:dyDescent="0.2">
      <c r="B185" s="113" t="s">
        <v>145</v>
      </c>
      <c r="C185" s="114"/>
      <c r="D185" s="114"/>
      <c r="E185" s="114"/>
      <c r="F185" s="114"/>
      <c r="G185" s="114"/>
      <c r="H185" s="114"/>
      <c r="I185" s="114"/>
    </row>
    <row r="186" spans="2:17" x14ac:dyDescent="0.2">
      <c r="B186" s="106" t="s">
        <v>146</v>
      </c>
      <c r="C186" s="53">
        <f t="shared" ref="C186:N186" si="157">ROUND(C77*C123/C160,0)</f>
        <v>0</v>
      </c>
      <c r="D186" s="53">
        <f t="shared" si="157"/>
        <v>0</v>
      </c>
      <c r="E186" s="53">
        <f t="shared" si="157"/>
        <v>0</v>
      </c>
      <c r="F186" s="53">
        <f t="shared" si="157"/>
        <v>0</v>
      </c>
      <c r="G186" s="53">
        <f t="shared" si="157"/>
        <v>0</v>
      </c>
      <c r="H186" s="53">
        <f t="shared" si="157"/>
        <v>0</v>
      </c>
      <c r="I186" s="53">
        <f t="shared" si="157"/>
        <v>0</v>
      </c>
      <c r="J186" s="53">
        <f t="shared" si="157"/>
        <v>0</v>
      </c>
      <c r="K186" s="53">
        <f t="shared" si="157"/>
        <v>0</v>
      </c>
      <c r="L186" s="53">
        <f t="shared" si="157"/>
        <v>0</v>
      </c>
      <c r="M186" s="53">
        <f t="shared" si="157"/>
        <v>0</v>
      </c>
      <c r="N186" s="53">
        <f t="shared" si="157"/>
        <v>0</v>
      </c>
      <c r="O186" s="53">
        <f t="shared" ref="O186:P186" si="158">ROUND(O77*O123/O160,0)</f>
        <v>0</v>
      </c>
      <c r="P186" s="53">
        <f t="shared" si="158"/>
        <v>0</v>
      </c>
      <c r="Q186" s="53">
        <f t="shared" ref="Q186" si="159">ROUND(Q77*Q123/Q160,0)</f>
        <v>0</v>
      </c>
    </row>
    <row r="187" spans="2:17" x14ac:dyDescent="0.2">
      <c r="B187" t="s">
        <v>173</v>
      </c>
      <c r="C187" s="47">
        <f>SUM(C188:C194)</f>
        <v>241</v>
      </c>
      <c r="D187" s="47">
        <f>SUM(D188:D194)</f>
        <v>235</v>
      </c>
      <c r="E187" s="47">
        <f t="shared" ref="E187:H187" si="160">SUM(E188:E194)</f>
        <v>271</v>
      </c>
      <c r="F187" s="47">
        <f t="shared" si="160"/>
        <v>243</v>
      </c>
      <c r="G187" s="47">
        <f t="shared" si="160"/>
        <v>279</v>
      </c>
      <c r="H187" s="47">
        <f t="shared" si="160"/>
        <v>321</v>
      </c>
      <c r="I187" s="47">
        <f t="shared" ref="I187:J187" si="161">SUM(I188:I194)</f>
        <v>366</v>
      </c>
      <c r="J187" s="47">
        <f t="shared" si="161"/>
        <v>276</v>
      </c>
      <c r="K187" s="47">
        <f t="shared" ref="K187:L187" si="162">SUM(K188:K194)</f>
        <v>417</v>
      </c>
      <c r="L187" s="47">
        <f t="shared" si="162"/>
        <v>938</v>
      </c>
      <c r="M187" s="47">
        <f t="shared" ref="M187:N187" si="163">SUM(M188:M194)</f>
        <v>817</v>
      </c>
      <c r="N187" s="47">
        <f t="shared" si="163"/>
        <v>1084</v>
      </c>
      <c r="O187" s="47">
        <f t="shared" ref="O187:P187" si="164">SUM(O188:O194)</f>
        <v>1239</v>
      </c>
      <c r="P187" s="47">
        <f t="shared" si="164"/>
        <v>1362</v>
      </c>
      <c r="Q187" s="47">
        <f>SUM(Q188:Q194)</f>
        <v>1838</v>
      </c>
    </row>
    <row r="188" spans="2:17" x14ac:dyDescent="0.2">
      <c r="B188" s="102" t="s">
        <v>140</v>
      </c>
      <c r="C188" s="54">
        <f t="shared" ref="C188:N188" si="165">ROUND(C71*C126/C154,0)</f>
        <v>144</v>
      </c>
      <c r="D188" s="54">
        <f t="shared" si="165"/>
        <v>153</v>
      </c>
      <c r="E188" s="54">
        <f t="shared" si="165"/>
        <v>181</v>
      </c>
      <c r="F188" s="54">
        <f t="shared" si="165"/>
        <v>163</v>
      </c>
      <c r="G188" s="54">
        <f t="shared" si="165"/>
        <v>183</v>
      </c>
      <c r="H188" s="54">
        <f t="shared" si="165"/>
        <v>206</v>
      </c>
      <c r="I188" s="54">
        <f t="shared" si="165"/>
        <v>234</v>
      </c>
      <c r="J188" s="54">
        <f t="shared" si="165"/>
        <v>152</v>
      </c>
      <c r="K188" s="54">
        <f t="shared" si="165"/>
        <v>248</v>
      </c>
      <c r="L188" s="54">
        <f t="shared" si="165"/>
        <v>676</v>
      </c>
      <c r="M188" s="54">
        <f t="shared" si="165"/>
        <v>708</v>
      </c>
      <c r="N188" s="54">
        <f t="shared" si="165"/>
        <v>884</v>
      </c>
      <c r="O188" s="54">
        <f t="shared" ref="O188:P188" si="166">ROUND(O71*O126/O154,0)</f>
        <v>972</v>
      </c>
      <c r="P188" s="54">
        <f t="shared" si="166"/>
        <v>1019</v>
      </c>
      <c r="Q188" s="54">
        <f t="shared" ref="Q188" si="167">ROUND(Q71*Q126/Q154,0)</f>
        <v>1471</v>
      </c>
    </row>
    <row r="189" spans="2:17" x14ac:dyDescent="0.2">
      <c r="B189" s="103" t="s">
        <v>141</v>
      </c>
      <c r="C189" s="54">
        <f t="shared" ref="C189:N189" si="168">ROUND(C72*C127/C155,0)</f>
        <v>6</v>
      </c>
      <c r="D189" s="54">
        <f t="shared" si="168"/>
        <v>7</v>
      </c>
      <c r="E189" s="54">
        <f t="shared" si="168"/>
        <v>0</v>
      </c>
      <c r="F189" s="54">
        <f t="shared" si="168"/>
        <v>0</v>
      </c>
      <c r="G189" s="54">
        <f t="shared" si="168"/>
        <v>0</v>
      </c>
      <c r="H189" s="54">
        <f t="shared" si="168"/>
        <v>0</v>
      </c>
      <c r="I189" s="54">
        <f t="shared" si="168"/>
        <v>0</v>
      </c>
      <c r="J189" s="54">
        <f t="shared" si="168"/>
        <v>0</v>
      </c>
      <c r="K189" s="54">
        <f t="shared" si="168"/>
        <v>0</v>
      </c>
      <c r="L189" s="54">
        <f t="shared" si="168"/>
        <v>0</v>
      </c>
      <c r="M189" s="54">
        <f t="shared" si="168"/>
        <v>0</v>
      </c>
      <c r="N189" s="54">
        <f t="shared" si="168"/>
        <v>0</v>
      </c>
      <c r="O189" s="54">
        <f t="shared" ref="O189:P189" si="169">ROUND(O72*O127/O155,0)</f>
        <v>0</v>
      </c>
      <c r="P189" s="54">
        <f t="shared" si="169"/>
        <v>0</v>
      </c>
      <c r="Q189" s="54">
        <f t="shared" ref="Q189" si="170">ROUND(Q72*Q127/Q155,0)</f>
        <v>0</v>
      </c>
    </row>
    <row r="190" spans="2:17" x14ac:dyDescent="0.2">
      <c r="B190" s="113" t="s">
        <v>142</v>
      </c>
      <c r="C190" s="117"/>
      <c r="D190" s="117"/>
      <c r="E190" s="117"/>
      <c r="F190" s="117"/>
      <c r="G190" s="117"/>
      <c r="H190" s="117"/>
      <c r="I190" s="117"/>
    </row>
    <row r="191" spans="2:17" x14ac:dyDescent="0.2">
      <c r="B191" s="103" t="s">
        <v>143</v>
      </c>
      <c r="C191" s="54">
        <f t="shared" ref="C191:N191" si="171">ROUND(C74*C129/C157,0)</f>
        <v>91</v>
      </c>
      <c r="D191" s="54">
        <f t="shared" si="171"/>
        <v>75</v>
      </c>
      <c r="E191" s="54">
        <f t="shared" si="171"/>
        <v>90</v>
      </c>
      <c r="F191" s="54">
        <f t="shared" si="171"/>
        <v>80</v>
      </c>
      <c r="G191" s="54">
        <f t="shared" si="171"/>
        <v>96</v>
      </c>
      <c r="H191" s="54">
        <f t="shared" si="171"/>
        <v>115</v>
      </c>
      <c r="I191" s="54">
        <f t="shared" si="171"/>
        <v>132</v>
      </c>
      <c r="J191" s="54">
        <f t="shared" si="171"/>
        <v>124</v>
      </c>
      <c r="K191" s="54">
        <f t="shared" si="171"/>
        <v>169</v>
      </c>
      <c r="L191" s="54">
        <f t="shared" si="171"/>
        <v>262</v>
      </c>
      <c r="M191" s="54">
        <f t="shared" si="171"/>
        <v>109</v>
      </c>
      <c r="N191" s="54">
        <f t="shared" si="171"/>
        <v>200</v>
      </c>
      <c r="O191" s="54">
        <f t="shared" ref="O191:Q191" si="172">ROUND(O74*O129/O157,0)</f>
        <v>267</v>
      </c>
      <c r="P191" s="54">
        <f t="shared" si="172"/>
        <v>343</v>
      </c>
      <c r="Q191" s="54">
        <f t="shared" si="172"/>
        <v>367</v>
      </c>
    </row>
    <row r="192" spans="2:17" x14ac:dyDescent="0.2">
      <c r="B192" s="113" t="s">
        <v>144</v>
      </c>
      <c r="C192" s="117"/>
      <c r="D192" s="117"/>
      <c r="E192" s="117"/>
      <c r="F192" s="117"/>
      <c r="G192" s="117"/>
      <c r="H192" s="117"/>
      <c r="I192" s="117"/>
    </row>
    <row r="193" spans="2:18" x14ac:dyDescent="0.2">
      <c r="B193" s="113" t="s">
        <v>145</v>
      </c>
      <c r="C193" s="117"/>
      <c r="D193" s="117"/>
      <c r="E193" s="117"/>
      <c r="F193" s="117"/>
      <c r="G193" s="117"/>
      <c r="H193" s="117"/>
      <c r="I193" s="117"/>
    </row>
    <row r="194" spans="2:18" x14ac:dyDescent="0.2">
      <c r="B194" s="103" t="s">
        <v>146</v>
      </c>
      <c r="C194" s="54">
        <f t="shared" ref="C194:N194" si="173">ROUND(C77*C132/C160,0)</f>
        <v>0</v>
      </c>
      <c r="D194" s="54">
        <f t="shared" si="173"/>
        <v>0</v>
      </c>
      <c r="E194" s="54">
        <f t="shared" si="173"/>
        <v>0</v>
      </c>
      <c r="F194" s="54">
        <f t="shared" si="173"/>
        <v>0</v>
      </c>
      <c r="G194" s="54">
        <f t="shared" si="173"/>
        <v>0</v>
      </c>
      <c r="H194" s="54">
        <f t="shared" si="173"/>
        <v>0</v>
      </c>
      <c r="I194" s="54">
        <f t="shared" si="173"/>
        <v>0</v>
      </c>
      <c r="J194" s="54">
        <f t="shared" si="173"/>
        <v>0</v>
      </c>
      <c r="K194" s="54">
        <f t="shared" si="173"/>
        <v>0</v>
      </c>
      <c r="L194" s="54">
        <f t="shared" si="173"/>
        <v>0</v>
      </c>
      <c r="M194" s="54">
        <f t="shared" si="173"/>
        <v>0</v>
      </c>
      <c r="N194" s="54">
        <f t="shared" si="173"/>
        <v>0</v>
      </c>
      <c r="O194" s="54">
        <f t="shared" ref="O194" si="174">ROUND(O77*O132/O160,0)</f>
        <v>0</v>
      </c>
      <c r="P194" s="54">
        <f>ROUND(P77*P132/P160,0)</f>
        <v>0</v>
      </c>
      <c r="Q194" s="54">
        <f>ROUND(Q77*Q132/Q160,0)</f>
        <v>0</v>
      </c>
    </row>
    <row r="195" spans="2:18" x14ac:dyDescent="0.2">
      <c r="B195" s="43" t="s">
        <v>174</v>
      </c>
      <c r="C195" s="47">
        <f>SUM(C196:C202)</f>
        <v>1435</v>
      </c>
      <c r="D195" s="47">
        <f>SUM(D196:D202)</f>
        <v>1348</v>
      </c>
      <c r="E195" s="47">
        <f t="shared" ref="E195:H195" si="175">SUM(E196:E202)</f>
        <v>1592</v>
      </c>
      <c r="F195" s="47">
        <f t="shared" si="175"/>
        <v>1441</v>
      </c>
      <c r="G195" s="47">
        <f t="shared" si="175"/>
        <v>1770</v>
      </c>
      <c r="H195" s="47">
        <f t="shared" si="175"/>
        <v>1649</v>
      </c>
      <c r="I195" s="47">
        <f t="shared" ref="I195:J195" si="176">SUM(I196:I202)</f>
        <v>2207</v>
      </c>
      <c r="J195" s="47">
        <f t="shared" si="176"/>
        <v>2265</v>
      </c>
      <c r="K195" s="47">
        <f t="shared" ref="K195:L195" si="177">SUM(K196:K202)</f>
        <v>2397</v>
      </c>
      <c r="L195" s="47">
        <f t="shared" si="177"/>
        <v>1806</v>
      </c>
      <c r="M195" s="47">
        <f t="shared" ref="M195:N195" si="178">SUM(M196:M202)</f>
        <v>757</v>
      </c>
      <c r="N195" s="47">
        <f t="shared" si="178"/>
        <v>1081</v>
      </c>
      <c r="O195" s="47">
        <f t="shared" ref="O195" si="179">SUM(O196:O202)</f>
        <v>1801</v>
      </c>
      <c r="P195" s="47">
        <f>SUM(P196:P202)</f>
        <v>2676</v>
      </c>
      <c r="Q195" s="47">
        <f>SUM(Q196:Q202)</f>
        <v>4145</v>
      </c>
    </row>
    <row r="196" spans="2:18" x14ac:dyDescent="0.2">
      <c r="B196" s="452" t="s">
        <v>140</v>
      </c>
      <c r="C196" s="114">
        <f>ROUND(C71*C135/C154,0)+1</f>
        <v>834</v>
      </c>
      <c r="D196" s="114">
        <f>ROUND(D71*D135/D154,0)-1</f>
        <v>908</v>
      </c>
      <c r="E196" s="114">
        <f t="shared" ref="E196:K196" si="180">ROUND(E71*E135/E154,0)</f>
        <v>1178</v>
      </c>
      <c r="F196" s="114">
        <f>ROUND(F71*F135/F154,0)+1</f>
        <v>1081</v>
      </c>
      <c r="G196" s="114">
        <f>ROUND(G71*G135/G154,0)-1</f>
        <v>1310</v>
      </c>
      <c r="H196" s="114">
        <f>ROUND(H71*H135/H154,0)+1</f>
        <v>1527</v>
      </c>
      <c r="I196" s="114">
        <f>ROUND(I71*I135/I154,0)+1</f>
        <v>1746</v>
      </c>
      <c r="J196" s="114">
        <f t="shared" si="180"/>
        <v>1784</v>
      </c>
      <c r="K196" s="114">
        <f t="shared" si="180"/>
        <v>1864</v>
      </c>
      <c r="L196" s="114">
        <f>ROUND(L71*L135/L154,0)+2</f>
        <v>1347</v>
      </c>
      <c r="M196" s="114">
        <f>ROUND(M71*M135/M154,0)+2</f>
        <v>697</v>
      </c>
      <c r="N196" s="114">
        <f>ROUND(N71*N135/N154,0)+1</f>
        <v>933</v>
      </c>
      <c r="O196" s="114">
        <f>ROUND(O71*O135/O154,0)</f>
        <v>1472</v>
      </c>
      <c r="P196" s="114">
        <f>ROUND(P71*P135/P154,0)+1</f>
        <v>2290</v>
      </c>
      <c r="Q196" s="114">
        <f>ROUND(Q71*Q135/Q154,0)</f>
        <v>3018</v>
      </c>
      <c r="R196" t="s">
        <v>474</v>
      </c>
    </row>
    <row r="197" spans="2:18" x14ac:dyDescent="0.2">
      <c r="B197" s="103" t="s">
        <v>141</v>
      </c>
      <c r="C197" s="49">
        <f>ROUND(C72*C136/C155,0)</f>
        <v>286</v>
      </c>
      <c r="D197" s="49">
        <f t="shared" ref="D197:N197" si="181">ROUND(D72*D136/D155,0)</f>
        <v>176</v>
      </c>
      <c r="E197" s="49">
        <f t="shared" si="181"/>
        <v>101</v>
      </c>
      <c r="F197" s="49">
        <f t="shared" si="181"/>
        <v>102</v>
      </c>
      <c r="G197" s="49">
        <f t="shared" si="181"/>
        <v>126</v>
      </c>
      <c r="H197" s="49">
        <f t="shared" si="181"/>
        <v>102</v>
      </c>
      <c r="I197" s="49">
        <f t="shared" si="181"/>
        <v>135</v>
      </c>
      <c r="J197" s="49">
        <f t="shared" si="181"/>
        <v>145</v>
      </c>
      <c r="K197" s="49">
        <f t="shared" si="181"/>
        <v>170</v>
      </c>
      <c r="L197" s="49">
        <f t="shared" si="181"/>
        <v>100</v>
      </c>
      <c r="M197" s="49">
        <f t="shared" si="181"/>
        <v>43</v>
      </c>
      <c r="N197" s="49">
        <f t="shared" si="181"/>
        <v>29</v>
      </c>
      <c r="O197" s="49">
        <f t="shared" ref="O197" si="182">ROUND(O72*O136/O155,0)</f>
        <v>117</v>
      </c>
      <c r="P197" s="49">
        <f>ROUND(P72*P136/P155,0)</f>
        <v>145</v>
      </c>
      <c r="Q197" s="49">
        <f>ROUND(Q72*Q136/Q155,0)</f>
        <v>157</v>
      </c>
    </row>
    <row r="198" spans="2:18" x14ac:dyDescent="0.2">
      <c r="B198" s="113" t="s">
        <v>142</v>
      </c>
      <c r="C198" s="114"/>
      <c r="D198" s="114"/>
      <c r="E198" s="114"/>
      <c r="F198" s="114"/>
      <c r="G198" s="114"/>
      <c r="H198" s="114"/>
      <c r="I198" s="114"/>
    </row>
    <row r="199" spans="2:18" x14ac:dyDescent="0.2">
      <c r="B199" s="103" t="s">
        <v>143</v>
      </c>
      <c r="C199" s="49">
        <f t="shared" ref="C199:N199" si="183">ROUND(C74*C138/C157,0)</f>
        <v>315</v>
      </c>
      <c r="D199" s="49">
        <f t="shared" si="183"/>
        <v>264</v>
      </c>
      <c r="E199" s="49">
        <f t="shared" si="183"/>
        <v>313</v>
      </c>
      <c r="F199" s="49">
        <f t="shared" si="183"/>
        <v>258</v>
      </c>
      <c r="G199" s="49">
        <f t="shared" si="183"/>
        <v>334</v>
      </c>
      <c r="H199" s="49">
        <f t="shared" si="183"/>
        <v>20</v>
      </c>
      <c r="I199" s="49">
        <f t="shared" si="183"/>
        <v>326</v>
      </c>
      <c r="J199" s="49">
        <f t="shared" si="183"/>
        <v>336</v>
      </c>
      <c r="K199" s="49">
        <f t="shared" si="183"/>
        <v>363</v>
      </c>
      <c r="L199" s="49">
        <f t="shared" si="183"/>
        <v>359</v>
      </c>
      <c r="M199" s="49">
        <f t="shared" si="183"/>
        <v>17</v>
      </c>
      <c r="N199" s="49">
        <f t="shared" si="183"/>
        <v>119</v>
      </c>
      <c r="O199" s="49">
        <f t="shared" ref="O199:Q199" si="184">ROUND(O74*O138/O157,0)</f>
        <v>212</v>
      </c>
      <c r="P199" s="49">
        <f t="shared" si="184"/>
        <v>241</v>
      </c>
      <c r="Q199" s="49">
        <f t="shared" si="184"/>
        <v>970</v>
      </c>
    </row>
    <row r="200" spans="2:18" x14ac:dyDescent="0.2">
      <c r="B200" s="113" t="s">
        <v>144</v>
      </c>
      <c r="C200" s="114"/>
      <c r="D200" s="114"/>
      <c r="E200" s="114"/>
      <c r="F200" s="114"/>
      <c r="G200" s="114"/>
      <c r="H200" s="114"/>
      <c r="I200" s="114"/>
    </row>
    <row r="201" spans="2:18" x14ac:dyDescent="0.2">
      <c r="B201" s="113" t="s">
        <v>145</v>
      </c>
      <c r="C201" s="114"/>
      <c r="D201" s="114"/>
      <c r="E201" s="114"/>
      <c r="F201" s="114"/>
      <c r="G201" s="114"/>
      <c r="H201" s="114"/>
      <c r="I201" s="114"/>
    </row>
    <row r="202" spans="2:18" x14ac:dyDescent="0.2">
      <c r="B202" s="106" t="s">
        <v>146</v>
      </c>
      <c r="C202" s="49">
        <f t="shared" ref="C202:N202" si="185">ROUND(C77*C141/C160,0)</f>
        <v>0</v>
      </c>
      <c r="D202" s="49">
        <f t="shared" si="185"/>
        <v>0</v>
      </c>
      <c r="E202" s="49">
        <f t="shared" si="185"/>
        <v>0</v>
      </c>
      <c r="F202" s="49">
        <f t="shared" si="185"/>
        <v>0</v>
      </c>
      <c r="G202" s="49">
        <f t="shared" si="185"/>
        <v>0</v>
      </c>
      <c r="H202" s="49">
        <f t="shared" si="185"/>
        <v>0</v>
      </c>
      <c r="I202" s="49">
        <f t="shared" si="185"/>
        <v>0</v>
      </c>
      <c r="J202" s="49">
        <f t="shared" si="185"/>
        <v>0</v>
      </c>
      <c r="K202" s="49">
        <f t="shared" si="185"/>
        <v>0</v>
      </c>
      <c r="L202" s="49">
        <f t="shared" si="185"/>
        <v>0</v>
      </c>
      <c r="M202" s="49">
        <f t="shared" si="185"/>
        <v>0</v>
      </c>
      <c r="N202" s="49">
        <f t="shared" si="185"/>
        <v>0</v>
      </c>
      <c r="O202" s="49">
        <f t="shared" ref="O202:P202" si="186">ROUND(O77*O141/O160,0)</f>
        <v>0</v>
      </c>
      <c r="P202" s="49">
        <f t="shared" si="186"/>
        <v>0</v>
      </c>
      <c r="Q202" s="49">
        <f t="shared" ref="Q202" si="187">ROUND(Q77*Q141/Q160,0)</f>
        <v>0</v>
      </c>
    </row>
    <row r="203" spans="2:18" x14ac:dyDescent="0.2">
      <c r="B203" s="43" t="s">
        <v>175</v>
      </c>
      <c r="C203" s="47">
        <f>SUM(C204:C210)</f>
        <v>207</v>
      </c>
      <c r="D203" s="47">
        <f>SUM(D204:D210)</f>
        <v>175</v>
      </c>
      <c r="E203" s="47">
        <f t="shared" ref="E203:H203" si="188">SUM(E204:E210)</f>
        <v>211</v>
      </c>
      <c r="F203" s="47">
        <f t="shared" si="188"/>
        <v>184</v>
      </c>
      <c r="G203" s="47">
        <f t="shared" si="188"/>
        <v>226</v>
      </c>
      <c r="H203" s="47">
        <f t="shared" si="188"/>
        <v>229</v>
      </c>
      <c r="I203" s="47">
        <f t="shared" ref="I203:J203" si="189">SUM(I204:I210)</f>
        <v>260</v>
      </c>
      <c r="J203" s="47">
        <f t="shared" si="189"/>
        <v>277</v>
      </c>
      <c r="K203" s="47">
        <f t="shared" ref="K203:L203" si="190">SUM(K204:K210)</f>
        <v>95</v>
      </c>
      <c r="L203" s="47">
        <f t="shared" si="190"/>
        <v>133</v>
      </c>
      <c r="M203" s="47">
        <f t="shared" ref="M203:N203" si="191">SUM(M204:M210)</f>
        <v>83</v>
      </c>
      <c r="N203" s="47">
        <f t="shared" si="191"/>
        <v>120</v>
      </c>
      <c r="O203" s="47">
        <f t="shared" ref="O203:P203" si="192">SUM(O204:O210)</f>
        <v>175</v>
      </c>
      <c r="P203" s="47">
        <f t="shared" si="192"/>
        <v>161</v>
      </c>
      <c r="Q203" s="47">
        <f t="shared" ref="Q203" si="193">SUM(Q204:Q210)</f>
        <v>118</v>
      </c>
    </row>
    <row r="204" spans="2:18" x14ac:dyDescent="0.2">
      <c r="B204" s="102" t="s">
        <v>140</v>
      </c>
      <c r="C204" s="49">
        <f t="shared" ref="C204:N204" si="194">ROUND(C71*C144/C154,0)</f>
        <v>0</v>
      </c>
      <c r="D204" s="49">
        <f t="shared" si="194"/>
        <v>0</v>
      </c>
      <c r="E204" s="49">
        <f t="shared" si="194"/>
        <v>0</v>
      </c>
      <c r="F204" s="49">
        <f t="shared" si="194"/>
        <v>0</v>
      </c>
      <c r="G204" s="49">
        <f t="shared" si="194"/>
        <v>0</v>
      </c>
      <c r="H204" s="49">
        <f t="shared" si="194"/>
        <v>0</v>
      </c>
      <c r="I204" s="49">
        <f t="shared" si="194"/>
        <v>0</v>
      </c>
      <c r="J204" s="49">
        <f t="shared" si="194"/>
        <v>0</v>
      </c>
      <c r="K204" s="49">
        <f t="shared" si="194"/>
        <v>0</v>
      </c>
      <c r="L204" s="49">
        <f t="shared" si="194"/>
        <v>0</v>
      </c>
      <c r="M204" s="49">
        <f t="shared" si="194"/>
        <v>0</v>
      </c>
      <c r="N204" s="49">
        <f t="shared" si="194"/>
        <v>0</v>
      </c>
      <c r="O204" s="49">
        <f t="shared" ref="O204:P204" si="195">ROUND(O71*O144/O154,0)</f>
        <v>0</v>
      </c>
      <c r="P204" s="49">
        <f t="shared" si="195"/>
        <v>0</v>
      </c>
      <c r="Q204" s="49">
        <f t="shared" ref="Q204" si="196">ROUND(Q71*Q144/Q154,0)</f>
        <v>0</v>
      </c>
    </row>
    <row r="205" spans="2:18" x14ac:dyDescent="0.2">
      <c r="B205" s="103" t="s">
        <v>141</v>
      </c>
      <c r="C205" s="49">
        <f t="shared" ref="C205:N205" si="197">ROUND(C72*C145/C155,0)</f>
        <v>31</v>
      </c>
      <c r="D205" s="49">
        <f t="shared" si="197"/>
        <v>34</v>
      </c>
      <c r="E205" s="49">
        <f t="shared" si="197"/>
        <v>36</v>
      </c>
      <c r="F205" s="49">
        <f t="shared" si="197"/>
        <v>29</v>
      </c>
      <c r="G205" s="49">
        <f t="shared" si="197"/>
        <v>34</v>
      </c>
      <c r="H205" s="49">
        <f t="shared" si="197"/>
        <v>25</v>
      </c>
      <c r="I205" s="49">
        <f t="shared" si="197"/>
        <v>27</v>
      </c>
      <c r="J205" s="49">
        <f t="shared" si="197"/>
        <v>29</v>
      </c>
      <c r="K205" s="49">
        <f t="shared" si="197"/>
        <v>48</v>
      </c>
      <c r="L205" s="49">
        <f t="shared" si="197"/>
        <v>67</v>
      </c>
      <c r="M205" s="49">
        <f t="shared" si="197"/>
        <v>34</v>
      </c>
      <c r="N205" s="49">
        <f t="shared" si="197"/>
        <v>36</v>
      </c>
      <c r="O205" s="49">
        <f t="shared" ref="O205:P205" si="198">ROUND(O72*O145/O155,0)</f>
        <v>45</v>
      </c>
      <c r="P205" s="49">
        <f t="shared" si="198"/>
        <v>72</v>
      </c>
      <c r="Q205" s="49">
        <f t="shared" ref="Q205" si="199">ROUND(Q72*Q145/Q155,0)</f>
        <v>74</v>
      </c>
    </row>
    <row r="206" spans="2:18" x14ac:dyDescent="0.2">
      <c r="B206" s="113" t="s">
        <v>142</v>
      </c>
      <c r="C206" s="114"/>
      <c r="D206" s="114"/>
      <c r="E206" s="114"/>
      <c r="F206" s="114"/>
      <c r="G206" s="114"/>
      <c r="H206" s="114"/>
      <c r="I206" s="114"/>
    </row>
    <row r="207" spans="2:18" x14ac:dyDescent="0.2">
      <c r="B207" s="103" t="s">
        <v>143</v>
      </c>
      <c r="C207" s="49">
        <f t="shared" ref="C207:N207" si="200">ROUND(C74*C147/C157,0)</f>
        <v>176</v>
      </c>
      <c r="D207" s="49">
        <f t="shared" si="200"/>
        <v>141</v>
      </c>
      <c r="E207" s="49">
        <f t="shared" si="200"/>
        <v>175</v>
      </c>
      <c r="F207" s="49">
        <f t="shared" si="200"/>
        <v>155</v>
      </c>
      <c r="G207" s="49">
        <f t="shared" si="200"/>
        <v>192</v>
      </c>
      <c r="H207" s="49">
        <f t="shared" si="200"/>
        <v>204</v>
      </c>
      <c r="I207" s="49">
        <f t="shared" si="200"/>
        <v>233</v>
      </c>
      <c r="J207" s="49">
        <f t="shared" si="200"/>
        <v>248</v>
      </c>
      <c r="K207" s="49">
        <f t="shared" si="200"/>
        <v>47</v>
      </c>
      <c r="L207" s="49">
        <f t="shared" si="200"/>
        <v>66</v>
      </c>
      <c r="M207" s="49">
        <f t="shared" si="200"/>
        <v>49</v>
      </c>
      <c r="N207" s="49">
        <f t="shared" si="200"/>
        <v>84</v>
      </c>
      <c r="O207" s="49">
        <f t="shared" ref="O207:Q207" si="201">ROUND(O74*O147/O157,0)</f>
        <v>130</v>
      </c>
      <c r="P207" s="49">
        <f t="shared" si="201"/>
        <v>89</v>
      </c>
      <c r="Q207" s="49">
        <f t="shared" si="201"/>
        <v>44</v>
      </c>
    </row>
    <row r="208" spans="2:18" x14ac:dyDescent="0.2">
      <c r="B208" s="113" t="s">
        <v>144</v>
      </c>
      <c r="C208" s="114"/>
      <c r="D208" s="114"/>
      <c r="E208" s="114"/>
      <c r="F208" s="114"/>
      <c r="G208" s="114"/>
      <c r="H208" s="114"/>
      <c r="I208" s="114"/>
    </row>
    <row r="209" spans="1:17" x14ac:dyDescent="0.2">
      <c r="B209" s="113" t="s">
        <v>145</v>
      </c>
      <c r="C209" s="114"/>
      <c r="D209" s="114"/>
      <c r="E209" s="114"/>
      <c r="F209" s="114"/>
      <c r="G209" s="114"/>
      <c r="H209" s="114"/>
      <c r="I209" s="114"/>
    </row>
    <row r="210" spans="1:17" x14ac:dyDescent="0.2">
      <c r="B210" s="106" t="s">
        <v>146</v>
      </c>
      <c r="C210" s="53">
        <f t="shared" ref="C210:N210" si="202">ROUND(C77*C150/C160,0)</f>
        <v>0</v>
      </c>
      <c r="D210" s="53">
        <f t="shared" si="202"/>
        <v>0</v>
      </c>
      <c r="E210" s="53">
        <f t="shared" si="202"/>
        <v>0</v>
      </c>
      <c r="F210" s="53">
        <f t="shared" si="202"/>
        <v>0</v>
      </c>
      <c r="G210" s="53">
        <f t="shared" si="202"/>
        <v>0</v>
      </c>
      <c r="H210" s="53">
        <f t="shared" si="202"/>
        <v>0</v>
      </c>
      <c r="I210" s="53">
        <f t="shared" si="202"/>
        <v>0</v>
      </c>
      <c r="J210" s="53">
        <f t="shared" si="202"/>
        <v>0</v>
      </c>
      <c r="K210" s="53">
        <f t="shared" si="202"/>
        <v>0</v>
      </c>
      <c r="L210" s="53">
        <f t="shared" si="202"/>
        <v>0</v>
      </c>
      <c r="M210" s="53">
        <f t="shared" si="202"/>
        <v>0</v>
      </c>
      <c r="N210" s="53">
        <f t="shared" si="202"/>
        <v>0</v>
      </c>
      <c r="O210" s="53">
        <f t="shared" ref="O210:P210" si="203">ROUND(O77*O150/O160,0)</f>
        <v>0</v>
      </c>
      <c r="P210" s="53">
        <f t="shared" si="203"/>
        <v>0</v>
      </c>
      <c r="Q210" s="53">
        <f t="shared" ref="Q210" si="204">ROUND(Q77*Q150/Q160,0)</f>
        <v>0</v>
      </c>
    </row>
    <row r="211" spans="1:17" x14ac:dyDescent="0.2">
      <c r="B211" s="752" t="s">
        <v>471</v>
      </c>
      <c r="C211" s="753">
        <f>C163+C171+C179+C187+C195+C203-地域観光消費2!D25</f>
        <v>0</v>
      </c>
      <c r="D211" s="753">
        <f>D163+D171+D179+D187+D195+D203-地域観光消費2!E25</f>
        <v>0</v>
      </c>
      <c r="E211" s="753">
        <f>E163+E171+E179+E187+E195+E203-地域観光消費2!F25</f>
        <v>0</v>
      </c>
      <c r="F211" s="753">
        <f>F163+F171+F179+F187+F195+F203-地域観光消費2!G25</f>
        <v>0</v>
      </c>
      <c r="G211" s="753">
        <f>G163+G171+G179+G187+G195+G203-地域観光消費2!H25</f>
        <v>0</v>
      </c>
      <c r="H211" s="753">
        <f>H163+H171+H179+H187+H195+H203-地域観光消費2!I25</f>
        <v>0</v>
      </c>
      <c r="I211" s="753">
        <f>I163+I171+I179+I187+I195+I203-地域観光消費2!J25</f>
        <v>0</v>
      </c>
      <c r="J211" s="753">
        <f>J163+J171+J179+J187+J195+J203-地域観光消費2!K25</f>
        <v>0</v>
      </c>
      <c r="K211" s="753">
        <f>K163+K171+K179+K187+K195+K203-地域観光消費2!L25</f>
        <v>0</v>
      </c>
      <c r="L211" s="753">
        <f>L163+L171+L179+L187+L195+L203-地域観光消費2!M25</f>
        <v>0</v>
      </c>
      <c r="M211" s="753">
        <f>M163+M171+M179+M187+M195+M203-地域観光消費2!N25</f>
        <v>0</v>
      </c>
      <c r="N211" s="753">
        <f>N163+N171+N179+N187+N195+N203-地域観光消費2!O25</f>
        <v>0</v>
      </c>
      <c r="O211" s="753">
        <f>O163+O171+O179+O187+O195+O203-地域観光消費2!P25</f>
        <v>0</v>
      </c>
      <c r="P211" s="753">
        <f>P163+P171+P179+P187+P195+P203-地域観光消費2!Q25</f>
        <v>0</v>
      </c>
      <c r="Q211" s="239">
        <f>Q163+Q171+Q179+Q187+Q195+Q203-地域観光消費2!R25</f>
        <v>0</v>
      </c>
    </row>
    <row r="212" spans="1:17" x14ac:dyDescent="0.2">
      <c r="A212" t="s">
        <v>236</v>
      </c>
      <c r="B212" s="145" t="s">
        <v>237</v>
      </c>
      <c r="C212" s="68">
        <f>交通費単価!E22</f>
        <v>2440</v>
      </c>
      <c r="D212" s="68">
        <f>交通費単価!H22</f>
        <v>2440</v>
      </c>
      <c r="E212" s="54">
        <f>交通費単価!K22</f>
        <v>2440</v>
      </c>
      <c r="F212" s="68">
        <f>交通費単価!O22</f>
        <v>2440</v>
      </c>
      <c r="G212" s="68">
        <f>交通費単価!S22</f>
        <v>2440</v>
      </c>
      <c r="H212" s="68">
        <f>交通費単価!W22</f>
        <v>2440</v>
      </c>
      <c r="I212" s="68">
        <f>交通費単価!AA22</f>
        <v>2303</v>
      </c>
      <c r="J212" s="68">
        <f>交通費単価!AE22</f>
        <v>2090</v>
      </c>
      <c r="K212" s="68">
        <f>交通費単価!AI22</f>
        <v>1862</v>
      </c>
      <c r="L212" s="68">
        <f>交通費単価!AM22</f>
        <v>1659</v>
      </c>
      <c r="M212" s="68">
        <f>交通費単価!AQ22</f>
        <v>1478</v>
      </c>
      <c r="N212" s="68">
        <f>交通費単価!AU22</f>
        <v>1478</v>
      </c>
      <c r="O212" s="68">
        <f>交通費単価!AY22</f>
        <v>1478</v>
      </c>
      <c r="P212" s="68">
        <f>交通費単価!BC22</f>
        <v>1932</v>
      </c>
      <c r="Q212" s="506">
        <f>交通費単価!BG22</f>
        <v>1932</v>
      </c>
    </row>
    <row r="213" spans="1:17" x14ac:dyDescent="0.2">
      <c r="B213" s="145" t="s">
        <v>238</v>
      </c>
      <c r="C213" s="68">
        <f>交通費単価!E23</f>
        <v>13180</v>
      </c>
      <c r="D213" s="68">
        <f>交通費単価!H23</f>
        <v>13180</v>
      </c>
      <c r="E213" s="54">
        <f>交通費単価!K23</f>
        <v>13180</v>
      </c>
      <c r="F213" s="68">
        <f>交通費単価!O23</f>
        <v>13580</v>
      </c>
      <c r="G213" s="68">
        <f>交通費単価!S23</f>
        <v>13590</v>
      </c>
      <c r="H213" s="68">
        <f>交通費単価!W23</f>
        <v>13580</v>
      </c>
      <c r="I213" s="68">
        <f>交通費単価!AA23</f>
        <v>12817</v>
      </c>
      <c r="J213" s="60">
        <f>交通費単価!AE23</f>
        <v>12450</v>
      </c>
      <c r="K213" s="60">
        <f>交通費単価!AI23</f>
        <v>12408</v>
      </c>
      <c r="L213" s="60">
        <f>交通費単価!AM23</f>
        <v>12611</v>
      </c>
      <c r="M213" s="60">
        <f>交通費単価!AQ23</f>
        <v>12792</v>
      </c>
      <c r="N213" s="60">
        <f>交通費単価!AU23</f>
        <v>11070</v>
      </c>
      <c r="O213" s="60">
        <f>交通費単価!AY23</f>
        <v>11070</v>
      </c>
      <c r="P213" s="60">
        <f>交通費単価!BC23</f>
        <v>13649</v>
      </c>
      <c r="Q213" s="547">
        <f>交通費単価!BG23</f>
        <v>13649</v>
      </c>
    </row>
    <row r="214" spans="1:17" x14ac:dyDescent="0.2">
      <c r="A214" s="150" t="s">
        <v>242</v>
      </c>
      <c r="B214" s="146" t="s">
        <v>239</v>
      </c>
      <c r="C214" s="47">
        <f t="shared" ref="C214:N214" si="205">C212*C7/1000</f>
        <v>33396.28</v>
      </c>
      <c r="D214" s="47">
        <f t="shared" si="205"/>
        <v>32661.84</v>
      </c>
      <c r="E214" s="47">
        <f t="shared" si="205"/>
        <v>33584.160000000003</v>
      </c>
      <c r="F214" s="47">
        <f t="shared" si="205"/>
        <v>33458.478040000002</v>
      </c>
      <c r="G214" s="47">
        <f t="shared" si="205"/>
        <v>32600.84</v>
      </c>
      <c r="H214" s="47">
        <f t="shared" si="205"/>
        <v>33345.040000000001</v>
      </c>
      <c r="I214" s="47">
        <f t="shared" si="205"/>
        <v>31267.296704</v>
      </c>
      <c r="J214" s="47">
        <f t="shared" si="205"/>
        <v>27962.11</v>
      </c>
      <c r="K214" s="47">
        <f t="shared" si="205"/>
        <v>25144.448</v>
      </c>
      <c r="L214" s="47">
        <f t="shared" si="205"/>
        <v>22202.474973</v>
      </c>
      <c r="M214" s="47">
        <f t="shared" si="205"/>
        <v>15495.208633999999</v>
      </c>
      <c r="N214" s="47">
        <f t="shared" si="205"/>
        <v>16290.285431999999</v>
      </c>
      <c r="O214" s="47">
        <f t="shared" ref="O214:P214" si="206">O212*O7/1000</f>
        <v>19200.899008</v>
      </c>
      <c r="P214" s="47">
        <f t="shared" si="206"/>
        <v>25321.077935999998</v>
      </c>
      <c r="Q214" s="47">
        <f t="shared" ref="Q214" si="207">Q212*Q7/1000</f>
        <v>25800.843767999999</v>
      </c>
    </row>
    <row r="215" spans="1:17" x14ac:dyDescent="0.2">
      <c r="B215" s="147" t="s">
        <v>240</v>
      </c>
      <c r="C215" s="49">
        <f t="shared" ref="C215:N215" si="208">C213*C8/1000</f>
        <v>6418.66</v>
      </c>
      <c r="D215" s="49">
        <f t="shared" si="208"/>
        <v>6326.4</v>
      </c>
      <c r="E215" s="49">
        <f t="shared" si="208"/>
        <v>6023.26</v>
      </c>
      <c r="F215" s="49">
        <f t="shared" si="208"/>
        <v>6197.51818</v>
      </c>
      <c r="G215" s="49">
        <f t="shared" si="208"/>
        <v>6890.13</v>
      </c>
      <c r="H215" s="49">
        <f t="shared" si="208"/>
        <v>6925.8</v>
      </c>
      <c r="I215" s="49">
        <f t="shared" si="208"/>
        <v>6844.2780000000002</v>
      </c>
      <c r="J215" s="49">
        <f t="shared" si="208"/>
        <v>7221</v>
      </c>
      <c r="K215" s="49">
        <f t="shared" si="208"/>
        <v>6712.7280000000001</v>
      </c>
      <c r="L215" s="49">
        <f t="shared" si="208"/>
        <v>7030.8721089999999</v>
      </c>
      <c r="M215" s="49">
        <f t="shared" si="208"/>
        <v>4153.7798639999992</v>
      </c>
      <c r="N215" s="49">
        <f t="shared" si="208"/>
        <v>4087.7524800000001</v>
      </c>
      <c r="O215" s="49">
        <f t="shared" ref="O215:P215" si="209">O213*O8/1000</f>
        <v>5659.8142500000004</v>
      </c>
      <c r="P215" s="49">
        <f t="shared" si="209"/>
        <v>7171.3347390000008</v>
      </c>
      <c r="Q215" s="49">
        <f t="shared" ref="Q215" si="210">Q213*Q8/1000</f>
        <v>8636.0498760000009</v>
      </c>
    </row>
    <row r="216" spans="1:17" x14ac:dyDescent="0.2">
      <c r="A216" s="61"/>
      <c r="B216" s="148" t="s">
        <v>241</v>
      </c>
      <c r="C216" s="60">
        <f>C214+C215</f>
        <v>39814.94</v>
      </c>
      <c r="D216" s="60">
        <f t="shared" ref="D216:H216" si="211">D214+D215</f>
        <v>38988.239999999998</v>
      </c>
      <c r="E216" s="60">
        <f t="shared" si="211"/>
        <v>39607.420000000006</v>
      </c>
      <c r="F216" s="60">
        <f t="shared" si="211"/>
        <v>39655.996220000001</v>
      </c>
      <c r="G216" s="60">
        <f t="shared" si="211"/>
        <v>39490.97</v>
      </c>
      <c r="H216" s="60">
        <f t="shared" si="211"/>
        <v>40270.840000000004</v>
      </c>
      <c r="I216" s="60">
        <f t="shared" ref="I216:J216" si="212">I214+I215</f>
        <v>38111.574703999999</v>
      </c>
      <c r="J216" s="60">
        <f t="shared" si="212"/>
        <v>35183.11</v>
      </c>
      <c r="K216" s="60">
        <f t="shared" ref="K216:L216" si="213">K214+K215</f>
        <v>31857.175999999999</v>
      </c>
      <c r="L216" s="60">
        <f t="shared" si="213"/>
        <v>29233.347082</v>
      </c>
      <c r="M216" s="60">
        <f t="shared" ref="M216:N216" si="214">M214+M215</f>
        <v>19648.988497999999</v>
      </c>
      <c r="N216" s="60">
        <f t="shared" si="214"/>
        <v>20378.037912</v>
      </c>
      <c r="O216" s="60">
        <f t="shared" ref="O216:P216" si="215">O214+O215</f>
        <v>24860.713258</v>
      </c>
      <c r="P216" s="60">
        <f t="shared" si="215"/>
        <v>32492.412675</v>
      </c>
      <c r="Q216" s="60">
        <f t="shared" ref="Q216" si="216">Q214+Q215</f>
        <v>34436.893643999996</v>
      </c>
    </row>
    <row r="217" spans="1:17" x14ac:dyDescent="0.2">
      <c r="A217" s="154" t="s">
        <v>243</v>
      </c>
      <c r="B217" s="151" t="s">
        <v>244</v>
      </c>
      <c r="C217" s="152">
        <f>ROUND(C219*C214/C216,0)</f>
        <v>39520</v>
      </c>
      <c r="D217" s="152">
        <f t="shared" ref="D217:H217" si="217">ROUND(D219*D214/D216,0)</f>
        <v>38671</v>
      </c>
      <c r="E217" s="152">
        <f t="shared" si="217"/>
        <v>38437</v>
      </c>
      <c r="F217" s="152">
        <f t="shared" si="217"/>
        <v>38121</v>
      </c>
      <c r="G217" s="152">
        <f t="shared" si="217"/>
        <v>34107</v>
      </c>
      <c r="H217" s="152">
        <f t="shared" si="217"/>
        <v>39368</v>
      </c>
      <c r="I217" s="152">
        <f t="shared" ref="I217:J217" si="218">ROUND(I219*I214/I216,0)</f>
        <v>42196</v>
      </c>
      <c r="J217" s="152">
        <f t="shared" si="218"/>
        <v>41103</v>
      </c>
      <c r="K217" s="152">
        <f t="shared" ref="K217:L217" si="219">ROUND(K219*K214/K216,0)</f>
        <v>37559</v>
      </c>
      <c r="L217" s="152">
        <f t="shared" si="219"/>
        <v>35647</v>
      </c>
      <c r="M217" s="152">
        <f t="shared" ref="M217:N217" si="220">ROUND(M219*M214/M216,0)</f>
        <v>22583</v>
      </c>
      <c r="N217" s="152">
        <f t="shared" si="220"/>
        <v>30778</v>
      </c>
      <c r="O217" s="152">
        <f t="shared" ref="O217:P217" si="221">ROUND(O219*O214/O216,0)</f>
        <v>35655</v>
      </c>
      <c r="P217" s="152">
        <f t="shared" si="221"/>
        <v>48105</v>
      </c>
      <c r="Q217" s="152">
        <f t="shared" ref="Q217" si="222">ROUND(Q219*Q214/Q216,0)</f>
        <v>42763</v>
      </c>
    </row>
    <row r="218" spans="1:17" x14ac:dyDescent="0.2">
      <c r="B218" s="153" t="s">
        <v>245</v>
      </c>
      <c r="C218" s="50">
        <f>C219-C217</f>
        <v>7596</v>
      </c>
      <c r="D218" s="50">
        <f t="shared" ref="D218:H218" si="223">D219-D217</f>
        <v>7490</v>
      </c>
      <c r="E218" s="50">
        <f t="shared" si="223"/>
        <v>6894</v>
      </c>
      <c r="F218" s="50">
        <f t="shared" si="223"/>
        <v>7061</v>
      </c>
      <c r="G218" s="50">
        <f t="shared" si="223"/>
        <v>7208</v>
      </c>
      <c r="H218" s="50">
        <f t="shared" si="223"/>
        <v>8177</v>
      </c>
      <c r="I218" s="50">
        <f t="shared" ref="I218:J218" si="224">I219-I217</f>
        <v>9236</v>
      </c>
      <c r="J218" s="50">
        <f t="shared" si="224"/>
        <v>10614</v>
      </c>
      <c r="K218" s="50">
        <f t="shared" ref="K218:L218" si="225">K219-K217</f>
        <v>10027</v>
      </c>
      <c r="L218" s="50">
        <f t="shared" si="225"/>
        <v>11289</v>
      </c>
      <c r="M218" s="50">
        <f t="shared" ref="M218:N218" si="226">M219-M217</f>
        <v>6054</v>
      </c>
      <c r="N218" s="50">
        <f t="shared" si="226"/>
        <v>7723</v>
      </c>
      <c r="O218" s="50">
        <f t="shared" ref="O218:P218" si="227">O219-O217</f>
        <v>10510</v>
      </c>
      <c r="P218" s="50">
        <f t="shared" si="227"/>
        <v>13624</v>
      </c>
      <c r="Q218" s="50">
        <f t="shared" ref="Q218" si="228">Q219-Q217</f>
        <v>14313</v>
      </c>
    </row>
    <row r="219" spans="1:17" x14ac:dyDescent="0.2">
      <c r="A219" s="61"/>
      <c r="B219" s="148" t="s">
        <v>246</v>
      </c>
      <c r="C219" s="60">
        <f>C83</f>
        <v>47116</v>
      </c>
      <c r="D219" s="60">
        <f t="shared" ref="D219:I219" si="229">D83</f>
        <v>46161</v>
      </c>
      <c r="E219" s="60">
        <f t="shared" si="229"/>
        <v>45331</v>
      </c>
      <c r="F219" s="60">
        <f t="shared" si="229"/>
        <v>45182</v>
      </c>
      <c r="G219" s="60">
        <f t="shared" si="229"/>
        <v>41315</v>
      </c>
      <c r="H219" s="60">
        <f t="shared" si="229"/>
        <v>47545</v>
      </c>
      <c r="I219" s="60">
        <f t="shared" si="229"/>
        <v>51432</v>
      </c>
      <c r="J219" s="60">
        <f t="shared" ref="J219:K219" si="230">J83</f>
        <v>51717</v>
      </c>
      <c r="K219" s="60">
        <f t="shared" si="230"/>
        <v>47586</v>
      </c>
      <c r="L219" s="60">
        <f t="shared" ref="L219:M219" si="231">L83</f>
        <v>46936</v>
      </c>
      <c r="M219" s="60">
        <f t="shared" si="231"/>
        <v>28637</v>
      </c>
      <c r="N219" s="60">
        <f t="shared" ref="N219:O219" si="232">N83</f>
        <v>38501</v>
      </c>
      <c r="O219" s="60">
        <f t="shared" si="232"/>
        <v>46165</v>
      </c>
      <c r="P219" s="60">
        <f t="shared" ref="P219:Q219" si="233">P83</f>
        <v>61729</v>
      </c>
      <c r="Q219" s="60">
        <f t="shared" si="233"/>
        <v>57076</v>
      </c>
    </row>
    <row r="221" spans="1:17" x14ac:dyDescent="0.2">
      <c r="A221" t="s">
        <v>155</v>
      </c>
      <c r="B221" s="67"/>
      <c r="C221" s="345" t="s">
        <v>151</v>
      </c>
      <c r="D221" s="345" t="s">
        <v>70</v>
      </c>
      <c r="E221" s="543" t="s">
        <v>67</v>
      </c>
      <c r="F221" s="345" t="s">
        <v>61</v>
      </c>
      <c r="G221" s="345" t="s">
        <v>60</v>
      </c>
      <c r="H221" s="345" t="s">
        <v>75</v>
      </c>
      <c r="I221" s="345" t="s">
        <v>76</v>
      </c>
      <c r="J221" s="345" t="s">
        <v>374</v>
      </c>
      <c r="K221" s="345" t="s">
        <v>426</v>
      </c>
      <c r="L221" s="345" t="s">
        <v>443</v>
      </c>
      <c r="M221" s="345" t="s">
        <v>492</v>
      </c>
      <c r="N221" s="345" t="s">
        <v>553</v>
      </c>
      <c r="O221" s="345" t="s">
        <v>577</v>
      </c>
      <c r="P221" s="713" t="s">
        <v>619</v>
      </c>
      <c r="Q221" s="713" t="s">
        <v>632</v>
      </c>
    </row>
    <row r="222" spans="1:17" x14ac:dyDescent="0.2">
      <c r="B222" s="43" t="s">
        <v>170</v>
      </c>
      <c r="C222" s="47">
        <f>C223+C224</f>
        <v>4588</v>
      </c>
      <c r="D222" s="47">
        <f t="shared" ref="D222:H222" si="234">D223+D224</f>
        <v>4676</v>
      </c>
      <c r="E222" s="47">
        <f t="shared" si="234"/>
        <v>4350</v>
      </c>
      <c r="F222" s="47">
        <f t="shared" si="234"/>
        <v>4172</v>
      </c>
      <c r="G222" s="47">
        <f t="shared" si="234"/>
        <v>3687</v>
      </c>
      <c r="H222" s="47">
        <f t="shared" si="234"/>
        <v>4900</v>
      </c>
      <c r="I222" s="47">
        <f t="shared" ref="I222:J222" si="235">I223+I224</f>
        <v>5401</v>
      </c>
      <c r="J222" s="47">
        <f t="shared" si="235"/>
        <v>5134</v>
      </c>
      <c r="K222" s="47">
        <f t="shared" ref="K222:L222" si="236">K223+K224</f>
        <v>4813</v>
      </c>
      <c r="L222" s="47">
        <f t="shared" si="236"/>
        <v>4808</v>
      </c>
      <c r="M222" s="47">
        <f t="shared" ref="M222:N222" si="237">M223+M224</f>
        <v>2718</v>
      </c>
      <c r="N222" s="47">
        <f t="shared" si="237"/>
        <v>3458</v>
      </c>
      <c r="O222" s="47">
        <f t="shared" ref="O222:P222" si="238">O223+O224</f>
        <v>4246</v>
      </c>
      <c r="P222" s="49">
        <f t="shared" si="238"/>
        <v>5285</v>
      </c>
      <c r="Q222" s="49">
        <f t="shared" ref="Q222" si="239">Q223+Q224</f>
        <v>4816</v>
      </c>
    </row>
    <row r="223" spans="1:17" x14ac:dyDescent="0.2">
      <c r="B223" s="102" t="s">
        <v>147</v>
      </c>
      <c r="C223" s="49">
        <f>ROUND(C217*C97/C151,0)</f>
        <v>3309</v>
      </c>
      <c r="D223" s="49">
        <f t="shared" ref="D223:H223" si="240">ROUND(D217*D97/D151,0)</f>
        <v>3364</v>
      </c>
      <c r="E223" s="49">
        <f t="shared" si="240"/>
        <v>3164</v>
      </c>
      <c r="F223" s="49">
        <f t="shared" si="240"/>
        <v>2977</v>
      </c>
      <c r="G223" s="49">
        <f t="shared" si="240"/>
        <v>2635</v>
      </c>
      <c r="H223" s="49">
        <f t="shared" si="240"/>
        <v>3386</v>
      </c>
      <c r="I223" s="49">
        <f t="shared" ref="I223:J223" si="241">ROUND(I217*I97/I151,0)</f>
        <v>3657</v>
      </c>
      <c r="J223" s="49">
        <f t="shared" si="241"/>
        <v>3507</v>
      </c>
      <c r="K223" s="49">
        <f t="shared" ref="K223:L223" si="242">ROUND(K217*K97/K151,0)</f>
        <v>3175</v>
      </c>
      <c r="L223" s="49">
        <f t="shared" si="242"/>
        <v>3154</v>
      </c>
      <c r="M223" s="49">
        <f t="shared" ref="M223:N223" si="243">ROUND(M217*M97/M151,0)</f>
        <v>1788</v>
      </c>
      <c r="N223" s="49">
        <f t="shared" si="243"/>
        <v>2370</v>
      </c>
      <c r="O223" s="49">
        <f t="shared" ref="O223:P223" si="244">ROUND(O217*O97/O151,0)</f>
        <v>2779</v>
      </c>
      <c r="P223" s="49">
        <f t="shared" si="244"/>
        <v>3420</v>
      </c>
      <c r="Q223" s="49">
        <f t="shared" ref="Q223" si="245">ROUND(Q217*Q97/Q151,0)</f>
        <v>3252</v>
      </c>
    </row>
    <row r="224" spans="1:17" x14ac:dyDescent="0.2">
      <c r="B224" s="103" t="s">
        <v>148</v>
      </c>
      <c r="C224" s="49">
        <f>ROUND(C218*C98/C152,0)</f>
        <v>1279</v>
      </c>
      <c r="D224" s="49">
        <f t="shared" ref="D224:H224" si="246">ROUND(D218*D98/D152,0)</f>
        <v>1312</v>
      </c>
      <c r="E224" s="49">
        <f t="shared" si="246"/>
        <v>1186</v>
      </c>
      <c r="F224" s="49">
        <f t="shared" si="246"/>
        <v>1195</v>
      </c>
      <c r="G224" s="49">
        <f t="shared" si="246"/>
        <v>1052</v>
      </c>
      <c r="H224" s="49">
        <f t="shared" si="246"/>
        <v>1514</v>
      </c>
      <c r="I224" s="49">
        <f t="shared" ref="I224:J224" si="247">ROUND(I218*I98/I152,0)</f>
        <v>1744</v>
      </c>
      <c r="J224" s="49">
        <f t="shared" si="247"/>
        <v>1627</v>
      </c>
      <c r="K224" s="49">
        <f t="shared" ref="K224:L224" si="248">ROUND(K218*K98/K152,0)</f>
        <v>1638</v>
      </c>
      <c r="L224" s="49">
        <f t="shared" si="248"/>
        <v>1654</v>
      </c>
      <c r="M224" s="49">
        <f t="shared" ref="M224:N224" si="249">ROUND(M218*M98/M152,0)</f>
        <v>930</v>
      </c>
      <c r="N224" s="49">
        <f t="shared" si="249"/>
        <v>1088</v>
      </c>
      <c r="O224" s="49">
        <f t="shared" ref="O224:P224" si="250">ROUND(O218*O98/O152,0)</f>
        <v>1467</v>
      </c>
      <c r="P224" s="49">
        <f t="shared" si="250"/>
        <v>1865</v>
      </c>
      <c r="Q224" s="49">
        <f t="shared" ref="Q224" si="251">ROUND(Q218*Q98/Q152,0)</f>
        <v>1564</v>
      </c>
    </row>
    <row r="225" spans="2:17" x14ac:dyDescent="0.2">
      <c r="B225" s="43" t="s">
        <v>171</v>
      </c>
      <c r="C225" s="47">
        <f>C226+C227</f>
        <v>17107</v>
      </c>
      <c r="D225" s="47">
        <f t="shared" ref="D225:H225" si="252">D226+D227</f>
        <v>16848</v>
      </c>
      <c r="E225" s="47">
        <f t="shared" si="252"/>
        <v>16796</v>
      </c>
      <c r="F225" s="47">
        <f t="shared" si="252"/>
        <v>16607</v>
      </c>
      <c r="G225" s="47">
        <f t="shared" si="252"/>
        <v>13749</v>
      </c>
      <c r="H225" s="47">
        <f t="shared" si="252"/>
        <v>15342</v>
      </c>
      <c r="I225" s="47">
        <f t="shared" ref="I225:J225" si="253">I226+I227</f>
        <v>16539</v>
      </c>
      <c r="J225" s="47">
        <f t="shared" si="253"/>
        <v>18513</v>
      </c>
      <c r="K225" s="47">
        <f t="shared" ref="K225:L225" si="254">K226+K227</f>
        <v>16228</v>
      </c>
      <c r="L225" s="47">
        <f t="shared" si="254"/>
        <v>16515</v>
      </c>
      <c r="M225" s="47">
        <f t="shared" ref="M225:N225" si="255">M226+M227</f>
        <v>10217</v>
      </c>
      <c r="N225" s="47">
        <f t="shared" si="255"/>
        <v>13851</v>
      </c>
      <c r="O225" s="47">
        <f t="shared" ref="O225:P225" si="256">O226+O227</f>
        <v>15655</v>
      </c>
      <c r="P225" s="47">
        <f t="shared" si="256"/>
        <v>21260</v>
      </c>
      <c r="Q225" s="47">
        <f t="shared" ref="Q225" si="257">Q226+Q227</f>
        <v>19946</v>
      </c>
    </row>
    <row r="226" spans="2:17" x14ac:dyDescent="0.2">
      <c r="B226" s="452" t="s">
        <v>147</v>
      </c>
      <c r="C226" s="114">
        <f>ROUND(C217*C106/C151,0)</f>
        <v>15719</v>
      </c>
      <c r="D226" s="114">
        <f>ROUND(D217*D106/D151,0)-1</f>
        <v>15403</v>
      </c>
      <c r="E226" s="114">
        <f>ROUND(E217*E106/E151,0)+2</f>
        <v>15497</v>
      </c>
      <c r="F226" s="114">
        <f>ROUND(F217*F106/F151,0)+1</f>
        <v>15258</v>
      </c>
      <c r="G226" s="114">
        <f t="shared" ref="G226:M226" si="258">ROUND(G217*G106/G151,0)</f>
        <v>12443</v>
      </c>
      <c r="H226" s="114">
        <f>ROUND(H217*H106/H151,0)+1</f>
        <v>13946</v>
      </c>
      <c r="I226" s="114">
        <f>ROUND(I217*I106/I151,0)-1</f>
        <v>15223</v>
      </c>
      <c r="J226" s="114">
        <f t="shared" si="258"/>
        <v>15565</v>
      </c>
      <c r="K226" s="114">
        <f t="shared" si="258"/>
        <v>13641</v>
      </c>
      <c r="L226" s="114">
        <f t="shared" si="258"/>
        <v>13343</v>
      </c>
      <c r="M226" s="114">
        <f t="shared" si="258"/>
        <v>8248</v>
      </c>
      <c r="N226" s="114">
        <f>ROUND(N217*N106/N151,0)+1</f>
        <v>11610</v>
      </c>
      <c r="O226" s="114">
        <f>ROUND(O217*O106/O151,0)</f>
        <v>12670</v>
      </c>
      <c r="P226" s="114">
        <f>ROUND(P217*P106/P151,0)</f>
        <v>17071</v>
      </c>
      <c r="Q226" s="114">
        <f>ROUND(Q217*Q106/Q151,0)-1</f>
        <v>16184</v>
      </c>
    </row>
    <row r="227" spans="2:17" x14ac:dyDescent="0.2">
      <c r="B227" s="106" t="s">
        <v>148</v>
      </c>
      <c r="C227" s="53">
        <f>ROUND(C218*C107/C152,0)</f>
        <v>1388</v>
      </c>
      <c r="D227" s="53">
        <f t="shared" ref="D227:H227" si="259">ROUND(D218*D107/D152,0)</f>
        <v>1445</v>
      </c>
      <c r="E227" s="53">
        <f t="shared" si="259"/>
        <v>1299</v>
      </c>
      <c r="F227" s="53">
        <f t="shared" si="259"/>
        <v>1349</v>
      </c>
      <c r="G227" s="53">
        <f t="shared" si="259"/>
        <v>1306</v>
      </c>
      <c r="H227" s="53">
        <f t="shared" si="259"/>
        <v>1396</v>
      </c>
      <c r="I227" s="53">
        <f t="shared" ref="I227:J227" si="260">ROUND(I218*I107/I152,0)</f>
        <v>1316</v>
      </c>
      <c r="J227" s="53">
        <f t="shared" si="260"/>
        <v>2948</v>
      </c>
      <c r="K227" s="53">
        <f t="shared" ref="K227:L227" si="261">ROUND(K218*K107/K152,0)</f>
        <v>2587</v>
      </c>
      <c r="L227" s="53">
        <f t="shared" si="261"/>
        <v>3172</v>
      </c>
      <c r="M227" s="53">
        <f t="shared" ref="M227:N227" si="262">ROUND(M218*M107/M152,0)</f>
        <v>1969</v>
      </c>
      <c r="N227" s="53">
        <f t="shared" si="262"/>
        <v>2241</v>
      </c>
      <c r="O227" s="53">
        <f t="shared" ref="O227:P227" si="263">ROUND(O218*O107/O152,0)</f>
        <v>2985</v>
      </c>
      <c r="P227" s="53">
        <f t="shared" si="263"/>
        <v>4189</v>
      </c>
      <c r="Q227" s="53">
        <f t="shared" ref="Q227" si="264">ROUND(Q218*Q107/Q152,0)</f>
        <v>3762</v>
      </c>
    </row>
    <row r="228" spans="2:17" x14ac:dyDescent="0.2">
      <c r="B228" t="s">
        <v>172</v>
      </c>
      <c r="C228" s="47">
        <f>C229+C230</f>
        <v>7172</v>
      </c>
      <c r="D228" s="47">
        <f t="shared" ref="D228:H228" si="265">D229+D230</f>
        <v>6947</v>
      </c>
      <c r="E228" s="47">
        <f t="shared" si="265"/>
        <v>6464</v>
      </c>
      <c r="F228" s="47">
        <f t="shared" si="265"/>
        <v>6558</v>
      </c>
      <c r="G228" s="47">
        <f t="shared" si="265"/>
        <v>6561</v>
      </c>
      <c r="H228" s="47">
        <f t="shared" si="265"/>
        <v>8298</v>
      </c>
      <c r="I228" s="47">
        <f t="shared" ref="I228:J228" si="266">I229+I230</f>
        <v>8730</v>
      </c>
      <c r="J228" s="47">
        <f t="shared" si="266"/>
        <v>8046</v>
      </c>
      <c r="K228" s="47">
        <f t="shared" ref="K228:L228" si="267">K229+K230</f>
        <v>7414</v>
      </c>
      <c r="L228" s="47">
        <f t="shared" si="267"/>
        <v>6430</v>
      </c>
      <c r="M228" s="47">
        <f t="shared" ref="M228:N228" si="268">M229+M230</f>
        <v>4347</v>
      </c>
      <c r="N228" s="47">
        <f t="shared" si="268"/>
        <v>5793</v>
      </c>
      <c r="O228" s="47">
        <f t="shared" ref="O228:P228" si="269">O229+O230</f>
        <v>8044</v>
      </c>
      <c r="P228" s="47">
        <f t="shared" si="269"/>
        <v>10091</v>
      </c>
      <c r="Q228" s="47">
        <f t="shared" ref="Q228" si="270">Q229+Q230</f>
        <v>8581</v>
      </c>
    </row>
    <row r="229" spans="2:17" x14ac:dyDescent="0.2">
      <c r="B229" s="102" t="s">
        <v>147</v>
      </c>
      <c r="C229" s="49">
        <f>ROUND(C217*C115/C151,0)</f>
        <v>7063</v>
      </c>
      <c r="D229" s="49">
        <f t="shared" ref="D229:H229" si="271">ROUND(D217*D115/D151,0)</f>
        <v>6825</v>
      </c>
      <c r="E229" s="49">
        <f t="shared" si="271"/>
        <v>6326</v>
      </c>
      <c r="F229" s="49">
        <f t="shared" si="271"/>
        <v>6412</v>
      </c>
      <c r="G229" s="49">
        <f t="shared" si="271"/>
        <v>5930</v>
      </c>
      <c r="H229" s="49">
        <f t="shared" si="271"/>
        <v>6780</v>
      </c>
      <c r="I229" s="49">
        <f t="shared" ref="I229:J229" si="272">ROUND(I217*I115/I151,0)</f>
        <v>7449</v>
      </c>
      <c r="J229" s="49">
        <f t="shared" si="272"/>
        <v>6708</v>
      </c>
      <c r="K229" s="49">
        <f t="shared" ref="K229:L229" si="273">ROUND(K217*K115/K151,0)</f>
        <v>6051</v>
      </c>
      <c r="L229" s="49">
        <f t="shared" si="273"/>
        <v>5030</v>
      </c>
      <c r="M229" s="49">
        <f t="shared" ref="M229:N229" si="274">ROUND(M217*M115/M151,0)</f>
        <v>3435</v>
      </c>
      <c r="N229" s="49">
        <f t="shared" si="274"/>
        <v>4633</v>
      </c>
      <c r="O229" s="49">
        <f t="shared" ref="O229:P229" si="275">ROUND(O217*O115/O151,0)</f>
        <v>6272</v>
      </c>
      <c r="P229" s="49">
        <f t="shared" si="275"/>
        <v>8572</v>
      </c>
      <c r="Q229" s="49">
        <f t="shared" ref="Q229" si="276">ROUND(Q217*Q115/Q151,0)</f>
        <v>7137</v>
      </c>
    </row>
    <row r="230" spans="2:17" x14ac:dyDescent="0.2">
      <c r="B230" s="103" t="s">
        <v>148</v>
      </c>
      <c r="C230" s="49">
        <f>ROUND(C218*C116/C152,0)</f>
        <v>109</v>
      </c>
      <c r="D230" s="49">
        <f t="shared" ref="D230:H230" si="277">ROUND(D218*D116/D152,0)</f>
        <v>122</v>
      </c>
      <c r="E230" s="49">
        <f t="shared" si="277"/>
        <v>138</v>
      </c>
      <c r="F230" s="49">
        <f t="shared" si="277"/>
        <v>146</v>
      </c>
      <c r="G230" s="49">
        <f t="shared" si="277"/>
        <v>631</v>
      </c>
      <c r="H230" s="49">
        <f t="shared" si="277"/>
        <v>1518</v>
      </c>
      <c r="I230" s="49">
        <f t="shared" ref="I230:J230" si="278">ROUND(I218*I116/I152,0)</f>
        <v>1281</v>
      </c>
      <c r="J230" s="49">
        <f t="shared" si="278"/>
        <v>1338</v>
      </c>
      <c r="K230" s="49">
        <f t="shared" ref="K230:L230" si="279">ROUND(K218*K116/K152,0)</f>
        <v>1363</v>
      </c>
      <c r="L230" s="49">
        <f t="shared" si="279"/>
        <v>1400</v>
      </c>
      <c r="M230" s="49">
        <f t="shared" ref="M230:N230" si="280">ROUND(M218*M116/M152,0)</f>
        <v>912</v>
      </c>
      <c r="N230" s="49">
        <f t="shared" si="280"/>
        <v>1160</v>
      </c>
      <c r="O230" s="49">
        <f t="shared" ref="O230:P230" si="281">ROUND(O218*O116/O152,0)</f>
        <v>1772</v>
      </c>
      <c r="P230" s="49">
        <f t="shared" si="281"/>
        <v>1519</v>
      </c>
      <c r="Q230" s="49">
        <f t="shared" ref="Q230" si="282">ROUND(Q218*Q116/Q152,0)</f>
        <v>1444</v>
      </c>
    </row>
    <row r="231" spans="2:17" x14ac:dyDescent="0.2">
      <c r="B231" s="43" t="s">
        <v>173</v>
      </c>
      <c r="C231" s="47">
        <f>C232+C233</f>
        <v>2921</v>
      </c>
      <c r="D231" s="47">
        <f t="shared" ref="D231:H231" si="283">D232+D233</f>
        <v>2829</v>
      </c>
      <c r="E231" s="47">
        <f t="shared" si="283"/>
        <v>2828</v>
      </c>
      <c r="F231" s="47">
        <f t="shared" si="283"/>
        <v>2931</v>
      </c>
      <c r="G231" s="47">
        <f t="shared" si="283"/>
        <v>2588</v>
      </c>
      <c r="H231" s="47">
        <f t="shared" si="283"/>
        <v>3044</v>
      </c>
      <c r="I231" s="47">
        <f t="shared" ref="I231:J231" si="284">I232+I233</f>
        <v>3205</v>
      </c>
      <c r="J231" s="47">
        <f t="shared" si="284"/>
        <v>2951</v>
      </c>
      <c r="K231" s="47">
        <f t="shared" ref="K231:L231" si="285">K232+K233</f>
        <v>3110</v>
      </c>
      <c r="L231" s="47">
        <f t="shared" si="285"/>
        <v>4258</v>
      </c>
      <c r="M231" s="47">
        <f t="shared" ref="M231:N231" si="286">M232+M233</f>
        <v>2750</v>
      </c>
      <c r="N231" s="47">
        <f t="shared" si="286"/>
        <v>3658</v>
      </c>
      <c r="O231" s="47">
        <f t="shared" ref="O231:P231" si="287">O232+O233</f>
        <v>4632</v>
      </c>
      <c r="P231" s="47">
        <f t="shared" si="287"/>
        <v>5884</v>
      </c>
      <c r="Q231" s="47">
        <f t="shared" ref="Q231" si="288">Q232+Q233</f>
        <v>5366</v>
      </c>
    </row>
    <row r="232" spans="2:17" x14ac:dyDescent="0.2">
      <c r="B232" s="102" t="s">
        <v>147</v>
      </c>
      <c r="C232" s="49">
        <f>ROUND(C217*C124/C151,0)</f>
        <v>2359</v>
      </c>
      <c r="D232" s="49">
        <f t="shared" ref="D232:H232" si="289">ROUND(D217*D124/D151,0)</f>
        <v>2267</v>
      </c>
      <c r="E232" s="49">
        <f t="shared" si="289"/>
        <v>2300</v>
      </c>
      <c r="F232" s="49">
        <f t="shared" si="289"/>
        <v>2389</v>
      </c>
      <c r="G232" s="49">
        <f t="shared" si="289"/>
        <v>2090</v>
      </c>
      <c r="H232" s="49">
        <f t="shared" si="289"/>
        <v>2483</v>
      </c>
      <c r="I232" s="49">
        <f t="shared" ref="I232:J232" si="290">ROUND(I217*I124/I151,0)</f>
        <v>2599</v>
      </c>
      <c r="J232" s="49">
        <f t="shared" si="290"/>
        <v>2494</v>
      </c>
      <c r="K232" s="49">
        <f t="shared" ref="K232:L232" si="291">ROUND(K217*K124/K151,0)</f>
        <v>2463</v>
      </c>
      <c r="L232" s="49">
        <f t="shared" si="291"/>
        <v>2731</v>
      </c>
      <c r="M232" s="49">
        <f t="shared" ref="M232:N232" si="292">ROUND(M217*M124/M151,0)</f>
        <v>1767</v>
      </c>
      <c r="N232" s="49">
        <f t="shared" si="292"/>
        <v>2513</v>
      </c>
      <c r="O232" s="49">
        <f t="shared" ref="O232:P232" si="293">ROUND(O217*O124/O151,0)</f>
        <v>3104</v>
      </c>
      <c r="P232" s="49">
        <f t="shared" si="293"/>
        <v>3997</v>
      </c>
      <c r="Q232" s="49">
        <f t="shared" ref="Q232" si="294">ROUND(Q217*Q124/Q151,0)</f>
        <v>3355</v>
      </c>
    </row>
    <row r="233" spans="2:17" x14ac:dyDescent="0.2">
      <c r="B233" s="106" t="s">
        <v>148</v>
      </c>
      <c r="C233" s="53">
        <f>ROUND(C218*C125/C152,0)</f>
        <v>562</v>
      </c>
      <c r="D233" s="53">
        <f t="shared" ref="D233:H233" si="295">ROUND(D218*D125/D152,0)</f>
        <v>562</v>
      </c>
      <c r="E233" s="53">
        <f t="shared" si="295"/>
        <v>528</v>
      </c>
      <c r="F233" s="53">
        <f t="shared" si="295"/>
        <v>542</v>
      </c>
      <c r="G233" s="53">
        <f t="shared" si="295"/>
        <v>498</v>
      </c>
      <c r="H233" s="53">
        <f t="shared" si="295"/>
        <v>561</v>
      </c>
      <c r="I233" s="53">
        <f t="shared" ref="I233:J233" si="296">ROUND(I218*I125/I152,0)</f>
        <v>606</v>
      </c>
      <c r="J233" s="53">
        <f t="shared" si="296"/>
        <v>457</v>
      </c>
      <c r="K233" s="53">
        <f t="shared" ref="K233:L233" si="297">ROUND(K218*K125/K152,0)</f>
        <v>647</v>
      </c>
      <c r="L233" s="53">
        <f t="shared" si="297"/>
        <v>1527</v>
      </c>
      <c r="M233" s="53">
        <f t="shared" ref="M233:N233" si="298">ROUND(M218*M125/M152,0)</f>
        <v>983</v>
      </c>
      <c r="N233" s="53">
        <f t="shared" si="298"/>
        <v>1145</v>
      </c>
      <c r="O233" s="53">
        <f t="shared" ref="O233:P233" si="299">ROUND(O218*O125/O152,0)</f>
        <v>1528</v>
      </c>
      <c r="P233" s="53">
        <f t="shared" si="299"/>
        <v>1887</v>
      </c>
      <c r="Q233" s="53">
        <f t="shared" ref="Q233" si="300">ROUND(Q218*Q125/Q152,0)</f>
        <v>2011</v>
      </c>
    </row>
    <row r="234" spans="2:17" x14ac:dyDescent="0.2">
      <c r="B234" t="s">
        <v>174</v>
      </c>
      <c r="C234" s="47">
        <f>C235+C236</f>
        <v>12344</v>
      </c>
      <c r="D234" s="47">
        <f t="shared" ref="D234:H234" si="301">D235+D236</f>
        <v>11937</v>
      </c>
      <c r="E234" s="47">
        <f t="shared" si="301"/>
        <v>11536</v>
      </c>
      <c r="F234" s="47">
        <f t="shared" si="301"/>
        <v>11317</v>
      </c>
      <c r="G234" s="47">
        <f t="shared" si="301"/>
        <v>11280</v>
      </c>
      <c r="H234" s="47">
        <f t="shared" si="301"/>
        <v>12097</v>
      </c>
      <c r="I234" s="47">
        <f t="shared" ref="I234:J234" si="302">I235+I236</f>
        <v>13377</v>
      </c>
      <c r="J234" s="47">
        <f t="shared" si="302"/>
        <v>13218</v>
      </c>
      <c r="K234" s="47">
        <f t="shared" ref="K234:L234" si="303">K235+K236</f>
        <v>12757</v>
      </c>
      <c r="L234" s="47">
        <f t="shared" si="303"/>
        <v>11860</v>
      </c>
      <c r="M234" s="47">
        <f t="shared" ref="M234:N234" si="304">M235+M236</f>
        <v>6625</v>
      </c>
      <c r="N234" s="47">
        <f t="shared" si="304"/>
        <v>9285</v>
      </c>
      <c r="O234" s="47">
        <f t="shared" ref="O234:P234" si="305">O235+O236</f>
        <v>10747</v>
      </c>
      <c r="P234" s="47">
        <f t="shared" si="305"/>
        <v>15316</v>
      </c>
      <c r="Q234" s="47">
        <f t="shared" ref="Q234" si="306">Q235+Q236</f>
        <v>14955</v>
      </c>
    </row>
    <row r="235" spans="2:17" x14ac:dyDescent="0.2">
      <c r="B235" s="102" t="s">
        <v>147</v>
      </c>
      <c r="C235" s="49">
        <f>ROUND(C217*C133/C151,0)</f>
        <v>8835</v>
      </c>
      <c r="D235" s="49">
        <f t="shared" ref="D235:H235" si="307">ROUND(D217*D133/D151,0)</f>
        <v>8605</v>
      </c>
      <c r="E235" s="49">
        <f t="shared" si="307"/>
        <v>8498</v>
      </c>
      <c r="F235" s="49">
        <f t="shared" si="307"/>
        <v>8221</v>
      </c>
      <c r="G235" s="49">
        <f t="shared" si="307"/>
        <v>8207</v>
      </c>
      <c r="H235" s="49">
        <f t="shared" si="307"/>
        <v>9570</v>
      </c>
      <c r="I235" s="49">
        <f t="shared" ref="I235:J235" si="308">ROUND(I217*I133/I151,0)</f>
        <v>9790</v>
      </c>
      <c r="J235" s="49">
        <f t="shared" si="308"/>
        <v>9663</v>
      </c>
      <c r="K235" s="49">
        <f t="shared" ref="K235:L235" si="309">ROUND(K217*K133/K151,0)</f>
        <v>9202</v>
      </c>
      <c r="L235" s="49">
        <f t="shared" si="309"/>
        <v>8668</v>
      </c>
      <c r="M235" s="49">
        <f t="shared" ref="M235:N235" si="310">ROUND(M217*M133/M151,0)</f>
        <v>5584</v>
      </c>
      <c r="N235" s="49">
        <f t="shared" si="310"/>
        <v>7460</v>
      </c>
      <c r="O235" s="49">
        <f t="shared" ref="O235:P235" si="311">ROUND(O217*O133/O151,0)</f>
        <v>8381</v>
      </c>
      <c r="P235" s="49">
        <f t="shared" si="311"/>
        <v>11561</v>
      </c>
      <c r="Q235" s="49">
        <f t="shared" ref="Q235" si="312">ROUND(Q217*Q133/Q151,0)</f>
        <v>9814</v>
      </c>
    </row>
    <row r="236" spans="2:17" x14ac:dyDescent="0.2">
      <c r="B236" s="103" t="s">
        <v>148</v>
      </c>
      <c r="C236" s="49">
        <f>ROUND(C218*C134/C152,0)</f>
        <v>3509</v>
      </c>
      <c r="D236" s="49">
        <f t="shared" ref="D236:H236" si="313">ROUND(D218*D134/D152,0)</f>
        <v>3332</v>
      </c>
      <c r="E236" s="49">
        <f t="shared" si="313"/>
        <v>3038</v>
      </c>
      <c r="F236" s="49">
        <f t="shared" si="313"/>
        <v>3096</v>
      </c>
      <c r="G236" s="49">
        <f t="shared" si="313"/>
        <v>3073</v>
      </c>
      <c r="H236" s="49">
        <f t="shared" si="313"/>
        <v>2527</v>
      </c>
      <c r="I236" s="49">
        <f t="shared" ref="I236:J236" si="314">ROUND(I218*I134/I152,0)</f>
        <v>3587</v>
      </c>
      <c r="J236" s="49">
        <f t="shared" si="314"/>
        <v>3555</v>
      </c>
      <c r="K236" s="49">
        <f t="shared" ref="K236:L236" si="315">ROUND(K218*K134/K152,0)</f>
        <v>3555</v>
      </c>
      <c r="L236" s="49">
        <f t="shared" si="315"/>
        <v>3192</v>
      </c>
      <c r="M236" s="49">
        <f t="shared" ref="M236:N236" si="316">ROUND(M218*M134/M152,0)</f>
        <v>1041</v>
      </c>
      <c r="N236" s="49">
        <f t="shared" si="316"/>
        <v>1825</v>
      </c>
      <c r="O236" s="49">
        <f t="shared" ref="O236:P236" si="317">ROUND(O218*O134/O152,0)</f>
        <v>2366</v>
      </c>
      <c r="P236" s="49">
        <f t="shared" si="317"/>
        <v>3755</v>
      </c>
      <c r="Q236" s="49">
        <f t="shared" ref="Q236" si="318">ROUND(Q218*Q134/Q152,0)</f>
        <v>5141</v>
      </c>
    </row>
    <row r="237" spans="2:17" x14ac:dyDescent="0.2">
      <c r="B237" s="43" t="s">
        <v>175</v>
      </c>
      <c r="C237" s="47">
        <f>C238+C239</f>
        <v>2984</v>
      </c>
      <c r="D237" s="47">
        <f t="shared" ref="D237:H237" si="319">D238+D239</f>
        <v>2924</v>
      </c>
      <c r="E237" s="47">
        <f t="shared" si="319"/>
        <v>3357</v>
      </c>
      <c r="F237" s="47">
        <f t="shared" si="319"/>
        <v>3597</v>
      </c>
      <c r="G237" s="47">
        <f t="shared" si="319"/>
        <v>3450</v>
      </c>
      <c r="H237" s="47">
        <f t="shared" si="319"/>
        <v>3864</v>
      </c>
      <c r="I237" s="47">
        <f t="shared" ref="I237:J237" si="320">I238+I239</f>
        <v>4180</v>
      </c>
      <c r="J237" s="47">
        <f t="shared" si="320"/>
        <v>3855</v>
      </c>
      <c r="K237" s="47">
        <f t="shared" ref="K237:L237" si="321">K238+K239</f>
        <v>3264</v>
      </c>
      <c r="L237" s="47">
        <f t="shared" si="321"/>
        <v>3065</v>
      </c>
      <c r="M237" s="47">
        <f t="shared" ref="M237:N237" si="322">M238+M239</f>
        <v>1980</v>
      </c>
      <c r="N237" s="47">
        <f t="shared" si="322"/>
        <v>2456</v>
      </c>
      <c r="O237" s="47">
        <f t="shared" ref="O237:P237" si="323">O238+O239</f>
        <v>2841</v>
      </c>
      <c r="P237" s="47">
        <f t="shared" si="323"/>
        <v>3893</v>
      </c>
      <c r="Q237" s="47">
        <f t="shared" ref="Q237" si="324">Q238+Q239</f>
        <v>3412</v>
      </c>
    </row>
    <row r="238" spans="2:17" x14ac:dyDescent="0.2">
      <c r="B238" s="102" t="s">
        <v>147</v>
      </c>
      <c r="C238" s="49">
        <f>ROUND(C217*C142/C151,0)</f>
        <v>2235</v>
      </c>
      <c r="D238" s="49">
        <f t="shared" ref="D238:H238" si="325">ROUND(D217*D142/D151,0)</f>
        <v>2206</v>
      </c>
      <c r="E238" s="49">
        <f t="shared" si="325"/>
        <v>2654</v>
      </c>
      <c r="F238" s="49">
        <f t="shared" si="325"/>
        <v>2864</v>
      </c>
      <c r="G238" s="49">
        <f t="shared" si="325"/>
        <v>2802</v>
      </c>
      <c r="H238" s="49">
        <f t="shared" si="325"/>
        <v>3203</v>
      </c>
      <c r="I238" s="49">
        <f t="shared" ref="I238:J238" si="326">ROUND(I217*I142/I151,0)</f>
        <v>3478</v>
      </c>
      <c r="J238" s="49">
        <f t="shared" si="326"/>
        <v>3166</v>
      </c>
      <c r="K238" s="49">
        <f t="shared" ref="K238:L238" si="327">ROUND(K217*K142/K151,0)</f>
        <v>3027</v>
      </c>
      <c r="L238" s="49">
        <f t="shared" si="327"/>
        <v>2721</v>
      </c>
      <c r="M238" s="49">
        <f t="shared" ref="M238:N238" si="328">ROUND(M217*M142/M151,0)</f>
        <v>1761</v>
      </c>
      <c r="N238" s="49">
        <f t="shared" si="328"/>
        <v>2192</v>
      </c>
      <c r="O238" s="49">
        <f t="shared" ref="O238:P238" si="329">ROUND(O217*O142/O151,0)</f>
        <v>2449</v>
      </c>
      <c r="P238" s="49">
        <f t="shared" si="329"/>
        <v>3484</v>
      </c>
      <c r="Q238" s="49">
        <f t="shared" ref="Q238" si="330">ROUND(Q217*Q142/Q151,0)</f>
        <v>3021</v>
      </c>
    </row>
    <row r="239" spans="2:17" x14ac:dyDescent="0.2">
      <c r="B239" s="106" t="s">
        <v>148</v>
      </c>
      <c r="C239" s="53">
        <f>ROUND(C218*C143/C152,0)</f>
        <v>749</v>
      </c>
      <c r="D239" s="53">
        <f t="shared" ref="D239:H239" si="331">ROUND(D218*D143/D152,0)</f>
        <v>718</v>
      </c>
      <c r="E239" s="53">
        <f t="shared" si="331"/>
        <v>703</v>
      </c>
      <c r="F239" s="53">
        <f t="shared" si="331"/>
        <v>733</v>
      </c>
      <c r="G239" s="53">
        <f t="shared" si="331"/>
        <v>648</v>
      </c>
      <c r="H239" s="53">
        <f t="shared" si="331"/>
        <v>661</v>
      </c>
      <c r="I239" s="53">
        <f t="shared" ref="I239:J239" si="332">ROUND(I218*I143/I152,0)</f>
        <v>702</v>
      </c>
      <c r="J239" s="53">
        <f t="shared" si="332"/>
        <v>689</v>
      </c>
      <c r="K239" s="53">
        <f t="shared" ref="K239:L239" si="333">ROUND(K218*K143/K152,0)</f>
        <v>237</v>
      </c>
      <c r="L239" s="53">
        <f t="shared" si="333"/>
        <v>344</v>
      </c>
      <c r="M239" s="53">
        <f t="shared" ref="M239:N239" si="334">ROUND(M218*M143/M152,0)</f>
        <v>219</v>
      </c>
      <c r="N239" s="53">
        <f t="shared" si="334"/>
        <v>264</v>
      </c>
      <c r="O239" s="53">
        <f t="shared" ref="O239:P239" si="335">ROUND(O218*O143/O152,0)</f>
        <v>392</v>
      </c>
      <c r="P239" s="53">
        <f t="shared" si="335"/>
        <v>409</v>
      </c>
      <c r="Q239" s="53">
        <f t="shared" ref="Q239" si="336">ROUND(Q218*Q143/Q152,0)</f>
        <v>391</v>
      </c>
    </row>
    <row r="240" spans="2:17" x14ac:dyDescent="0.2">
      <c r="B240" s="447" t="s">
        <v>471</v>
      </c>
      <c r="C240" s="446">
        <f>C222+C225+C228+C231+C234+C237-地域観光消費2!D26</f>
        <v>0</v>
      </c>
      <c r="D240" s="446">
        <f>D222+D225+D228+D231+D234+D237-地域観光消費2!E26</f>
        <v>0</v>
      </c>
      <c r="E240" s="446">
        <f>E222+E225+E228+E231+E234+E237-地域観光消費2!F26</f>
        <v>0</v>
      </c>
      <c r="F240" s="446">
        <f>F222+F225+F228+F231+F234+F237-地域観光消費2!G26</f>
        <v>0</v>
      </c>
      <c r="G240" s="446">
        <f>G222+G225+G228+G231+G234+G237-地域観光消費2!H26</f>
        <v>0</v>
      </c>
      <c r="H240" s="446">
        <f>H222+H225+H228+H231+H234+H237-地域観光消費2!I26</f>
        <v>0</v>
      </c>
      <c r="I240" s="446">
        <f>I222+I225+I228+I231+I234+I237-地域観光消費2!J26</f>
        <v>0</v>
      </c>
      <c r="J240" s="446">
        <f>J222+J225+J228+J231+J234+J237-地域観光消費2!K26</f>
        <v>0</v>
      </c>
      <c r="K240" s="446">
        <f>K222+K225+K228+K231+K234+K237-地域観光消費2!L26</f>
        <v>0</v>
      </c>
      <c r="L240" s="446">
        <f>L222+L225+L228+L231+L234+L237-地域観光消費2!M26</f>
        <v>0</v>
      </c>
      <c r="M240" s="446">
        <f>M222+M225+M228+M231+M234+M237-地域観光消費2!N26</f>
        <v>0</v>
      </c>
      <c r="N240" s="446">
        <f>N222+N225+N228+N231+N234+N237-地域観光消費2!O26</f>
        <v>0</v>
      </c>
      <c r="O240" s="446">
        <f>O222+O225+O228+O231+O234+O237-地域観光消費2!P26</f>
        <v>0</v>
      </c>
      <c r="P240" s="446">
        <f>P222+P225+P228+P231+P234+P237-地域観光消費2!Q26</f>
        <v>0</v>
      </c>
      <c r="Q240" s="50">
        <f>Q222+Q225+Q228+Q231+Q234+Q237-地域観光消費2!R26</f>
        <v>0</v>
      </c>
    </row>
    <row r="242" spans="1:17" x14ac:dyDescent="0.2">
      <c r="A242" t="s">
        <v>156</v>
      </c>
      <c r="B242" s="67"/>
      <c r="C242" s="345" t="s">
        <v>151</v>
      </c>
      <c r="D242" s="345" t="s">
        <v>70</v>
      </c>
      <c r="E242" s="543" t="s">
        <v>67</v>
      </c>
      <c r="F242" s="345" t="s">
        <v>61</v>
      </c>
      <c r="G242" s="345" t="s">
        <v>60</v>
      </c>
      <c r="H242" s="345" t="s">
        <v>75</v>
      </c>
      <c r="I242" s="345" t="s">
        <v>76</v>
      </c>
      <c r="J242" s="345" t="s">
        <v>374</v>
      </c>
      <c r="K242" s="345" t="s">
        <v>426</v>
      </c>
      <c r="L242" s="345" t="s">
        <v>443</v>
      </c>
      <c r="M242" s="345" t="s">
        <v>492</v>
      </c>
      <c r="N242" s="345" t="s">
        <v>553</v>
      </c>
      <c r="O242" s="345" t="s">
        <v>577</v>
      </c>
      <c r="P242" s="713" t="s">
        <v>619</v>
      </c>
      <c r="Q242" s="713" t="s">
        <v>632</v>
      </c>
    </row>
    <row r="243" spans="1:17" x14ac:dyDescent="0.2">
      <c r="B243" s="43" t="s">
        <v>170</v>
      </c>
      <c r="C243" s="47">
        <f>C244+C245</f>
        <v>4435</v>
      </c>
      <c r="D243" s="47">
        <f t="shared" ref="D243:H243" si="337">D244+D245</f>
        <v>4459</v>
      </c>
      <c r="E243" s="47">
        <f t="shared" si="337"/>
        <v>4111</v>
      </c>
      <c r="F243" s="47">
        <f t="shared" si="337"/>
        <v>3996</v>
      </c>
      <c r="G243" s="47">
        <f t="shared" si="337"/>
        <v>3650</v>
      </c>
      <c r="H243" s="47">
        <f t="shared" si="337"/>
        <v>4698</v>
      </c>
      <c r="I243" s="47">
        <f t="shared" ref="I243:J243" si="338">I244+I245</f>
        <v>5163</v>
      </c>
      <c r="J243" s="47">
        <f t="shared" si="338"/>
        <v>4984</v>
      </c>
      <c r="K243" s="47">
        <f t="shared" ref="K243:L243" si="339">K244+K245</f>
        <v>5029</v>
      </c>
      <c r="L243" s="47">
        <f t="shared" si="339"/>
        <v>5319</v>
      </c>
      <c r="M243" s="47">
        <f t="shared" ref="M243:N243" si="340">M244+M245</f>
        <v>3125</v>
      </c>
      <c r="N243" s="47">
        <f t="shared" si="340"/>
        <v>3747</v>
      </c>
      <c r="O243" s="47">
        <f t="shared" ref="O243:P243" si="341">O244+O245</f>
        <v>4951</v>
      </c>
      <c r="P243" s="49">
        <f t="shared" si="341"/>
        <v>6069</v>
      </c>
      <c r="Q243" s="49">
        <f t="shared" ref="Q243" si="342">Q244+Q245</f>
        <v>5767</v>
      </c>
    </row>
    <row r="244" spans="1:17" x14ac:dyDescent="0.2">
      <c r="B244" s="102" t="s">
        <v>147</v>
      </c>
      <c r="C244" s="49">
        <f>ROUND(C86*C97/C151,0)</f>
        <v>3744</v>
      </c>
      <c r="D244" s="49">
        <f t="shared" ref="D244:I244" si="343">ROUND(D86*D97/D151,0)</f>
        <v>3757</v>
      </c>
      <c r="E244" s="49">
        <f t="shared" si="343"/>
        <v>3431</v>
      </c>
      <c r="F244" s="49">
        <f t="shared" si="343"/>
        <v>3389</v>
      </c>
      <c r="G244" s="49">
        <f t="shared" si="343"/>
        <v>3082</v>
      </c>
      <c r="H244" s="49">
        <f t="shared" si="343"/>
        <v>3790</v>
      </c>
      <c r="I244" s="49">
        <f t="shared" si="343"/>
        <v>4170</v>
      </c>
      <c r="J244" s="49">
        <f t="shared" ref="J244:K244" si="344">ROUND(J86*J97/J151,0)</f>
        <v>4104</v>
      </c>
      <c r="K244" s="49">
        <f t="shared" si="344"/>
        <v>4186</v>
      </c>
      <c r="L244" s="49">
        <f t="shared" ref="L244:M244" si="345">ROUND(L86*L97/L151,0)</f>
        <v>4594</v>
      </c>
      <c r="M244" s="49">
        <f t="shared" si="345"/>
        <v>2711</v>
      </c>
      <c r="N244" s="49">
        <f t="shared" ref="N244:O244" si="346">ROUND(N86*N97/N151,0)</f>
        <v>3311</v>
      </c>
      <c r="O244" s="49">
        <f t="shared" si="346"/>
        <v>4286</v>
      </c>
      <c r="P244" s="49">
        <f t="shared" ref="P244:Q244" si="347">ROUND(P86*P97/P151,0)</f>
        <v>5225</v>
      </c>
      <c r="Q244" s="49">
        <f t="shared" si="347"/>
        <v>5055</v>
      </c>
    </row>
    <row r="245" spans="1:17" x14ac:dyDescent="0.2">
      <c r="B245" s="103" t="s">
        <v>148</v>
      </c>
      <c r="C245" s="49">
        <f>ROUND(C87*C98/C152,0)</f>
        <v>691</v>
      </c>
      <c r="D245" s="49">
        <f t="shared" ref="D245:I245" si="348">ROUND(D87*D98/D152,0)</f>
        <v>702</v>
      </c>
      <c r="E245" s="49">
        <f t="shared" si="348"/>
        <v>680</v>
      </c>
      <c r="F245" s="49">
        <f t="shared" si="348"/>
        <v>607</v>
      </c>
      <c r="G245" s="49">
        <f t="shared" si="348"/>
        <v>568</v>
      </c>
      <c r="H245" s="49">
        <f t="shared" si="348"/>
        <v>908</v>
      </c>
      <c r="I245" s="49">
        <f t="shared" si="348"/>
        <v>993</v>
      </c>
      <c r="J245" s="49">
        <f t="shared" ref="J245:K245" si="349">ROUND(J87*J98/J152,0)</f>
        <v>880</v>
      </c>
      <c r="K245" s="49">
        <f t="shared" si="349"/>
        <v>843</v>
      </c>
      <c r="L245" s="49">
        <f t="shared" ref="L245:M245" si="350">ROUND(L87*L98/L152,0)</f>
        <v>725</v>
      </c>
      <c r="M245" s="49">
        <f t="shared" si="350"/>
        <v>414</v>
      </c>
      <c r="N245" s="49">
        <f t="shared" ref="N245:O245" si="351">ROUND(N87*N98/N152,0)</f>
        <v>436</v>
      </c>
      <c r="O245" s="49">
        <f t="shared" si="351"/>
        <v>665</v>
      </c>
      <c r="P245" s="49">
        <f t="shared" ref="P245:Q245" si="352">ROUND(P87*P98/P152,0)</f>
        <v>844</v>
      </c>
      <c r="Q245" s="49">
        <f t="shared" si="352"/>
        <v>712</v>
      </c>
    </row>
    <row r="246" spans="1:17" x14ac:dyDescent="0.2">
      <c r="B246" s="43" t="s">
        <v>171</v>
      </c>
      <c r="C246" s="47">
        <f>C247+C248</f>
        <v>18537</v>
      </c>
      <c r="D246" s="47">
        <f t="shared" ref="D246:H246" si="353">D247+D248</f>
        <v>17978</v>
      </c>
      <c r="E246" s="47">
        <f t="shared" si="353"/>
        <v>17551</v>
      </c>
      <c r="F246" s="47">
        <f t="shared" si="353"/>
        <v>18056</v>
      </c>
      <c r="G246" s="47">
        <f t="shared" si="353"/>
        <v>15255</v>
      </c>
      <c r="H246" s="47">
        <f t="shared" si="353"/>
        <v>16447</v>
      </c>
      <c r="I246" s="47">
        <f t="shared" ref="I246:J246" si="354">I247+I248</f>
        <v>18109</v>
      </c>
      <c r="J246" s="47">
        <f t="shared" si="354"/>
        <v>19806</v>
      </c>
      <c r="K246" s="47">
        <f t="shared" ref="K246:L246" si="355">K247+K248</f>
        <v>19312</v>
      </c>
      <c r="L246" s="47">
        <f t="shared" si="355"/>
        <v>20822</v>
      </c>
      <c r="M246" s="47">
        <f t="shared" ref="M246:N246" si="356">M247+M248</f>
        <v>13383</v>
      </c>
      <c r="N246" s="47">
        <f t="shared" si="356"/>
        <v>17118</v>
      </c>
      <c r="O246" s="47">
        <f t="shared" ref="O246:P246" si="357">O247+O248</f>
        <v>20892</v>
      </c>
      <c r="P246" s="47">
        <f t="shared" si="357"/>
        <v>27979</v>
      </c>
      <c r="Q246" s="47">
        <f t="shared" ref="Q246" si="358">Q247+Q248</f>
        <v>26873</v>
      </c>
    </row>
    <row r="247" spans="1:17" x14ac:dyDescent="0.2">
      <c r="B247" s="452" t="s">
        <v>147</v>
      </c>
      <c r="C247" s="114">
        <f t="shared" ref="C247:I247" si="359">ROUND(C86*C106/C151,0)</f>
        <v>17787</v>
      </c>
      <c r="D247" s="114">
        <f t="shared" si="359"/>
        <v>17205</v>
      </c>
      <c r="E247" s="114">
        <f>ROUND(E86*E106/E151,0)+2</f>
        <v>16806</v>
      </c>
      <c r="F247" s="114">
        <f>ROUND(F86*F106/F151,0)+1</f>
        <v>17371</v>
      </c>
      <c r="G247" s="114">
        <f>ROUND(G86*G106/G151,0)-1</f>
        <v>14550</v>
      </c>
      <c r="H247" s="114">
        <f t="shared" si="359"/>
        <v>15610</v>
      </c>
      <c r="I247" s="114">
        <f t="shared" si="359"/>
        <v>17360</v>
      </c>
      <c r="J247" s="114">
        <f>ROUND(J86*J106/J151,0)-1</f>
        <v>18213</v>
      </c>
      <c r="K247" s="114">
        <f>ROUND(K86*K106/K151,0)-1</f>
        <v>17981</v>
      </c>
      <c r="L247" s="114">
        <f>ROUND(L86*L106/L151,0)-1</f>
        <v>19432</v>
      </c>
      <c r="M247" s="114">
        <f>ROUND(M86*M106/M151,0)</f>
        <v>12507</v>
      </c>
      <c r="N247" s="114">
        <f>ROUND(N86*N106/N151,0)-1</f>
        <v>16219</v>
      </c>
      <c r="O247" s="114">
        <f>ROUND(O86*O106/O151,0)</f>
        <v>19539</v>
      </c>
      <c r="P247" s="114">
        <f>ROUND(P86*P106/P151,0)+1</f>
        <v>26083</v>
      </c>
      <c r="Q247" s="114">
        <f>ROUND(Q86*Q106/Q151,0)</f>
        <v>25161</v>
      </c>
    </row>
    <row r="248" spans="1:17" x14ac:dyDescent="0.2">
      <c r="B248" s="106" t="s">
        <v>148</v>
      </c>
      <c r="C248" s="53">
        <f>ROUND(C87*C107/C152,0)</f>
        <v>750</v>
      </c>
      <c r="D248" s="53">
        <f t="shared" ref="D248:I248" si="360">ROUND(D87*D107/D152,0)</f>
        <v>773</v>
      </c>
      <c r="E248" s="53">
        <f t="shared" si="360"/>
        <v>745</v>
      </c>
      <c r="F248" s="53">
        <f t="shared" si="360"/>
        <v>685</v>
      </c>
      <c r="G248" s="53">
        <f t="shared" si="360"/>
        <v>705</v>
      </c>
      <c r="H248" s="53">
        <f t="shared" si="360"/>
        <v>837</v>
      </c>
      <c r="I248" s="53">
        <f t="shared" si="360"/>
        <v>749</v>
      </c>
      <c r="J248" s="53">
        <f t="shared" ref="J248:K248" si="361">ROUND(J87*J107/J152,0)</f>
        <v>1593</v>
      </c>
      <c r="K248" s="53">
        <f t="shared" si="361"/>
        <v>1331</v>
      </c>
      <c r="L248" s="53">
        <f t="shared" ref="L248:M248" si="362">ROUND(L87*L107/L152,0)</f>
        <v>1390</v>
      </c>
      <c r="M248" s="53">
        <f t="shared" si="362"/>
        <v>876</v>
      </c>
      <c r="N248" s="53">
        <f t="shared" ref="N248:O248" si="363">ROUND(N87*N107/N152,0)</f>
        <v>899</v>
      </c>
      <c r="O248" s="53">
        <f t="shared" si="363"/>
        <v>1353</v>
      </c>
      <c r="P248" s="53">
        <f t="shared" ref="P248:Q248" si="364">ROUND(P87*P107/P152,0)</f>
        <v>1896</v>
      </c>
      <c r="Q248" s="53">
        <f t="shared" si="364"/>
        <v>1712</v>
      </c>
    </row>
    <row r="249" spans="1:17" x14ac:dyDescent="0.2">
      <c r="B249" t="s">
        <v>172</v>
      </c>
      <c r="C249" s="47">
        <f>C250+C251</f>
        <v>8051</v>
      </c>
      <c r="D249" s="47">
        <f t="shared" ref="D249:H249" si="365">D250+D251</f>
        <v>7688</v>
      </c>
      <c r="E249" s="47">
        <f t="shared" si="365"/>
        <v>6939</v>
      </c>
      <c r="F249" s="47">
        <f t="shared" si="365"/>
        <v>7374</v>
      </c>
      <c r="G249" s="47">
        <f t="shared" si="365"/>
        <v>7275</v>
      </c>
      <c r="H249" s="47">
        <f t="shared" si="365"/>
        <v>8499</v>
      </c>
      <c r="I249" s="47">
        <f t="shared" ref="I249:J249" si="366">I250+I251</f>
        <v>9223</v>
      </c>
      <c r="J249" s="47">
        <f t="shared" si="366"/>
        <v>8572</v>
      </c>
      <c r="K249" s="47">
        <f t="shared" ref="K249:L249" si="367">K250+K251</f>
        <v>8678</v>
      </c>
      <c r="L249" s="47">
        <f t="shared" si="367"/>
        <v>7938</v>
      </c>
      <c r="M249" s="47">
        <f t="shared" ref="M249:N249" si="368">M250+M251</f>
        <v>5616</v>
      </c>
      <c r="N249" s="47">
        <f t="shared" si="368"/>
        <v>6939</v>
      </c>
      <c r="O249" s="47">
        <f t="shared" ref="O249:P249" si="369">O250+O251</f>
        <v>10476</v>
      </c>
      <c r="P249" s="47">
        <f t="shared" si="369"/>
        <v>13786</v>
      </c>
      <c r="Q249" s="47">
        <f t="shared" ref="Q249" si="370">Q250+Q251</f>
        <v>11752</v>
      </c>
    </row>
    <row r="250" spans="1:17" x14ac:dyDescent="0.2">
      <c r="B250" s="102" t="s">
        <v>147</v>
      </c>
      <c r="C250" s="49">
        <f>ROUND(C86*C115/C151,0)</f>
        <v>7992</v>
      </c>
      <c r="D250" s="49">
        <f t="shared" ref="D250:I250" si="371">ROUND(D86*D115/D151,0)</f>
        <v>7623</v>
      </c>
      <c r="E250" s="49">
        <f t="shared" si="371"/>
        <v>6860</v>
      </c>
      <c r="F250" s="49">
        <f t="shared" si="371"/>
        <v>7300</v>
      </c>
      <c r="G250" s="49">
        <f t="shared" si="371"/>
        <v>6935</v>
      </c>
      <c r="H250" s="49">
        <f t="shared" si="371"/>
        <v>7589</v>
      </c>
      <c r="I250" s="49">
        <f t="shared" si="371"/>
        <v>8493</v>
      </c>
      <c r="J250" s="49">
        <f t="shared" ref="J250:K250" si="372">ROUND(J86*J115/J151,0)</f>
        <v>7849</v>
      </c>
      <c r="K250" s="49">
        <f t="shared" si="372"/>
        <v>7977</v>
      </c>
      <c r="L250" s="49">
        <f t="shared" ref="L250:M250" si="373">ROUND(L86*L115/L151,0)</f>
        <v>7325</v>
      </c>
      <c r="M250" s="49">
        <f t="shared" si="373"/>
        <v>5210</v>
      </c>
      <c r="N250" s="49">
        <f t="shared" ref="N250:O250" si="374">ROUND(N86*N115/N151,0)</f>
        <v>6474</v>
      </c>
      <c r="O250" s="49">
        <f t="shared" si="374"/>
        <v>9673</v>
      </c>
      <c r="P250" s="49">
        <f t="shared" ref="P250:Q250" si="375">ROUND(P86*P115/P151,0)</f>
        <v>13098</v>
      </c>
      <c r="Q250" s="49">
        <f t="shared" si="375"/>
        <v>11095</v>
      </c>
    </row>
    <row r="251" spans="1:17" x14ac:dyDescent="0.2">
      <c r="B251" s="103" t="s">
        <v>148</v>
      </c>
      <c r="C251" s="49">
        <f>ROUND(C87*C116/C152,0)</f>
        <v>59</v>
      </c>
      <c r="D251" s="49">
        <f t="shared" ref="D251:I251" si="376">ROUND(D87*D116/D152,0)</f>
        <v>65</v>
      </c>
      <c r="E251" s="49">
        <f t="shared" si="376"/>
        <v>79</v>
      </c>
      <c r="F251" s="49">
        <f t="shared" si="376"/>
        <v>74</v>
      </c>
      <c r="G251" s="49">
        <f t="shared" si="376"/>
        <v>340</v>
      </c>
      <c r="H251" s="49">
        <f t="shared" si="376"/>
        <v>910</v>
      </c>
      <c r="I251" s="49">
        <f t="shared" si="376"/>
        <v>730</v>
      </c>
      <c r="J251" s="49">
        <f t="shared" ref="J251:K251" si="377">ROUND(J87*J116/J152,0)</f>
        <v>723</v>
      </c>
      <c r="K251" s="49">
        <f t="shared" si="377"/>
        <v>701</v>
      </c>
      <c r="L251" s="49">
        <f t="shared" ref="L251:M251" si="378">ROUND(L87*L116/L152,0)</f>
        <v>613</v>
      </c>
      <c r="M251" s="49">
        <f t="shared" si="378"/>
        <v>406</v>
      </c>
      <c r="N251" s="49">
        <f t="shared" ref="N251:O251" si="379">ROUND(N87*N116/N152,0)</f>
        <v>465</v>
      </c>
      <c r="O251" s="49">
        <f t="shared" si="379"/>
        <v>803</v>
      </c>
      <c r="P251" s="49">
        <f t="shared" ref="P251:Q251" si="380">ROUND(P87*P116/P152,0)</f>
        <v>688</v>
      </c>
      <c r="Q251" s="49">
        <f t="shared" si="380"/>
        <v>657</v>
      </c>
    </row>
    <row r="252" spans="1:17" x14ac:dyDescent="0.2">
      <c r="B252" s="43" t="s">
        <v>173</v>
      </c>
      <c r="C252" s="47">
        <f>C253+C254</f>
        <v>2972</v>
      </c>
      <c r="D252" s="47">
        <f t="shared" ref="D252:H252" si="381">D253+D254</f>
        <v>2832</v>
      </c>
      <c r="E252" s="47">
        <f t="shared" si="381"/>
        <v>2797</v>
      </c>
      <c r="F252" s="47">
        <f t="shared" si="381"/>
        <v>2994</v>
      </c>
      <c r="G252" s="47">
        <f t="shared" si="381"/>
        <v>2713</v>
      </c>
      <c r="H252" s="47">
        <f t="shared" si="381"/>
        <v>3117</v>
      </c>
      <c r="I252" s="47">
        <f t="shared" ref="I252:J252" si="382">I253+I254</f>
        <v>3308</v>
      </c>
      <c r="J252" s="47">
        <f t="shared" si="382"/>
        <v>3166</v>
      </c>
      <c r="K252" s="47">
        <f t="shared" ref="K252:L252" si="383">K253+K254</f>
        <v>3580</v>
      </c>
      <c r="L252" s="47">
        <f t="shared" si="383"/>
        <v>4646</v>
      </c>
      <c r="M252" s="47">
        <f t="shared" ref="M252:N252" si="384">M253+M254</f>
        <v>3117</v>
      </c>
      <c r="N252" s="47">
        <f t="shared" si="384"/>
        <v>3971</v>
      </c>
      <c r="O252" s="47">
        <f t="shared" ref="O252:P252" si="385">O253+O254</f>
        <v>5479</v>
      </c>
      <c r="P252" s="47">
        <f t="shared" si="385"/>
        <v>6960</v>
      </c>
      <c r="Q252" s="47">
        <f t="shared" ref="Q252" si="386">Q253+Q254</f>
        <v>6132</v>
      </c>
    </row>
    <row r="253" spans="1:17" x14ac:dyDescent="0.2">
      <c r="B253" s="102" t="s">
        <v>147</v>
      </c>
      <c r="C253" s="49">
        <f>ROUND(C86*C124/C151,0)</f>
        <v>2669</v>
      </c>
      <c r="D253" s="49">
        <f t="shared" ref="D253:I253" si="387">ROUND(D86*D124/D151,0)</f>
        <v>2532</v>
      </c>
      <c r="E253" s="49">
        <f t="shared" si="387"/>
        <v>2494</v>
      </c>
      <c r="F253" s="49">
        <f t="shared" si="387"/>
        <v>2719</v>
      </c>
      <c r="G253" s="49">
        <f t="shared" si="387"/>
        <v>2444</v>
      </c>
      <c r="H253" s="49">
        <f t="shared" si="387"/>
        <v>2780</v>
      </c>
      <c r="I253" s="49">
        <f t="shared" si="387"/>
        <v>2963</v>
      </c>
      <c r="J253" s="49">
        <f t="shared" ref="J253:K253" si="388">ROUND(J86*J124/J151,0)</f>
        <v>2919</v>
      </c>
      <c r="K253" s="49">
        <f t="shared" si="388"/>
        <v>3247</v>
      </c>
      <c r="L253" s="49">
        <f t="shared" ref="L253:M253" si="389">ROUND(L86*L124/L151,0)</f>
        <v>3977</v>
      </c>
      <c r="M253" s="49">
        <f t="shared" si="389"/>
        <v>2680</v>
      </c>
      <c r="N253" s="49">
        <f t="shared" ref="N253:O253" si="390">ROUND(N86*N124/N151,0)</f>
        <v>3512</v>
      </c>
      <c r="O253" s="49">
        <f t="shared" si="390"/>
        <v>4787</v>
      </c>
      <c r="P253" s="49">
        <f t="shared" ref="P253:Q253" si="391">ROUND(P86*P124/P151,0)</f>
        <v>6106</v>
      </c>
      <c r="Q253" s="49">
        <f t="shared" si="391"/>
        <v>5216</v>
      </c>
    </row>
    <row r="254" spans="1:17" x14ac:dyDescent="0.2">
      <c r="B254" s="106" t="s">
        <v>148</v>
      </c>
      <c r="C254" s="53">
        <f>ROUND(C87*C125/C152,0)</f>
        <v>303</v>
      </c>
      <c r="D254" s="53">
        <f t="shared" ref="D254:I254" si="392">ROUND(D87*D125/D152,0)</f>
        <v>300</v>
      </c>
      <c r="E254" s="53">
        <f t="shared" si="392"/>
        <v>303</v>
      </c>
      <c r="F254" s="53">
        <f t="shared" si="392"/>
        <v>275</v>
      </c>
      <c r="G254" s="53">
        <f t="shared" si="392"/>
        <v>269</v>
      </c>
      <c r="H254" s="53">
        <f t="shared" si="392"/>
        <v>337</v>
      </c>
      <c r="I254" s="53">
        <f t="shared" si="392"/>
        <v>345</v>
      </c>
      <c r="J254" s="53">
        <f t="shared" ref="J254:K254" si="393">ROUND(J87*J125/J152,0)</f>
        <v>247</v>
      </c>
      <c r="K254" s="53">
        <f t="shared" si="393"/>
        <v>333</v>
      </c>
      <c r="L254" s="53">
        <f t="shared" ref="L254:M254" si="394">ROUND(L87*L125/L152,0)</f>
        <v>669</v>
      </c>
      <c r="M254" s="53">
        <f t="shared" si="394"/>
        <v>437</v>
      </c>
      <c r="N254" s="53">
        <f t="shared" ref="N254:O254" si="395">ROUND(N87*N125/N152,0)</f>
        <v>459</v>
      </c>
      <c r="O254" s="53">
        <f t="shared" si="395"/>
        <v>692</v>
      </c>
      <c r="P254" s="53">
        <f t="shared" ref="P254:Q254" si="396">ROUND(P87*P125/P152,0)</f>
        <v>854</v>
      </c>
      <c r="Q254" s="53">
        <f t="shared" si="396"/>
        <v>916</v>
      </c>
    </row>
    <row r="255" spans="1:17" x14ac:dyDescent="0.2">
      <c r="B255" t="s">
        <v>174</v>
      </c>
      <c r="C255" s="47">
        <f>C256+C257</f>
        <v>11894</v>
      </c>
      <c r="D255" s="47">
        <f t="shared" ref="D255:H255" si="397">D256+D257</f>
        <v>11392</v>
      </c>
      <c r="E255" s="47">
        <f t="shared" si="397"/>
        <v>10959</v>
      </c>
      <c r="F255" s="47">
        <f t="shared" si="397"/>
        <v>10931</v>
      </c>
      <c r="G255" s="47">
        <f t="shared" si="397"/>
        <v>11256</v>
      </c>
      <c r="H255" s="47">
        <f t="shared" si="397"/>
        <v>12227</v>
      </c>
      <c r="I255" s="47">
        <f t="shared" ref="I255:J255" si="398">I256+I257</f>
        <v>13206</v>
      </c>
      <c r="J255" s="47">
        <f t="shared" si="398"/>
        <v>13229</v>
      </c>
      <c r="K255" s="47">
        <f t="shared" ref="K255:L255" si="399">K256+K257</f>
        <v>13960</v>
      </c>
      <c r="L255" s="47">
        <f t="shared" si="399"/>
        <v>14023</v>
      </c>
      <c r="M255" s="47">
        <f t="shared" ref="M255:N255" si="400">M256+M257</f>
        <v>8930</v>
      </c>
      <c r="N255" s="47">
        <f t="shared" si="400"/>
        <v>11156</v>
      </c>
      <c r="O255" s="47">
        <f t="shared" ref="O255:P255" si="401">O256+O257</f>
        <v>13997</v>
      </c>
      <c r="P255" s="47">
        <f t="shared" si="401"/>
        <v>19364</v>
      </c>
      <c r="Q255" s="47">
        <f t="shared" ref="Q255" si="402">Q256+Q257</f>
        <v>17597</v>
      </c>
    </row>
    <row r="256" spans="1:17" x14ac:dyDescent="0.2">
      <c r="B256" s="102" t="s">
        <v>147</v>
      </c>
      <c r="C256" s="49">
        <f>ROUND(C86*C133/C151,0)</f>
        <v>9998</v>
      </c>
      <c r="D256" s="49">
        <f t="shared" ref="D256:I256" si="403">ROUND(D86*D133/D151,0)</f>
        <v>9610</v>
      </c>
      <c r="E256" s="49">
        <f t="shared" si="403"/>
        <v>9216</v>
      </c>
      <c r="F256" s="49">
        <f t="shared" si="403"/>
        <v>9359</v>
      </c>
      <c r="G256" s="49">
        <f t="shared" si="403"/>
        <v>9598</v>
      </c>
      <c r="H256" s="49">
        <f t="shared" si="403"/>
        <v>10712</v>
      </c>
      <c r="I256" s="49">
        <f t="shared" si="403"/>
        <v>11163</v>
      </c>
      <c r="J256" s="49">
        <f t="shared" ref="J256:K256" si="404">ROUND(J86*J133/J151,0)</f>
        <v>11308</v>
      </c>
      <c r="K256" s="49">
        <f t="shared" si="404"/>
        <v>12131</v>
      </c>
      <c r="L256" s="49">
        <f t="shared" ref="L256:M256" si="405">ROUND(L86*L133/L151,0)</f>
        <v>12624</v>
      </c>
      <c r="M256" s="49">
        <f t="shared" si="405"/>
        <v>8467</v>
      </c>
      <c r="N256" s="49">
        <f t="shared" ref="N256:O256" si="406">ROUND(N86*N133/N151,0)</f>
        <v>10424</v>
      </c>
      <c r="O256" s="49">
        <f t="shared" si="406"/>
        <v>12924</v>
      </c>
      <c r="P256" s="49">
        <f t="shared" ref="P256:Q256" si="407">ROUND(P86*P133/P151,0)</f>
        <v>17664</v>
      </c>
      <c r="Q256" s="49">
        <f t="shared" si="407"/>
        <v>15256</v>
      </c>
    </row>
    <row r="257" spans="1:17" x14ac:dyDescent="0.2">
      <c r="B257" s="103" t="s">
        <v>148</v>
      </c>
      <c r="C257" s="49">
        <f>ROUND(C87*C134/C152,0)</f>
        <v>1896</v>
      </c>
      <c r="D257" s="49">
        <f t="shared" ref="D257:I257" si="408">ROUND(D87*D134/D152,0)</f>
        <v>1782</v>
      </c>
      <c r="E257" s="49">
        <f t="shared" si="408"/>
        <v>1743</v>
      </c>
      <c r="F257" s="49">
        <f t="shared" si="408"/>
        <v>1572</v>
      </c>
      <c r="G257" s="49">
        <f t="shared" si="408"/>
        <v>1658</v>
      </c>
      <c r="H257" s="49">
        <f t="shared" si="408"/>
        <v>1515</v>
      </c>
      <c r="I257" s="49">
        <f t="shared" si="408"/>
        <v>2043</v>
      </c>
      <c r="J257" s="49">
        <f t="shared" ref="J257:K257" si="409">ROUND(J87*J134/J152,0)</f>
        <v>1921</v>
      </c>
      <c r="K257" s="49">
        <f t="shared" si="409"/>
        <v>1829</v>
      </c>
      <c r="L257" s="49">
        <f t="shared" ref="L257:M257" si="410">ROUND(L87*L134/L152,0)</f>
        <v>1399</v>
      </c>
      <c r="M257" s="49">
        <f t="shared" si="410"/>
        <v>463</v>
      </c>
      <c r="N257" s="49">
        <f t="shared" ref="N257:O257" si="411">ROUND(N87*N134/N152,0)</f>
        <v>732</v>
      </c>
      <c r="O257" s="49">
        <f t="shared" si="411"/>
        <v>1073</v>
      </c>
      <c r="P257" s="49">
        <f t="shared" ref="P257:Q257" si="412">ROUND(P87*P134/P152,0)</f>
        <v>1700</v>
      </c>
      <c r="Q257" s="49">
        <f t="shared" si="412"/>
        <v>2341</v>
      </c>
    </row>
    <row r="258" spans="1:17" x14ac:dyDescent="0.2">
      <c r="B258" s="43" t="s">
        <v>175</v>
      </c>
      <c r="C258" s="47">
        <f>C259+C260</f>
        <v>2933</v>
      </c>
      <c r="D258" s="47">
        <f t="shared" ref="D258:H258" si="413">D259+D260</f>
        <v>2848</v>
      </c>
      <c r="E258" s="47">
        <f t="shared" si="413"/>
        <v>3282</v>
      </c>
      <c r="F258" s="47">
        <f t="shared" si="413"/>
        <v>3633</v>
      </c>
      <c r="G258" s="47">
        <f t="shared" si="413"/>
        <v>3627</v>
      </c>
      <c r="H258" s="47">
        <f t="shared" si="413"/>
        <v>3981</v>
      </c>
      <c r="I258" s="47">
        <f t="shared" ref="I258:J258" si="414">I259+I260</f>
        <v>4364</v>
      </c>
      <c r="J258" s="47">
        <f t="shared" si="414"/>
        <v>4077</v>
      </c>
      <c r="K258" s="47">
        <f t="shared" ref="K258:L258" si="415">K259+K260</f>
        <v>4112</v>
      </c>
      <c r="L258" s="47">
        <f t="shared" si="415"/>
        <v>4113</v>
      </c>
      <c r="M258" s="47">
        <f t="shared" ref="M258:N258" si="416">M259+M260</f>
        <v>2768</v>
      </c>
      <c r="N258" s="47">
        <f t="shared" si="416"/>
        <v>3169</v>
      </c>
      <c r="O258" s="47">
        <f t="shared" ref="O258:P258" si="417">O259+O260</f>
        <v>3955</v>
      </c>
      <c r="P258" s="47">
        <f t="shared" si="417"/>
        <v>5509</v>
      </c>
      <c r="Q258" s="47">
        <f t="shared" ref="Q258" si="418">Q259+Q260</f>
        <v>4875</v>
      </c>
    </row>
    <row r="259" spans="1:17" x14ac:dyDescent="0.2">
      <c r="B259" s="102" t="s">
        <v>147</v>
      </c>
      <c r="C259" s="49">
        <f>ROUND(C86*C142/C151,0)</f>
        <v>2529</v>
      </c>
      <c r="D259" s="49">
        <f t="shared" ref="D259:I259" si="419">ROUND(D86*D142/D151,0)</f>
        <v>2464</v>
      </c>
      <c r="E259" s="49">
        <f t="shared" si="419"/>
        <v>2878</v>
      </c>
      <c r="F259" s="49">
        <f t="shared" si="419"/>
        <v>3261</v>
      </c>
      <c r="G259" s="49">
        <f t="shared" si="419"/>
        <v>3277</v>
      </c>
      <c r="H259" s="49">
        <f t="shared" si="419"/>
        <v>3585</v>
      </c>
      <c r="I259" s="49">
        <f t="shared" si="419"/>
        <v>3965</v>
      </c>
      <c r="J259" s="49">
        <f t="shared" ref="J259:K259" si="420">ROUND(J86*J142/J151,0)</f>
        <v>3705</v>
      </c>
      <c r="K259" s="49">
        <f t="shared" si="420"/>
        <v>3990</v>
      </c>
      <c r="L259" s="49">
        <f t="shared" ref="L259:M259" si="421">ROUND(L86*L142/L151,0)</f>
        <v>3962</v>
      </c>
      <c r="M259" s="49">
        <f t="shared" si="421"/>
        <v>2671</v>
      </c>
      <c r="N259" s="49">
        <f t="shared" ref="N259:O259" si="422">ROUND(N86*N142/N151,0)</f>
        <v>3063</v>
      </c>
      <c r="O259" s="49">
        <f t="shared" si="422"/>
        <v>3777</v>
      </c>
      <c r="P259" s="49">
        <f t="shared" ref="P259:Q259" si="423">ROUND(P86*P142/P151,0)</f>
        <v>5324</v>
      </c>
      <c r="Q259" s="49">
        <f t="shared" si="423"/>
        <v>4697</v>
      </c>
    </row>
    <row r="260" spans="1:17" x14ac:dyDescent="0.2">
      <c r="B260" s="106" t="s">
        <v>148</v>
      </c>
      <c r="C260" s="53">
        <f>ROUND(C87*C143/C152,0)</f>
        <v>404</v>
      </c>
      <c r="D260" s="53">
        <f t="shared" ref="D260:I260" si="424">ROUND(D87*D143/D152,0)</f>
        <v>384</v>
      </c>
      <c r="E260" s="53">
        <f t="shared" si="424"/>
        <v>404</v>
      </c>
      <c r="F260" s="53">
        <f t="shared" si="424"/>
        <v>372</v>
      </c>
      <c r="G260" s="53">
        <f t="shared" si="424"/>
        <v>350</v>
      </c>
      <c r="H260" s="53">
        <f t="shared" si="424"/>
        <v>396</v>
      </c>
      <c r="I260" s="53">
        <f t="shared" si="424"/>
        <v>399</v>
      </c>
      <c r="J260" s="53">
        <f t="shared" ref="J260:K260" si="425">ROUND(J87*J143/J152,0)</f>
        <v>372</v>
      </c>
      <c r="K260" s="53">
        <f t="shared" si="425"/>
        <v>122</v>
      </c>
      <c r="L260" s="53">
        <f t="shared" ref="L260:M260" si="426">ROUND(L87*L143/L152,0)</f>
        <v>151</v>
      </c>
      <c r="M260" s="53">
        <f t="shared" si="426"/>
        <v>97</v>
      </c>
      <c r="N260" s="53">
        <f t="shared" ref="N260:O260" si="427">ROUND(N87*N143/N152,0)</f>
        <v>106</v>
      </c>
      <c r="O260" s="53">
        <f t="shared" si="427"/>
        <v>178</v>
      </c>
      <c r="P260" s="53">
        <f t="shared" ref="P260:Q260" si="428">ROUND(P87*P143/P152,0)</f>
        <v>185</v>
      </c>
      <c r="Q260" s="53">
        <f t="shared" si="428"/>
        <v>178</v>
      </c>
    </row>
    <row r="261" spans="1:17" x14ac:dyDescent="0.2">
      <c r="B261" s="447" t="s">
        <v>471</v>
      </c>
      <c r="C261" s="448">
        <f>C243+C246+C249+C252+C255+C258-地域観光消費2!D27</f>
        <v>0</v>
      </c>
      <c r="D261" s="448">
        <f>D243+D246+D249+D252+D255+D258-地域観光消費2!E27</f>
        <v>0</v>
      </c>
      <c r="E261" s="448">
        <f>E243+E246+E249+E252+E255+E258-地域観光消費2!F27</f>
        <v>0</v>
      </c>
      <c r="F261" s="448">
        <f>F243+F246+F249+F252+F255+F258-地域観光消費2!G27</f>
        <v>0</v>
      </c>
      <c r="G261" s="448">
        <f>G243+G246+G249+G252+G255+G258-地域観光消費2!H27</f>
        <v>0</v>
      </c>
      <c r="H261" s="448">
        <f>H243+H246+H249+H252+H255+H258-地域観光消費2!I27</f>
        <v>0</v>
      </c>
      <c r="I261" s="448">
        <f>I243+I246+I249+I252+I255+I258-地域観光消費2!J27</f>
        <v>0</v>
      </c>
      <c r="J261" s="448">
        <f>J243+J246+J249+J252+J255+J258-地域観光消費2!K27</f>
        <v>0</v>
      </c>
      <c r="K261" s="448">
        <f>K243+K246+K249+K252+K255+K258-地域観光消費2!L27</f>
        <v>0</v>
      </c>
      <c r="L261" s="448">
        <f>L243+L246+L249+L252+L255+L258-地域観光消費2!M27</f>
        <v>0</v>
      </c>
      <c r="M261" s="448">
        <f>M243+M246+M249+M252+M255+M258-地域観光消費2!N27</f>
        <v>0</v>
      </c>
      <c r="N261" s="448">
        <f>N243+N246+N249+N252+N255+N258-地域観光消費2!O27</f>
        <v>0</v>
      </c>
      <c r="O261" s="448">
        <f>O243+O246+O249+O252+O255+O258-地域観光消費2!P27</f>
        <v>0</v>
      </c>
      <c r="P261" s="448">
        <f>P243+P246+P249+P252+P255+P258-地域観光消費2!Q27</f>
        <v>0</v>
      </c>
      <c r="Q261" s="448">
        <f>Q243+Q246+Q249+Q252+Q255+Q258-地域観光消費2!R27</f>
        <v>0</v>
      </c>
    </row>
    <row r="262" spans="1:17" x14ac:dyDescent="0.2">
      <c r="A262" s="93" t="s">
        <v>365</v>
      </c>
      <c r="F262" s="212" t="s">
        <v>470</v>
      </c>
      <c r="J262" s="61"/>
      <c r="K262" s="469" t="s">
        <v>150</v>
      </c>
      <c r="L262" s="61"/>
    </row>
    <row r="263" spans="1:17" x14ac:dyDescent="0.2">
      <c r="A263" s="768" t="s">
        <v>360</v>
      </c>
      <c r="B263" s="768"/>
      <c r="C263" s="67" t="s">
        <v>151</v>
      </c>
      <c r="D263" s="67" t="s">
        <v>284</v>
      </c>
      <c r="E263" s="67" t="s">
        <v>285</v>
      </c>
      <c r="F263" s="67" t="s">
        <v>286</v>
      </c>
      <c r="G263" s="67" t="s">
        <v>287</v>
      </c>
      <c r="H263" s="67" t="s">
        <v>288</v>
      </c>
      <c r="I263" s="67" t="s">
        <v>296</v>
      </c>
      <c r="J263" s="45" t="s">
        <v>374</v>
      </c>
      <c r="K263" s="45" t="s">
        <v>426</v>
      </c>
      <c r="L263" t="s">
        <v>443</v>
      </c>
      <c r="M263" s="345" t="s">
        <v>492</v>
      </c>
      <c r="N263" s="345" t="s">
        <v>553</v>
      </c>
      <c r="O263" s="345" t="s">
        <v>577</v>
      </c>
      <c r="P263" s="713" t="s">
        <v>619</v>
      </c>
      <c r="Q263" s="713" t="s">
        <v>632</v>
      </c>
    </row>
    <row r="264" spans="1:17" x14ac:dyDescent="0.2">
      <c r="A264" s="43" t="s">
        <v>351</v>
      </c>
      <c r="B264" s="43" t="s">
        <v>349</v>
      </c>
      <c r="C264" s="59">
        <f>C223+C226+C229+C232+C235+C238</f>
        <v>39520</v>
      </c>
      <c r="D264" s="59">
        <f t="shared" ref="D264:I264" si="429">D223+D226+D229+D232+D235+D238</f>
        <v>38670</v>
      </c>
      <c r="E264" s="59">
        <f t="shared" si="429"/>
        <v>38439</v>
      </c>
      <c r="F264" s="59">
        <f t="shared" si="429"/>
        <v>38121</v>
      </c>
      <c r="G264" s="59">
        <f t="shared" si="429"/>
        <v>34107</v>
      </c>
      <c r="H264" s="59">
        <f t="shared" si="429"/>
        <v>39368</v>
      </c>
      <c r="I264" s="59">
        <f t="shared" si="429"/>
        <v>42196</v>
      </c>
      <c r="J264" s="59">
        <f t="shared" ref="J264" si="430">J223+J226+J229+J232+J235+J238</f>
        <v>41103</v>
      </c>
      <c r="K264" s="59">
        <f t="shared" ref="K264:L264" si="431">K223+K226+K229+K232+K235+K238</f>
        <v>37559</v>
      </c>
      <c r="L264" s="59">
        <f t="shared" si="431"/>
        <v>35647</v>
      </c>
      <c r="M264" s="59">
        <f t="shared" ref="M264:N264" si="432">M223+M226+M229+M232+M235+M238</f>
        <v>22583</v>
      </c>
      <c r="N264" s="59">
        <f t="shared" si="432"/>
        <v>30778</v>
      </c>
      <c r="O264" s="59">
        <f t="shared" ref="O264:P264" si="433">O223+O226+O229+O232+O235+O238</f>
        <v>35655</v>
      </c>
      <c r="P264" s="68">
        <f t="shared" si="433"/>
        <v>48105</v>
      </c>
      <c r="Q264" s="68">
        <f t="shared" ref="Q264" si="434">Q223+Q226+Q229+Q232+Q235+Q238</f>
        <v>42763</v>
      </c>
    </row>
    <row r="265" spans="1:17" x14ac:dyDescent="0.2">
      <c r="B265" t="s">
        <v>350</v>
      </c>
      <c r="C265" s="68">
        <f>C244+C247+C250+C253+C256+C259</f>
        <v>44719</v>
      </c>
      <c r="D265" s="68">
        <f t="shared" ref="D265:I265" si="435">D244+D247+D250+D253+D256+D259</f>
        <v>43191</v>
      </c>
      <c r="E265" s="68">
        <f t="shared" si="435"/>
        <v>41685</v>
      </c>
      <c r="F265" s="68">
        <f t="shared" si="435"/>
        <v>43399</v>
      </c>
      <c r="G265" s="68">
        <f t="shared" si="435"/>
        <v>39886</v>
      </c>
      <c r="H265" s="68">
        <f t="shared" si="435"/>
        <v>44066</v>
      </c>
      <c r="I265" s="68">
        <f t="shared" si="435"/>
        <v>48114</v>
      </c>
      <c r="J265" s="68">
        <f t="shared" ref="J265" si="436">J244+J247+J250+J253+J256+J259</f>
        <v>48098</v>
      </c>
      <c r="K265" s="68">
        <f t="shared" ref="K265:L265" si="437">K244+K247+K250+K253+K256+K259</f>
        <v>49512</v>
      </c>
      <c r="L265" s="68">
        <f t="shared" si="437"/>
        <v>51914</v>
      </c>
      <c r="M265" s="68">
        <f t="shared" ref="M265:N265" si="438">M244+M247+M250+M253+M256+M259</f>
        <v>34246</v>
      </c>
      <c r="N265" s="68">
        <f t="shared" si="438"/>
        <v>43003</v>
      </c>
      <c r="O265" s="68">
        <f t="shared" ref="O265:P265" si="439">O244+O247+O250+O253+O256+O259</f>
        <v>54986</v>
      </c>
      <c r="P265" s="68">
        <f t="shared" si="439"/>
        <v>73500</v>
      </c>
      <c r="Q265" s="68">
        <f t="shared" ref="Q265" si="440">Q244+Q247+Q250+Q253+Q256+Q259</f>
        <v>66480</v>
      </c>
    </row>
    <row r="266" spans="1:17" x14ac:dyDescent="0.2">
      <c r="A266" s="61"/>
      <c r="B266" s="67" t="s">
        <v>348</v>
      </c>
      <c r="C266" s="239">
        <f>SUM(C264:C265)</f>
        <v>84239</v>
      </c>
      <c r="D266" s="239">
        <f t="shared" ref="D266:I266" si="441">SUM(D264:D265)</f>
        <v>81861</v>
      </c>
      <c r="E266" s="239">
        <f t="shared" si="441"/>
        <v>80124</v>
      </c>
      <c r="F266" s="239">
        <f t="shared" si="441"/>
        <v>81520</v>
      </c>
      <c r="G266" s="239">
        <f t="shared" si="441"/>
        <v>73993</v>
      </c>
      <c r="H266" s="239">
        <f t="shared" si="441"/>
        <v>83434</v>
      </c>
      <c r="I266" s="239">
        <f t="shared" si="441"/>
        <v>90310</v>
      </c>
      <c r="J266" s="239">
        <f t="shared" ref="J266" si="442">SUM(J264:J265)</f>
        <v>89201</v>
      </c>
      <c r="K266" s="239">
        <f t="shared" ref="K266:L266" si="443">SUM(K264:K265)</f>
        <v>87071</v>
      </c>
      <c r="L266" s="239">
        <f t="shared" si="443"/>
        <v>87561</v>
      </c>
      <c r="M266" s="239">
        <f t="shared" ref="M266:N266" si="444">SUM(M264:M265)</f>
        <v>56829</v>
      </c>
      <c r="N266" s="239">
        <f t="shared" si="444"/>
        <v>73781</v>
      </c>
      <c r="O266" s="239">
        <f t="shared" ref="O266:P266" si="445">SUM(O264:O265)</f>
        <v>90641</v>
      </c>
      <c r="P266" s="239">
        <f t="shared" si="445"/>
        <v>121605</v>
      </c>
      <c r="Q266" s="239">
        <f t="shared" ref="Q266" si="446">SUM(Q264:Q265)</f>
        <v>109243</v>
      </c>
    </row>
    <row r="267" spans="1:17" x14ac:dyDescent="0.2">
      <c r="A267" s="43" t="s">
        <v>352</v>
      </c>
      <c r="B267" s="43" t="s">
        <v>353</v>
      </c>
      <c r="C267" s="59">
        <f>C163+C171+C179+C187+C195+C203</f>
        <v>2780</v>
      </c>
      <c r="D267" s="59">
        <f t="shared" ref="D267:I267" si="447">D163+D171+D179+D187+D195+D203</f>
        <v>2568</v>
      </c>
      <c r="E267" s="59">
        <f t="shared" si="447"/>
        <v>3157</v>
      </c>
      <c r="F267" s="59">
        <f t="shared" si="447"/>
        <v>2808</v>
      </c>
      <c r="G267" s="59">
        <f t="shared" si="447"/>
        <v>3665</v>
      </c>
      <c r="H267" s="59">
        <f t="shared" si="447"/>
        <v>4509</v>
      </c>
      <c r="I267" s="59">
        <f t="shared" si="447"/>
        <v>5249</v>
      </c>
      <c r="J267" s="59">
        <f t="shared" ref="J267" si="448">J163+J171+J179+J187+J195+J203</f>
        <v>6394</v>
      </c>
      <c r="K267" s="59">
        <f t="shared" ref="K267:L267" si="449">K163+K171+K179+K187+K195+K203</f>
        <v>6560</v>
      </c>
      <c r="L267" s="59">
        <f t="shared" si="449"/>
        <v>6448</v>
      </c>
      <c r="M267" s="59">
        <f t="shared" ref="M267:N267" si="450">M163+M171+M179+M187+M195+M203</f>
        <v>4805</v>
      </c>
      <c r="N267" s="59">
        <f t="shared" si="450"/>
        <v>6509</v>
      </c>
      <c r="O267" s="59">
        <f t="shared" ref="O267" si="451">O163+O171+O179+O187+O195+O203</f>
        <v>8287</v>
      </c>
      <c r="P267" s="59">
        <f>P163+P171+P179+P187+P195+P203</f>
        <v>9754</v>
      </c>
      <c r="Q267" s="59">
        <f>Q163+Q171+Q179+Q187+Q195+Q203</f>
        <v>12190</v>
      </c>
    </row>
    <row r="268" spans="1:17" x14ac:dyDescent="0.2">
      <c r="B268" t="s">
        <v>349</v>
      </c>
      <c r="C268" s="68">
        <f>C224+C227+C230+C233+C236+C239</f>
        <v>7596</v>
      </c>
      <c r="D268" s="68">
        <f t="shared" ref="D268:I268" si="452">D224+D227+D230+D233+D236+D239</f>
        <v>7491</v>
      </c>
      <c r="E268" s="68">
        <f t="shared" si="452"/>
        <v>6892</v>
      </c>
      <c r="F268" s="68">
        <f t="shared" si="452"/>
        <v>7061</v>
      </c>
      <c r="G268" s="68">
        <f t="shared" si="452"/>
        <v>7208</v>
      </c>
      <c r="H268" s="68">
        <f t="shared" si="452"/>
        <v>8177</v>
      </c>
      <c r="I268" s="68">
        <f t="shared" si="452"/>
        <v>9236</v>
      </c>
      <c r="J268" s="68">
        <f t="shared" ref="J268" si="453">J224+J227+J230+J233+J236+J239</f>
        <v>10614</v>
      </c>
      <c r="K268" s="68">
        <f t="shared" ref="K268:L268" si="454">K224+K227+K230+K233+K236+K239</f>
        <v>10027</v>
      </c>
      <c r="L268" s="68">
        <f t="shared" si="454"/>
        <v>11289</v>
      </c>
      <c r="M268" s="68">
        <f t="shared" ref="M268:N268" si="455">M224+M227+M230+M233+M236+M239</f>
        <v>6054</v>
      </c>
      <c r="N268" s="68">
        <f t="shared" si="455"/>
        <v>7723</v>
      </c>
      <c r="O268" s="68">
        <f t="shared" ref="O268:P268" si="456">O224+O227+O230+O233+O236+O239</f>
        <v>10510</v>
      </c>
      <c r="P268" s="68">
        <f t="shared" si="456"/>
        <v>13624</v>
      </c>
      <c r="Q268" s="68">
        <f t="shared" ref="Q268" si="457">Q224+Q227+Q230+Q233+Q236+Q239</f>
        <v>14313</v>
      </c>
    </row>
    <row r="269" spans="1:17" x14ac:dyDescent="0.2">
      <c r="B269" t="s">
        <v>350</v>
      </c>
      <c r="C269" s="68">
        <f>C245+C248+C251+C254+C257+C260</f>
        <v>4103</v>
      </c>
      <c r="D269" s="68">
        <f t="shared" ref="D269:I269" si="458">D245+D248+D251+D254+D257+D260</f>
        <v>4006</v>
      </c>
      <c r="E269" s="68">
        <f t="shared" si="458"/>
        <v>3954</v>
      </c>
      <c r="F269" s="68">
        <f t="shared" si="458"/>
        <v>3585</v>
      </c>
      <c r="G269" s="68">
        <f t="shared" si="458"/>
        <v>3890</v>
      </c>
      <c r="H269" s="68">
        <f t="shared" si="458"/>
        <v>4903</v>
      </c>
      <c r="I269" s="68">
        <f t="shared" si="458"/>
        <v>5259</v>
      </c>
      <c r="J269" s="68">
        <f t="shared" ref="J269" si="459">J245+J248+J251+J254+J257+J260</f>
        <v>5736</v>
      </c>
      <c r="K269" s="68">
        <f t="shared" ref="K269:L269" si="460">K245+K248+K251+K254+K257+K260</f>
        <v>5159</v>
      </c>
      <c r="L269" s="68">
        <f t="shared" si="460"/>
        <v>4947</v>
      </c>
      <c r="M269" s="68">
        <f t="shared" ref="M269:N269" si="461">M245+M248+M251+M254+M257+M260</f>
        <v>2693</v>
      </c>
      <c r="N269" s="68">
        <f t="shared" si="461"/>
        <v>3097</v>
      </c>
      <c r="O269" s="68">
        <f t="shared" ref="O269:P269" si="462">O245+O248+O251+O254+O257+O260</f>
        <v>4764</v>
      </c>
      <c r="P269" s="68">
        <f t="shared" si="462"/>
        <v>6167</v>
      </c>
      <c r="Q269" s="68">
        <f t="shared" ref="Q269" si="463">Q245+Q248+Q251+Q254+Q257+Q260</f>
        <v>6516</v>
      </c>
    </row>
    <row r="270" spans="1:17" x14ac:dyDescent="0.2">
      <c r="A270" s="61"/>
      <c r="B270" s="67" t="s">
        <v>348</v>
      </c>
      <c r="C270" s="239">
        <f>SUM(C267:C269)</f>
        <v>14479</v>
      </c>
      <c r="D270" s="239">
        <f t="shared" ref="D270:I270" si="464">SUM(D267:D269)</f>
        <v>14065</v>
      </c>
      <c r="E270" s="239">
        <f t="shared" si="464"/>
        <v>14003</v>
      </c>
      <c r="F270" s="239">
        <f t="shared" si="464"/>
        <v>13454</v>
      </c>
      <c r="G270" s="239">
        <f t="shared" si="464"/>
        <v>14763</v>
      </c>
      <c r="H270" s="239">
        <f t="shared" si="464"/>
        <v>17589</v>
      </c>
      <c r="I270" s="239">
        <f t="shared" si="464"/>
        <v>19744</v>
      </c>
      <c r="J270" s="239">
        <f t="shared" ref="J270" si="465">SUM(J267:J269)</f>
        <v>22744</v>
      </c>
      <c r="K270" s="239">
        <f t="shared" ref="K270:L270" si="466">SUM(K267:K269)</f>
        <v>21746</v>
      </c>
      <c r="L270" s="239">
        <f t="shared" si="466"/>
        <v>22684</v>
      </c>
      <c r="M270" s="239">
        <f t="shared" ref="M270:N270" si="467">SUM(M267:M269)</f>
        <v>13552</v>
      </c>
      <c r="N270" s="239">
        <f t="shared" si="467"/>
        <v>17329</v>
      </c>
      <c r="O270" s="239">
        <f t="shared" ref="O270:P270" si="468">SUM(O267:O269)</f>
        <v>23561</v>
      </c>
      <c r="P270" s="239">
        <f t="shared" si="468"/>
        <v>29545</v>
      </c>
      <c r="Q270" s="239">
        <f t="shared" ref="Q270" si="469">SUM(Q267:Q269)</f>
        <v>33019</v>
      </c>
    </row>
    <row r="271" spans="1:17" x14ac:dyDescent="0.2">
      <c r="A271" s="67"/>
      <c r="B271" s="67" t="s">
        <v>354</v>
      </c>
      <c r="C271" s="65">
        <f>C270+C266</f>
        <v>98718</v>
      </c>
      <c r="D271" s="65">
        <f t="shared" ref="D271:I271" si="470">D270+D266</f>
        <v>95926</v>
      </c>
      <c r="E271" s="65">
        <f t="shared" si="470"/>
        <v>94127</v>
      </c>
      <c r="F271" s="65">
        <f t="shared" si="470"/>
        <v>94974</v>
      </c>
      <c r="G271" s="65">
        <f t="shared" si="470"/>
        <v>88756</v>
      </c>
      <c r="H271" s="65">
        <f t="shared" si="470"/>
        <v>101023</v>
      </c>
      <c r="I271" s="65">
        <f t="shared" si="470"/>
        <v>110054</v>
      </c>
      <c r="J271" s="65">
        <f t="shared" ref="J271" si="471">J270+J266</f>
        <v>111945</v>
      </c>
      <c r="K271" s="65">
        <f t="shared" ref="K271:L271" si="472">K270+K266</f>
        <v>108817</v>
      </c>
      <c r="L271" s="65">
        <f t="shared" si="472"/>
        <v>110245</v>
      </c>
      <c r="M271" s="65">
        <f t="shared" ref="M271:N271" si="473">M270+M266</f>
        <v>70381</v>
      </c>
      <c r="N271" s="65">
        <f t="shared" si="473"/>
        <v>91110</v>
      </c>
      <c r="O271" s="65">
        <f t="shared" ref="O271:P271" si="474">O270+O266</f>
        <v>114202</v>
      </c>
      <c r="P271" s="65">
        <f t="shared" si="474"/>
        <v>151150</v>
      </c>
      <c r="Q271" s="65">
        <f t="shared" ref="Q271" si="475">Q270+Q266</f>
        <v>142262</v>
      </c>
    </row>
  </sheetData>
  <mergeCells count="1">
    <mergeCell ref="A263:B263"/>
  </mergeCells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225"/>
  <sheetViews>
    <sheetView workbookViewId="0">
      <pane xSplit="2" ySplit="4" topLeftCell="I221" activePane="bottomRight" state="frozen"/>
      <selection pane="topRight" activeCell="C1" sqref="C1"/>
      <selection pane="bottomLeft" activeCell="A5" sqref="A5"/>
      <selection pane="bottomRight" activeCell="T239" sqref="T239"/>
    </sheetView>
  </sheetViews>
  <sheetFormatPr defaultRowHeight="13" x14ac:dyDescent="0.2"/>
  <cols>
    <col min="1" max="1" width="10.6328125" customWidth="1"/>
    <col min="2" max="2" width="16.453125" customWidth="1"/>
    <col min="3" max="11" width="11" customWidth="1"/>
    <col min="12" max="13" width="12.08984375" customWidth="1"/>
    <col min="14" max="17" width="11.90625" customWidth="1"/>
    <col min="242" max="242" width="15" customWidth="1"/>
    <col min="243" max="253" width="0" hidden="1" customWidth="1"/>
    <col min="254" max="263" width="10" customWidth="1"/>
    <col min="264" max="270" width="11" customWidth="1"/>
    <col min="498" max="498" width="15" customWidth="1"/>
    <col min="499" max="509" width="0" hidden="1" customWidth="1"/>
    <col min="510" max="519" width="10" customWidth="1"/>
    <col min="520" max="526" width="11" customWidth="1"/>
    <col min="754" max="754" width="15" customWidth="1"/>
    <col min="755" max="765" width="0" hidden="1" customWidth="1"/>
    <col min="766" max="775" width="10" customWidth="1"/>
    <col min="776" max="782" width="11" customWidth="1"/>
    <col min="1010" max="1010" width="15" customWidth="1"/>
    <col min="1011" max="1021" width="0" hidden="1" customWidth="1"/>
    <col min="1022" max="1031" width="10" customWidth="1"/>
    <col min="1032" max="1038" width="11" customWidth="1"/>
    <col min="1266" max="1266" width="15" customWidth="1"/>
    <col min="1267" max="1277" width="0" hidden="1" customWidth="1"/>
    <col min="1278" max="1287" width="10" customWidth="1"/>
    <col min="1288" max="1294" width="11" customWidth="1"/>
    <col min="1522" max="1522" width="15" customWidth="1"/>
    <col min="1523" max="1533" width="0" hidden="1" customWidth="1"/>
    <col min="1534" max="1543" width="10" customWidth="1"/>
    <col min="1544" max="1550" width="11" customWidth="1"/>
    <col min="1778" max="1778" width="15" customWidth="1"/>
    <col min="1779" max="1789" width="0" hidden="1" customWidth="1"/>
    <col min="1790" max="1799" width="10" customWidth="1"/>
    <col min="1800" max="1806" width="11" customWidth="1"/>
    <col min="2034" max="2034" width="15" customWidth="1"/>
    <col min="2035" max="2045" width="0" hidden="1" customWidth="1"/>
    <col min="2046" max="2055" width="10" customWidth="1"/>
    <col min="2056" max="2062" width="11" customWidth="1"/>
    <col min="2290" max="2290" width="15" customWidth="1"/>
    <col min="2291" max="2301" width="0" hidden="1" customWidth="1"/>
    <col min="2302" max="2311" width="10" customWidth="1"/>
    <col min="2312" max="2318" width="11" customWidth="1"/>
    <col min="2546" max="2546" width="15" customWidth="1"/>
    <col min="2547" max="2557" width="0" hidden="1" customWidth="1"/>
    <col min="2558" max="2567" width="10" customWidth="1"/>
    <col min="2568" max="2574" width="11" customWidth="1"/>
    <col min="2802" max="2802" width="15" customWidth="1"/>
    <col min="2803" max="2813" width="0" hidden="1" customWidth="1"/>
    <col min="2814" max="2823" width="10" customWidth="1"/>
    <col min="2824" max="2830" width="11" customWidth="1"/>
    <col min="3058" max="3058" width="15" customWidth="1"/>
    <col min="3059" max="3069" width="0" hidden="1" customWidth="1"/>
    <col min="3070" max="3079" width="10" customWidth="1"/>
    <col min="3080" max="3086" width="11" customWidth="1"/>
    <col min="3314" max="3314" width="15" customWidth="1"/>
    <col min="3315" max="3325" width="0" hidden="1" customWidth="1"/>
    <col min="3326" max="3335" width="10" customWidth="1"/>
    <col min="3336" max="3342" width="11" customWidth="1"/>
    <col min="3570" max="3570" width="15" customWidth="1"/>
    <col min="3571" max="3581" width="0" hidden="1" customWidth="1"/>
    <col min="3582" max="3591" width="10" customWidth="1"/>
    <col min="3592" max="3598" width="11" customWidth="1"/>
    <col min="3826" max="3826" width="15" customWidth="1"/>
    <col min="3827" max="3837" width="0" hidden="1" customWidth="1"/>
    <col min="3838" max="3847" width="10" customWidth="1"/>
    <col min="3848" max="3854" width="11" customWidth="1"/>
    <col min="4082" max="4082" width="15" customWidth="1"/>
    <col min="4083" max="4093" width="0" hidden="1" customWidth="1"/>
    <col min="4094" max="4103" width="10" customWidth="1"/>
    <col min="4104" max="4110" width="11" customWidth="1"/>
    <col min="4338" max="4338" width="15" customWidth="1"/>
    <col min="4339" max="4349" width="0" hidden="1" customWidth="1"/>
    <col min="4350" max="4359" width="10" customWidth="1"/>
    <col min="4360" max="4366" width="11" customWidth="1"/>
    <col min="4594" max="4594" width="15" customWidth="1"/>
    <col min="4595" max="4605" width="0" hidden="1" customWidth="1"/>
    <col min="4606" max="4615" width="10" customWidth="1"/>
    <col min="4616" max="4622" width="11" customWidth="1"/>
    <col min="4850" max="4850" width="15" customWidth="1"/>
    <col min="4851" max="4861" width="0" hidden="1" customWidth="1"/>
    <col min="4862" max="4871" width="10" customWidth="1"/>
    <col min="4872" max="4878" width="11" customWidth="1"/>
    <col min="5106" max="5106" width="15" customWidth="1"/>
    <col min="5107" max="5117" width="0" hidden="1" customWidth="1"/>
    <col min="5118" max="5127" width="10" customWidth="1"/>
    <col min="5128" max="5134" width="11" customWidth="1"/>
    <col min="5362" max="5362" width="15" customWidth="1"/>
    <col min="5363" max="5373" width="0" hidden="1" customWidth="1"/>
    <col min="5374" max="5383" width="10" customWidth="1"/>
    <col min="5384" max="5390" width="11" customWidth="1"/>
    <col min="5618" max="5618" width="15" customWidth="1"/>
    <col min="5619" max="5629" width="0" hidden="1" customWidth="1"/>
    <col min="5630" max="5639" width="10" customWidth="1"/>
    <col min="5640" max="5646" width="11" customWidth="1"/>
    <col min="5874" max="5874" width="15" customWidth="1"/>
    <col min="5875" max="5885" width="0" hidden="1" customWidth="1"/>
    <col min="5886" max="5895" width="10" customWidth="1"/>
    <col min="5896" max="5902" width="11" customWidth="1"/>
    <col min="6130" max="6130" width="15" customWidth="1"/>
    <col min="6131" max="6141" width="0" hidden="1" customWidth="1"/>
    <col min="6142" max="6151" width="10" customWidth="1"/>
    <col min="6152" max="6158" width="11" customWidth="1"/>
    <col min="6386" max="6386" width="15" customWidth="1"/>
    <col min="6387" max="6397" width="0" hidden="1" customWidth="1"/>
    <col min="6398" max="6407" width="10" customWidth="1"/>
    <col min="6408" max="6414" width="11" customWidth="1"/>
    <col min="6642" max="6642" width="15" customWidth="1"/>
    <col min="6643" max="6653" width="0" hidden="1" customWidth="1"/>
    <col min="6654" max="6663" width="10" customWidth="1"/>
    <col min="6664" max="6670" width="11" customWidth="1"/>
    <col min="6898" max="6898" width="15" customWidth="1"/>
    <col min="6899" max="6909" width="0" hidden="1" customWidth="1"/>
    <col min="6910" max="6919" width="10" customWidth="1"/>
    <col min="6920" max="6926" width="11" customWidth="1"/>
    <col min="7154" max="7154" width="15" customWidth="1"/>
    <col min="7155" max="7165" width="0" hidden="1" customWidth="1"/>
    <col min="7166" max="7175" width="10" customWidth="1"/>
    <col min="7176" max="7182" width="11" customWidth="1"/>
    <col min="7410" max="7410" width="15" customWidth="1"/>
    <col min="7411" max="7421" width="0" hidden="1" customWidth="1"/>
    <col min="7422" max="7431" width="10" customWidth="1"/>
    <col min="7432" max="7438" width="11" customWidth="1"/>
    <col min="7666" max="7666" width="15" customWidth="1"/>
    <col min="7667" max="7677" width="0" hidden="1" customWidth="1"/>
    <col min="7678" max="7687" width="10" customWidth="1"/>
    <col min="7688" max="7694" width="11" customWidth="1"/>
    <col min="7922" max="7922" width="15" customWidth="1"/>
    <col min="7923" max="7933" width="0" hidden="1" customWidth="1"/>
    <col min="7934" max="7943" width="10" customWidth="1"/>
    <col min="7944" max="7950" width="11" customWidth="1"/>
    <col min="8178" max="8178" width="15" customWidth="1"/>
    <col min="8179" max="8189" width="0" hidden="1" customWidth="1"/>
    <col min="8190" max="8199" width="10" customWidth="1"/>
    <col min="8200" max="8206" width="11" customWidth="1"/>
    <col min="8434" max="8434" width="15" customWidth="1"/>
    <col min="8435" max="8445" width="0" hidden="1" customWidth="1"/>
    <col min="8446" max="8455" width="10" customWidth="1"/>
    <col min="8456" max="8462" width="11" customWidth="1"/>
    <col min="8690" max="8690" width="15" customWidth="1"/>
    <col min="8691" max="8701" width="0" hidden="1" customWidth="1"/>
    <col min="8702" max="8711" width="10" customWidth="1"/>
    <col min="8712" max="8718" width="11" customWidth="1"/>
    <col min="8946" max="8946" width="15" customWidth="1"/>
    <col min="8947" max="8957" width="0" hidden="1" customWidth="1"/>
    <col min="8958" max="8967" width="10" customWidth="1"/>
    <col min="8968" max="8974" width="11" customWidth="1"/>
    <col min="9202" max="9202" width="15" customWidth="1"/>
    <col min="9203" max="9213" width="0" hidden="1" customWidth="1"/>
    <col min="9214" max="9223" width="10" customWidth="1"/>
    <col min="9224" max="9230" width="11" customWidth="1"/>
    <col min="9458" max="9458" width="15" customWidth="1"/>
    <col min="9459" max="9469" width="0" hidden="1" customWidth="1"/>
    <col min="9470" max="9479" width="10" customWidth="1"/>
    <col min="9480" max="9486" width="11" customWidth="1"/>
    <col min="9714" max="9714" width="15" customWidth="1"/>
    <col min="9715" max="9725" width="0" hidden="1" customWidth="1"/>
    <col min="9726" max="9735" width="10" customWidth="1"/>
    <col min="9736" max="9742" width="11" customWidth="1"/>
    <col min="9970" max="9970" width="15" customWidth="1"/>
    <col min="9971" max="9981" width="0" hidden="1" customWidth="1"/>
    <col min="9982" max="9991" width="10" customWidth="1"/>
    <col min="9992" max="9998" width="11" customWidth="1"/>
    <col min="10226" max="10226" width="15" customWidth="1"/>
    <col min="10227" max="10237" width="0" hidden="1" customWidth="1"/>
    <col min="10238" max="10247" width="10" customWidth="1"/>
    <col min="10248" max="10254" width="11" customWidth="1"/>
    <col min="10482" max="10482" width="15" customWidth="1"/>
    <col min="10483" max="10493" width="0" hidden="1" customWidth="1"/>
    <col min="10494" max="10503" width="10" customWidth="1"/>
    <col min="10504" max="10510" width="11" customWidth="1"/>
    <col min="10738" max="10738" width="15" customWidth="1"/>
    <col min="10739" max="10749" width="0" hidden="1" customWidth="1"/>
    <col min="10750" max="10759" width="10" customWidth="1"/>
    <col min="10760" max="10766" width="11" customWidth="1"/>
    <col min="10994" max="10994" width="15" customWidth="1"/>
    <col min="10995" max="11005" width="0" hidden="1" customWidth="1"/>
    <col min="11006" max="11015" width="10" customWidth="1"/>
    <col min="11016" max="11022" width="11" customWidth="1"/>
    <col min="11250" max="11250" width="15" customWidth="1"/>
    <col min="11251" max="11261" width="0" hidden="1" customWidth="1"/>
    <col min="11262" max="11271" width="10" customWidth="1"/>
    <col min="11272" max="11278" width="11" customWidth="1"/>
    <col min="11506" max="11506" width="15" customWidth="1"/>
    <col min="11507" max="11517" width="0" hidden="1" customWidth="1"/>
    <col min="11518" max="11527" width="10" customWidth="1"/>
    <col min="11528" max="11534" width="11" customWidth="1"/>
    <col min="11762" max="11762" width="15" customWidth="1"/>
    <col min="11763" max="11773" width="0" hidden="1" customWidth="1"/>
    <col min="11774" max="11783" width="10" customWidth="1"/>
    <col min="11784" max="11790" width="11" customWidth="1"/>
    <col min="12018" max="12018" width="15" customWidth="1"/>
    <col min="12019" max="12029" width="0" hidden="1" customWidth="1"/>
    <col min="12030" max="12039" width="10" customWidth="1"/>
    <col min="12040" max="12046" width="11" customWidth="1"/>
    <col min="12274" max="12274" width="15" customWidth="1"/>
    <col min="12275" max="12285" width="0" hidden="1" customWidth="1"/>
    <col min="12286" max="12295" width="10" customWidth="1"/>
    <col min="12296" max="12302" width="11" customWidth="1"/>
    <col min="12530" max="12530" width="15" customWidth="1"/>
    <col min="12531" max="12541" width="0" hidden="1" customWidth="1"/>
    <col min="12542" max="12551" width="10" customWidth="1"/>
    <col min="12552" max="12558" width="11" customWidth="1"/>
    <col min="12786" max="12786" width="15" customWidth="1"/>
    <col min="12787" max="12797" width="0" hidden="1" customWidth="1"/>
    <col min="12798" max="12807" width="10" customWidth="1"/>
    <col min="12808" max="12814" width="11" customWidth="1"/>
    <col min="13042" max="13042" width="15" customWidth="1"/>
    <col min="13043" max="13053" width="0" hidden="1" customWidth="1"/>
    <col min="13054" max="13063" width="10" customWidth="1"/>
    <col min="13064" max="13070" width="11" customWidth="1"/>
    <col min="13298" max="13298" width="15" customWidth="1"/>
    <col min="13299" max="13309" width="0" hidden="1" customWidth="1"/>
    <col min="13310" max="13319" width="10" customWidth="1"/>
    <col min="13320" max="13326" width="11" customWidth="1"/>
    <col min="13554" max="13554" width="15" customWidth="1"/>
    <col min="13555" max="13565" width="0" hidden="1" customWidth="1"/>
    <col min="13566" max="13575" width="10" customWidth="1"/>
    <col min="13576" max="13582" width="11" customWidth="1"/>
    <col min="13810" max="13810" width="15" customWidth="1"/>
    <col min="13811" max="13821" width="0" hidden="1" customWidth="1"/>
    <col min="13822" max="13831" width="10" customWidth="1"/>
    <col min="13832" max="13838" width="11" customWidth="1"/>
    <col min="14066" max="14066" width="15" customWidth="1"/>
    <col min="14067" max="14077" width="0" hidden="1" customWidth="1"/>
    <col min="14078" max="14087" width="10" customWidth="1"/>
    <col min="14088" max="14094" width="11" customWidth="1"/>
    <col min="14322" max="14322" width="15" customWidth="1"/>
    <col min="14323" max="14333" width="0" hidden="1" customWidth="1"/>
    <col min="14334" max="14343" width="10" customWidth="1"/>
    <col min="14344" max="14350" width="11" customWidth="1"/>
    <col min="14578" max="14578" width="15" customWidth="1"/>
    <col min="14579" max="14589" width="0" hidden="1" customWidth="1"/>
    <col min="14590" max="14599" width="10" customWidth="1"/>
    <col min="14600" max="14606" width="11" customWidth="1"/>
    <col min="14834" max="14834" width="15" customWidth="1"/>
    <col min="14835" max="14845" width="0" hidden="1" customWidth="1"/>
    <col min="14846" max="14855" width="10" customWidth="1"/>
    <col min="14856" max="14862" width="11" customWidth="1"/>
    <col min="15090" max="15090" width="15" customWidth="1"/>
    <col min="15091" max="15101" width="0" hidden="1" customWidth="1"/>
    <col min="15102" max="15111" width="10" customWidth="1"/>
    <col min="15112" max="15118" width="11" customWidth="1"/>
    <col min="15346" max="15346" width="15" customWidth="1"/>
    <col min="15347" max="15357" width="0" hidden="1" customWidth="1"/>
    <col min="15358" max="15367" width="10" customWidth="1"/>
    <col min="15368" max="15374" width="11" customWidth="1"/>
    <col min="15602" max="15602" width="15" customWidth="1"/>
    <col min="15603" max="15613" width="0" hidden="1" customWidth="1"/>
    <col min="15614" max="15623" width="10" customWidth="1"/>
    <col min="15624" max="15630" width="11" customWidth="1"/>
    <col min="15858" max="15858" width="15" customWidth="1"/>
    <col min="15859" max="15869" width="0" hidden="1" customWidth="1"/>
    <col min="15870" max="15879" width="10" customWidth="1"/>
    <col min="15880" max="15886" width="11" customWidth="1"/>
    <col min="16114" max="16114" width="15" customWidth="1"/>
    <col min="16115" max="16125" width="0" hidden="1" customWidth="1"/>
    <col min="16126" max="16135" width="10" customWidth="1"/>
    <col min="16136" max="16142" width="11" customWidth="1"/>
  </cols>
  <sheetData>
    <row r="1" spans="1:22" x14ac:dyDescent="0.2">
      <c r="A1" s="39" t="s">
        <v>609</v>
      </c>
    </row>
    <row r="2" spans="1:22" x14ac:dyDescent="0.2">
      <c r="F2" s="40"/>
      <c r="G2" s="40"/>
      <c r="H2" s="40"/>
      <c r="Q2" s="149" t="s">
        <v>295</v>
      </c>
    </row>
    <row r="3" spans="1:22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17" t="s">
        <v>296</v>
      </c>
      <c r="J3" s="617" t="s">
        <v>383</v>
      </c>
      <c r="K3" s="617" t="s">
        <v>424</v>
      </c>
      <c r="L3" s="617" t="s">
        <v>431</v>
      </c>
      <c r="M3" s="617" t="s">
        <v>495</v>
      </c>
      <c r="N3" s="617" t="s">
        <v>554</v>
      </c>
      <c r="O3" s="617" t="s">
        <v>579</v>
      </c>
      <c r="P3" s="639" t="s">
        <v>619</v>
      </c>
      <c r="Q3" s="639" t="s">
        <v>632</v>
      </c>
    </row>
    <row r="4" spans="1:22" x14ac:dyDescent="0.2">
      <c r="A4" s="44"/>
      <c r="B4" s="40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0" t="s">
        <v>618</v>
      </c>
      <c r="Q4" s="640" t="s">
        <v>630</v>
      </c>
    </row>
    <row r="5" spans="1:22" x14ac:dyDescent="0.2">
      <c r="A5" s="46" t="s">
        <v>586</v>
      </c>
      <c r="B5" s="57"/>
      <c r="C5" s="539">
        <v>8662</v>
      </c>
      <c r="D5" s="539">
        <v>9768</v>
      </c>
      <c r="E5" s="559">
        <v>9010</v>
      </c>
      <c r="F5" s="559">
        <v>9851.8520000000008</v>
      </c>
      <c r="G5" s="559">
        <v>10022</v>
      </c>
      <c r="H5" s="559">
        <v>12878</v>
      </c>
      <c r="I5" s="559">
        <v>11303.536</v>
      </c>
      <c r="J5" s="559">
        <v>10964</v>
      </c>
      <c r="K5" s="559">
        <v>10328</v>
      </c>
      <c r="L5" s="183">
        <v>10366.137000000001</v>
      </c>
      <c r="M5" s="183">
        <v>4300.3919999999998</v>
      </c>
      <c r="N5" s="183">
        <v>5411.6059999999998</v>
      </c>
      <c r="O5" s="183">
        <v>8355.9269999999997</v>
      </c>
      <c r="P5" s="183">
        <v>10906.777</v>
      </c>
      <c r="Q5" s="101">
        <v>10739.668000000001</v>
      </c>
    </row>
    <row r="6" spans="1:22" x14ac:dyDescent="0.2">
      <c r="A6" s="48" t="s">
        <v>82</v>
      </c>
      <c r="B6" s="46"/>
      <c r="C6" s="552">
        <v>1924</v>
      </c>
      <c r="D6" s="552">
        <v>2156</v>
      </c>
      <c r="E6" s="541">
        <v>1724</v>
      </c>
      <c r="F6" s="541">
        <v>1785</v>
      </c>
      <c r="G6" s="560"/>
      <c r="H6" s="560"/>
      <c r="I6" s="560"/>
      <c r="Q6" s="56"/>
    </row>
    <row r="7" spans="1:22" x14ac:dyDescent="0.2">
      <c r="A7" s="46" t="s">
        <v>561</v>
      </c>
      <c r="B7" s="48" t="s">
        <v>587</v>
      </c>
      <c r="C7" s="564">
        <v>7775</v>
      </c>
      <c r="D7" s="564">
        <v>8778</v>
      </c>
      <c r="E7" s="565">
        <v>8210</v>
      </c>
      <c r="F7" s="565">
        <v>9022.09</v>
      </c>
      <c r="G7" s="565">
        <v>9182</v>
      </c>
      <c r="H7" s="565">
        <v>11108</v>
      </c>
      <c r="I7" s="565">
        <v>9953.5360000000001</v>
      </c>
      <c r="J7" s="68">
        <v>9867</v>
      </c>
      <c r="K7" s="68">
        <v>8871</v>
      </c>
      <c r="L7" s="68">
        <v>9385.0529999999999</v>
      </c>
      <c r="M7" s="68">
        <v>3806.125</v>
      </c>
      <c r="N7" s="68">
        <v>4705.2640000000001</v>
      </c>
      <c r="O7" s="68">
        <v>6998.9139999999998</v>
      </c>
      <c r="P7" s="68">
        <v>9116.6239999999998</v>
      </c>
      <c r="Q7" s="50">
        <v>8957.5920000000006</v>
      </c>
      <c r="S7" s="444" t="s">
        <v>102</v>
      </c>
    </row>
    <row r="8" spans="1:22" x14ac:dyDescent="0.2">
      <c r="A8" s="51"/>
      <c r="B8" s="52" t="s">
        <v>588</v>
      </c>
      <c r="C8" s="566">
        <v>887</v>
      </c>
      <c r="D8" s="566">
        <v>990</v>
      </c>
      <c r="E8" s="567">
        <v>800</v>
      </c>
      <c r="F8" s="567">
        <v>829.76200000000017</v>
      </c>
      <c r="G8" s="565">
        <v>840</v>
      </c>
      <c r="H8" s="565">
        <v>1770</v>
      </c>
      <c r="I8" s="565">
        <v>1350</v>
      </c>
      <c r="J8" s="68">
        <v>1097</v>
      </c>
      <c r="K8" s="68">
        <v>1457</v>
      </c>
      <c r="L8" s="68">
        <v>981.08399999999995</v>
      </c>
      <c r="M8" s="68">
        <v>494.267</v>
      </c>
      <c r="N8" s="68">
        <v>706.34199999999998</v>
      </c>
      <c r="O8" s="60">
        <v>1357.0129999999999</v>
      </c>
      <c r="P8" s="60">
        <v>1790.153</v>
      </c>
      <c r="Q8" s="55">
        <v>1782.076</v>
      </c>
      <c r="S8" s="45" t="s">
        <v>101</v>
      </c>
      <c r="T8" s="45" t="s">
        <v>77</v>
      </c>
      <c r="U8" s="45" t="s">
        <v>78</v>
      </c>
      <c r="V8" s="45" t="s">
        <v>79</v>
      </c>
    </row>
    <row r="9" spans="1:22" x14ac:dyDescent="0.2">
      <c r="A9" s="48" t="s">
        <v>589</v>
      </c>
      <c r="B9" s="46"/>
      <c r="C9" s="544">
        <v>2811</v>
      </c>
      <c r="D9" s="544">
        <v>3146</v>
      </c>
      <c r="E9" s="544">
        <v>2524</v>
      </c>
      <c r="F9" s="544">
        <v>2614.7620000000002</v>
      </c>
      <c r="G9" s="559">
        <v>840</v>
      </c>
      <c r="H9" s="559">
        <v>1770.6020000000001</v>
      </c>
      <c r="I9" s="559">
        <v>1350</v>
      </c>
      <c r="J9" s="568">
        <v>1097</v>
      </c>
      <c r="K9" s="65">
        <v>1457</v>
      </c>
      <c r="L9" s="65">
        <v>981.08400000000006</v>
      </c>
      <c r="M9" s="65">
        <v>494.267</v>
      </c>
      <c r="N9" s="65">
        <v>706.34199999999998</v>
      </c>
      <c r="O9" s="68">
        <v>1357.0129999999999</v>
      </c>
      <c r="P9" s="68">
        <v>1790.153</v>
      </c>
      <c r="Q9" s="55">
        <v>1782.076</v>
      </c>
      <c r="S9" s="66">
        <v>2811</v>
      </c>
      <c r="T9" s="66">
        <v>3146</v>
      </c>
      <c r="U9" s="66">
        <v>2524</v>
      </c>
      <c r="V9" s="66">
        <v>2614.7620000000002</v>
      </c>
    </row>
    <row r="10" spans="1:22" x14ac:dyDescent="0.2">
      <c r="A10" s="46" t="s">
        <v>561</v>
      </c>
      <c r="B10" s="48" t="s">
        <v>140</v>
      </c>
      <c r="C10" s="554">
        <v>1684</v>
      </c>
      <c r="D10" s="554">
        <v>2096</v>
      </c>
      <c r="E10" s="554">
        <v>1720</v>
      </c>
      <c r="F10" s="540">
        <v>1655.4829999999999</v>
      </c>
      <c r="G10" s="540">
        <v>619</v>
      </c>
      <c r="H10" s="668">
        <v>1327.2280000000001</v>
      </c>
      <c r="I10" s="540">
        <v>974</v>
      </c>
      <c r="J10" s="539">
        <v>768</v>
      </c>
      <c r="K10" s="59">
        <v>1080</v>
      </c>
      <c r="L10" s="59">
        <v>750.50300000000004</v>
      </c>
      <c r="M10" s="59">
        <v>368.52699999999999</v>
      </c>
      <c r="N10" s="68">
        <v>541.25900000000001</v>
      </c>
      <c r="O10" s="59">
        <v>1105.192</v>
      </c>
      <c r="P10" s="59">
        <v>1448.0350000000001</v>
      </c>
      <c r="Q10" s="152">
        <v>1418.8320000000001</v>
      </c>
      <c r="S10" s="47">
        <v>1684</v>
      </c>
      <c r="T10" s="47">
        <v>2096</v>
      </c>
      <c r="U10" s="47">
        <v>1720</v>
      </c>
      <c r="V10" s="47">
        <v>1655.4829999999999</v>
      </c>
    </row>
    <row r="11" spans="1:22" x14ac:dyDescent="0.2">
      <c r="A11" s="46"/>
      <c r="B11" s="48" t="s">
        <v>141</v>
      </c>
      <c r="C11" s="552">
        <v>273</v>
      </c>
      <c r="D11" s="552">
        <v>272</v>
      </c>
      <c r="E11" s="552">
        <v>115</v>
      </c>
      <c r="F11" s="541">
        <v>229.64699999999999</v>
      </c>
      <c r="G11" s="541">
        <v>136</v>
      </c>
      <c r="H11" s="541">
        <v>230.79400000000001</v>
      </c>
      <c r="I11" s="541">
        <v>160</v>
      </c>
      <c r="J11" s="544">
        <v>204</v>
      </c>
      <c r="K11" s="68">
        <v>182</v>
      </c>
      <c r="L11" s="68">
        <v>106.154</v>
      </c>
      <c r="M11" s="68">
        <v>72.861999999999995</v>
      </c>
      <c r="N11" s="68">
        <v>52.856999999999999</v>
      </c>
      <c r="O11" s="68">
        <v>108.922</v>
      </c>
      <c r="P11" s="68">
        <v>161.30199999999999</v>
      </c>
      <c r="Q11" s="50">
        <v>192.82400000000001</v>
      </c>
      <c r="S11" s="49">
        <v>273</v>
      </c>
      <c r="T11" s="49">
        <v>272</v>
      </c>
      <c r="U11" s="49">
        <v>115</v>
      </c>
      <c r="V11" s="49">
        <v>229.64699999999999</v>
      </c>
    </row>
    <row r="12" spans="1:22" x14ac:dyDescent="0.2">
      <c r="A12" s="46"/>
      <c r="B12" s="48" t="s">
        <v>142</v>
      </c>
      <c r="C12" s="552">
        <v>1</v>
      </c>
      <c r="D12" s="552">
        <v>1</v>
      </c>
      <c r="E12" s="552">
        <v>1</v>
      </c>
      <c r="F12" s="541">
        <v>0.34799999999999998</v>
      </c>
      <c r="G12" s="541">
        <v>0</v>
      </c>
      <c r="H12" s="541">
        <v>118.206</v>
      </c>
      <c r="I12" s="541">
        <v>0</v>
      </c>
      <c r="J12" s="544">
        <v>0</v>
      </c>
      <c r="K12" s="68">
        <v>0</v>
      </c>
      <c r="L12" s="68">
        <v>1.4E-2</v>
      </c>
      <c r="M12" s="68">
        <v>2.3E-2</v>
      </c>
      <c r="N12" s="68">
        <v>2.9000000000000001E-2</v>
      </c>
      <c r="O12" s="68">
        <v>3.1E-2</v>
      </c>
      <c r="P12" s="68">
        <v>0</v>
      </c>
      <c r="Q12" s="50">
        <v>0</v>
      </c>
      <c r="S12" s="49">
        <v>1</v>
      </c>
      <c r="T12" s="49">
        <v>1</v>
      </c>
      <c r="U12" s="49">
        <v>1</v>
      </c>
      <c r="V12" s="49">
        <v>0.34799999999999998</v>
      </c>
    </row>
    <row r="13" spans="1:22" x14ac:dyDescent="0.2">
      <c r="A13" s="46"/>
      <c r="B13" s="48" t="s">
        <v>143</v>
      </c>
      <c r="C13" s="552">
        <v>237</v>
      </c>
      <c r="D13" s="552">
        <v>205</v>
      </c>
      <c r="E13" s="552">
        <v>216</v>
      </c>
      <c r="F13" s="541">
        <v>237.89500000000001</v>
      </c>
      <c r="G13" s="541">
        <v>34</v>
      </c>
      <c r="H13" s="541">
        <v>35.847000000000001</v>
      </c>
      <c r="I13" s="541">
        <v>38</v>
      </c>
      <c r="J13" s="544">
        <v>37</v>
      </c>
      <c r="K13" s="68">
        <v>34</v>
      </c>
      <c r="L13" s="68">
        <v>17.099</v>
      </c>
      <c r="M13" s="68">
        <v>34.728999999999999</v>
      </c>
      <c r="N13" s="68">
        <v>35.295999999999999</v>
      </c>
      <c r="O13" s="68">
        <v>38.648000000000003</v>
      </c>
      <c r="P13" s="68">
        <v>20.914999999999999</v>
      </c>
      <c r="Q13" s="50">
        <v>23.963999999999999</v>
      </c>
      <c r="S13" s="49">
        <v>237</v>
      </c>
      <c r="T13" s="49">
        <v>205</v>
      </c>
      <c r="U13" s="49">
        <v>216</v>
      </c>
      <c r="V13" s="49">
        <v>237.89500000000001</v>
      </c>
    </row>
    <row r="14" spans="1:22" x14ac:dyDescent="0.2">
      <c r="A14" s="46"/>
      <c r="B14" s="48" t="s">
        <v>144</v>
      </c>
      <c r="C14" s="552">
        <v>0</v>
      </c>
      <c r="D14" s="552">
        <v>0</v>
      </c>
      <c r="E14" s="552">
        <v>0</v>
      </c>
      <c r="F14" s="541">
        <v>0</v>
      </c>
      <c r="G14" s="541">
        <v>0</v>
      </c>
      <c r="H14" s="541">
        <v>0</v>
      </c>
      <c r="I14" s="541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  <c r="S14" s="49">
        <v>0</v>
      </c>
      <c r="T14" s="49">
        <v>0</v>
      </c>
      <c r="U14" s="49">
        <v>0</v>
      </c>
      <c r="V14" s="49">
        <v>0</v>
      </c>
    </row>
    <row r="15" spans="1:22" x14ac:dyDescent="0.2">
      <c r="A15" s="46"/>
      <c r="B15" s="48" t="s">
        <v>145</v>
      </c>
      <c r="C15" s="552">
        <v>0</v>
      </c>
      <c r="D15" s="552">
        <v>0</v>
      </c>
      <c r="E15" s="552">
        <v>0</v>
      </c>
      <c r="F15" s="541">
        <v>0</v>
      </c>
      <c r="G15" s="541">
        <v>0</v>
      </c>
      <c r="H15" s="541">
        <v>0</v>
      </c>
      <c r="I15" s="541">
        <v>0</v>
      </c>
      <c r="J15" s="544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50">
        <v>0</v>
      </c>
      <c r="S15" s="49">
        <v>0</v>
      </c>
      <c r="T15" s="49">
        <v>0</v>
      </c>
      <c r="U15" s="49">
        <v>0</v>
      </c>
      <c r="V15" s="49">
        <v>0</v>
      </c>
    </row>
    <row r="16" spans="1:22" x14ac:dyDescent="0.2">
      <c r="A16" s="51"/>
      <c r="B16" s="52" t="s">
        <v>146</v>
      </c>
      <c r="C16" s="553">
        <v>616</v>
      </c>
      <c r="D16" s="553">
        <v>572</v>
      </c>
      <c r="E16" s="553">
        <v>472</v>
      </c>
      <c r="F16" s="542">
        <v>491.38900000000001</v>
      </c>
      <c r="G16" s="542">
        <v>51</v>
      </c>
      <c r="H16" s="542">
        <v>58.527000000000001</v>
      </c>
      <c r="I16" s="542">
        <v>178</v>
      </c>
      <c r="J16" s="545">
        <v>88</v>
      </c>
      <c r="K16" s="60">
        <v>161</v>
      </c>
      <c r="L16" s="60">
        <v>107.31399999999999</v>
      </c>
      <c r="M16" s="60">
        <v>18.126000000000001</v>
      </c>
      <c r="N16" s="60">
        <v>76.900999999999996</v>
      </c>
      <c r="O16" s="60">
        <v>104.22</v>
      </c>
      <c r="P16" s="60">
        <v>159.90100000000001</v>
      </c>
      <c r="Q16" s="55">
        <v>146.45599999999999</v>
      </c>
      <c r="S16" s="53">
        <v>616</v>
      </c>
      <c r="T16" s="53">
        <v>572</v>
      </c>
      <c r="U16" s="53">
        <v>472</v>
      </c>
      <c r="V16" s="53">
        <v>491.38900000000001</v>
      </c>
    </row>
    <row r="17" spans="1:17" x14ac:dyDescent="0.2">
      <c r="A17" s="48" t="s">
        <v>590</v>
      </c>
      <c r="B17" s="46"/>
      <c r="C17" s="544"/>
      <c r="D17" s="544"/>
      <c r="E17" s="560"/>
      <c r="F17" s="560"/>
      <c r="G17" s="560"/>
      <c r="H17" s="560"/>
      <c r="I17" s="560"/>
    </row>
    <row r="18" spans="1:17" x14ac:dyDescent="0.2">
      <c r="A18" s="57" t="s">
        <v>561</v>
      </c>
      <c r="B18" s="58" t="s">
        <v>562</v>
      </c>
      <c r="C18" s="539">
        <v>2400</v>
      </c>
      <c r="D18" s="539">
        <v>2177</v>
      </c>
      <c r="E18" s="540">
        <v>2217</v>
      </c>
      <c r="F18" s="540">
        <v>2755.694</v>
      </c>
      <c r="G18" s="540">
        <v>2410</v>
      </c>
      <c r="H18" s="540">
        <v>3743</v>
      </c>
      <c r="I18" s="540">
        <v>3743</v>
      </c>
      <c r="J18" s="152">
        <v>2870.4650000000001</v>
      </c>
      <c r="K18" s="152">
        <v>2564.538</v>
      </c>
      <c r="L18" s="152">
        <v>3063.19</v>
      </c>
      <c r="M18" s="152">
        <v>440.22300000000001</v>
      </c>
      <c r="N18" s="152">
        <v>832.30100000000004</v>
      </c>
      <c r="O18" s="152"/>
      <c r="P18" s="152"/>
      <c r="Q18" s="152"/>
    </row>
    <row r="19" spans="1:17" x14ac:dyDescent="0.2">
      <c r="A19" s="46"/>
      <c r="B19" s="48" t="s">
        <v>564</v>
      </c>
      <c r="C19" s="544">
        <v>2211</v>
      </c>
      <c r="D19" s="544">
        <v>2524</v>
      </c>
      <c r="E19" s="541">
        <v>2426</v>
      </c>
      <c r="F19" s="541">
        <v>2430.7109999999998</v>
      </c>
      <c r="G19" s="541">
        <v>2640</v>
      </c>
      <c r="H19" s="541">
        <v>3183</v>
      </c>
      <c r="I19" s="541">
        <v>3183</v>
      </c>
      <c r="J19" s="50">
        <v>2591.9830000000002</v>
      </c>
      <c r="K19" s="50">
        <v>2332.1729999999998</v>
      </c>
      <c r="L19" s="50">
        <v>2612.7109999999998</v>
      </c>
      <c r="M19" s="50">
        <v>1316.4770000000001</v>
      </c>
      <c r="N19" s="50">
        <v>1313.422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2471</v>
      </c>
      <c r="D20" s="544">
        <v>3155</v>
      </c>
      <c r="E20" s="541">
        <v>2470</v>
      </c>
      <c r="F20" s="541">
        <v>2713.076</v>
      </c>
      <c r="G20" s="541">
        <v>2682</v>
      </c>
      <c r="H20" s="541">
        <v>3418</v>
      </c>
      <c r="I20" s="541">
        <v>3418</v>
      </c>
      <c r="J20" s="50">
        <v>3060.107</v>
      </c>
      <c r="K20" s="50">
        <v>2954.0770000000002</v>
      </c>
      <c r="L20" s="50">
        <v>3026.223</v>
      </c>
      <c r="M20" s="50">
        <v>1487.896</v>
      </c>
      <c r="N20" s="50">
        <v>1764.7059999999999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1580</v>
      </c>
      <c r="D21" s="545">
        <v>1912</v>
      </c>
      <c r="E21" s="542">
        <v>1897</v>
      </c>
      <c r="F21" s="542">
        <v>1912.3710000000001</v>
      </c>
      <c r="G21" s="542">
        <v>2290</v>
      </c>
      <c r="H21" s="542">
        <v>2534</v>
      </c>
      <c r="I21" s="542">
        <v>2534</v>
      </c>
      <c r="J21" s="55">
        <v>2439.9670000000001</v>
      </c>
      <c r="K21" s="55">
        <v>2475.8780000000002</v>
      </c>
      <c r="L21" s="55">
        <v>1664.0129999999999</v>
      </c>
      <c r="M21" s="55">
        <v>1055.796</v>
      </c>
      <c r="N21" s="55">
        <v>1501.1769999999999</v>
      </c>
      <c r="O21" s="55"/>
      <c r="P21" s="55"/>
      <c r="Q21" s="55"/>
    </row>
    <row r="22" spans="1:17" x14ac:dyDescent="0.2">
      <c r="C22" s="539">
        <v>8662</v>
      </c>
      <c r="D22" s="539">
        <v>9768</v>
      </c>
      <c r="E22" s="539">
        <v>9010</v>
      </c>
      <c r="F22" s="539">
        <v>9811.851999999999</v>
      </c>
      <c r="G22" s="539">
        <v>10022</v>
      </c>
      <c r="H22" s="539">
        <v>12878</v>
      </c>
      <c r="I22" s="539">
        <v>12878</v>
      </c>
      <c r="J22" s="539">
        <v>10962.522000000001</v>
      </c>
      <c r="K22" s="539">
        <v>10326.665999999999</v>
      </c>
      <c r="L22" s="539">
        <v>10366.136999999999</v>
      </c>
      <c r="M22" s="539">
        <v>4300.3919999999998</v>
      </c>
      <c r="N22" s="539">
        <v>5411.6059999999998</v>
      </c>
      <c r="O22" s="544"/>
      <c r="P22" s="544"/>
      <c r="Q22" s="544"/>
    </row>
    <row r="23" spans="1:17" x14ac:dyDescent="0.2">
      <c r="E23" s="184"/>
      <c r="F23" s="184"/>
      <c r="G23" s="184"/>
      <c r="H23" s="184"/>
      <c r="I23" s="184"/>
    </row>
    <row r="24" spans="1:17" x14ac:dyDescent="0.2">
      <c r="A24" s="48" t="s">
        <v>606</v>
      </c>
      <c r="B24" s="46"/>
      <c r="C24" s="40"/>
      <c r="D24" s="40"/>
      <c r="E24" s="569"/>
      <c r="F24" s="563"/>
      <c r="G24" s="563"/>
      <c r="H24" s="563"/>
      <c r="I24" s="563"/>
    </row>
    <row r="25" spans="1:17" x14ac:dyDescent="0.2">
      <c r="A25" s="57" t="s">
        <v>592</v>
      </c>
      <c r="B25" s="58" t="s">
        <v>140</v>
      </c>
      <c r="C25" s="570">
        <v>18800</v>
      </c>
      <c r="D25" s="570">
        <v>23200</v>
      </c>
      <c r="E25" s="570">
        <v>22400</v>
      </c>
      <c r="F25" s="570">
        <v>23200</v>
      </c>
      <c r="G25" s="570">
        <v>23700</v>
      </c>
      <c r="H25" s="570">
        <v>24900</v>
      </c>
      <c r="I25" s="570">
        <v>25300</v>
      </c>
      <c r="J25" s="570">
        <v>26100</v>
      </c>
      <c r="K25" s="570">
        <v>24500</v>
      </c>
      <c r="L25" s="570">
        <v>27000</v>
      </c>
      <c r="M25" s="570">
        <v>28800</v>
      </c>
      <c r="N25" s="570">
        <v>27600</v>
      </c>
      <c r="O25" s="570">
        <v>26237</v>
      </c>
      <c r="P25" s="570">
        <v>27621</v>
      </c>
      <c r="Q25" s="314">
        <v>34127</v>
      </c>
    </row>
    <row r="26" spans="1:17" x14ac:dyDescent="0.2">
      <c r="A26" s="46"/>
      <c r="B26" s="48" t="s">
        <v>141</v>
      </c>
      <c r="C26" s="571">
        <v>14350</v>
      </c>
      <c r="D26" s="571">
        <v>18500</v>
      </c>
      <c r="E26" s="571">
        <v>16000</v>
      </c>
      <c r="F26" s="571">
        <v>18500</v>
      </c>
      <c r="G26" s="571">
        <v>19500</v>
      </c>
      <c r="H26" s="571">
        <v>18550</v>
      </c>
      <c r="I26" s="571">
        <v>17450</v>
      </c>
      <c r="J26" s="571">
        <v>18300</v>
      </c>
      <c r="K26" s="571">
        <v>19050</v>
      </c>
      <c r="L26" s="571">
        <v>21750</v>
      </c>
      <c r="M26" s="571">
        <v>21800</v>
      </c>
      <c r="N26" s="571">
        <v>19000</v>
      </c>
      <c r="O26" s="571">
        <v>18062</v>
      </c>
      <c r="P26" s="571">
        <v>19015</v>
      </c>
      <c r="Q26" s="307">
        <v>23494</v>
      </c>
    </row>
    <row r="27" spans="1:17" x14ac:dyDescent="0.2">
      <c r="A27" s="46"/>
      <c r="B27" s="48" t="s">
        <v>142</v>
      </c>
      <c r="C27" s="571">
        <v>13500</v>
      </c>
      <c r="D27" s="571">
        <v>23800</v>
      </c>
      <c r="E27" s="571">
        <v>20100</v>
      </c>
      <c r="F27" s="571">
        <v>23800</v>
      </c>
      <c r="G27" s="571">
        <v>19300</v>
      </c>
      <c r="H27" s="571">
        <v>19900</v>
      </c>
      <c r="I27" s="571">
        <v>22400</v>
      </c>
      <c r="J27" s="571">
        <v>24300</v>
      </c>
      <c r="K27" s="571">
        <v>21100</v>
      </c>
      <c r="L27" s="571">
        <v>25700</v>
      </c>
      <c r="M27" s="571">
        <v>24500</v>
      </c>
      <c r="N27" s="571">
        <v>19100</v>
      </c>
      <c r="O27" s="571">
        <v>18157</v>
      </c>
      <c r="P27" s="571">
        <v>19115</v>
      </c>
      <c r="Q27" s="307">
        <v>23617</v>
      </c>
    </row>
    <row r="28" spans="1:17" x14ac:dyDescent="0.2">
      <c r="A28" s="46"/>
      <c r="B28" s="48" t="s">
        <v>143</v>
      </c>
      <c r="C28" s="571">
        <v>12600</v>
      </c>
      <c r="D28" s="571">
        <v>12000</v>
      </c>
      <c r="E28" s="571">
        <v>11800</v>
      </c>
      <c r="F28" s="571">
        <v>12000</v>
      </c>
      <c r="G28" s="571">
        <v>13200</v>
      </c>
      <c r="H28" s="571">
        <v>14800</v>
      </c>
      <c r="I28" s="571">
        <v>15100</v>
      </c>
      <c r="J28" s="571">
        <v>16700</v>
      </c>
      <c r="K28" s="571">
        <v>15500</v>
      </c>
      <c r="L28" s="571">
        <v>18400</v>
      </c>
      <c r="M28" s="571">
        <v>13300</v>
      </c>
      <c r="N28" s="571">
        <v>14400</v>
      </c>
      <c r="O28" s="571">
        <v>13689</v>
      </c>
      <c r="P28" s="571">
        <v>14411</v>
      </c>
      <c r="Q28" s="307">
        <v>17805</v>
      </c>
    </row>
    <row r="29" spans="1:17" x14ac:dyDescent="0.2">
      <c r="A29" s="46"/>
      <c r="B29" s="48" t="s">
        <v>144</v>
      </c>
      <c r="C29" s="571">
        <v>8900</v>
      </c>
      <c r="D29" s="571">
        <v>13500</v>
      </c>
      <c r="E29" s="571">
        <v>14600</v>
      </c>
      <c r="F29" s="571">
        <v>13500</v>
      </c>
      <c r="G29" s="571">
        <v>13000</v>
      </c>
      <c r="H29" s="571">
        <v>17200</v>
      </c>
      <c r="I29" s="571">
        <v>14900</v>
      </c>
      <c r="J29" s="571">
        <v>15200</v>
      </c>
      <c r="K29" s="571">
        <v>12700</v>
      </c>
      <c r="L29" s="571">
        <v>15600</v>
      </c>
      <c r="M29" s="571">
        <v>12400</v>
      </c>
      <c r="N29" s="571">
        <v>14500</v>
      </c>
      <c r="O29" s="571">
        <v>13784</v>
      </c>
      <c r="P29" s="571">
        <v>14511</v>
      </c>
      <c r="Q29" s="307">
        <v>17929</v>
      </c>
    </row>
    <row r="30" spans="1:17" x14ac:dyDescent="0.2">
      <c r="A30" s="46"/>
      <c r="B30" s="48" t="s">
        <v>145</v>
      </c>
      <c r="C30" s="571">
        <v>5940</v>
      </c>
      <c r="D30" s="571">
        <v>7240</v>
      </c>
      <c r="E30" s="571">
        <v>7800</v>
      </c>
      <c r="F30" s="571">
        <v>7240</v>
      </c>
      <c r="G30" s="571">
        <v>8460</v>
      </c>
      <c r="H30" s="571">
        <v>8560</v>
      </c>
      <c r="I30" s="571">
        <v>8720</v>
      </c>
      <c r="J30" s="571">
        <v>8883.3333333333339</v>
      </c>
      <c r="K30" s="571">
        <v>9716.6666666666661</v>
      </c>
      <c r="L30" s="571">
        <v>13566.666666666666</v>
      </c>
      <c r="M30" s="571">
        <v>16083.333333333334</v>
      </c>
      <c r="N30" s="571">
        <v>15383.333333333334</v>
      </c>
      <c r="O30" s="571">
        <v>14624</v>
      </c>
      <c r="P30" s="571">
        <v>15395</v>
      </c>
      <c r="Q30" s="307">
        <v>19021</v>
      </c>
    </row>
    <row r="31" spans="1:17" x14ac:dyDescent="0.2">
      <c r="A31" s="51"/>
      <c r="B31" s="52" t="s">
        <v>146</v>
      </c>
      <c r="C31" s="572">
        <v>0</v>
      </c>
      <c r="D31" s="572">
        <v>0</v>
      </c>
      <c r="E31" s="572">
        <v>0</v>
      </c>
      <c r="F31" s="572">
        <v>0</v>
      </c>
      <c r="G31" s="572">
        <v>0</v>
      </c>
      <c r="H31" s="572">
        <v>0</v>
      </c>
      <c r="I31" s="572">
        <v>0</v>
      </c>
      <c r="J31" s="572">
        <v>0</v>
      </c>
      <c r="K31" s="572">
        <v>0</v>
      </c>
      <c r="L31" s="572">
        <v>0</v>
      </c>
      <c r="M31" s="572">
        <v>0</v>
      </c>
      <c r="N31" s="572">
        <v>0</v>
      </c>
      <c r="O31" s="572">
        <v>0</v>
      </c>
      <c r="P31" s="572">
        <v>0</v>
      </c>
      <c r="Q31" s="323">
        <v>0</v>
      </c>
    </row>
    <row r="32" spans="1:17" x14ac:dyDescent="0.2">
      <c r="A32" s="40"/>
      <c r="B32" s="40"/>
      <c r="C32" s="40"/>
      <c r="D32" s="40"/>
      <c r="E32" s="573"/>
      <c r="F32" s="563"/>
      <c r="G32" s="563"/>
      <c r="H32" s="563"/>
      <c r="I32" s="563"/>
    </row>
    <row r="33" spans="1:17" x14ac:dyDescent="0.2">
      <c r="A33" s="48" t="s">
        <v>593</v>
      </c>
      <c r="B33" s="46"/>
      <c r="C33" s="40"/>
      <c r="D33" s="40"/>
      <c r="E33" s="569"/>
      <c r="F33" s="563"/>
      <c r="G33" s="563"/>
      <c r="H33" s="563"/>
      <c r="I33" s="563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450">
        <v>6371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5">
        <v>11106</v>
      </c>
      <c r="P35" s="55">
        <v>13693</v>
      </c>
      <c r="Q35" s="451">
        <v>14985</v>
      </c>
    </row>
    <row r="36" spans="1:17" x14ac:dyDescent="0.2">
      <c r="E36" s="183"/>
      <c r="F36" s="184"/>
      <c r="G36" s="184"/>
      <c r="H36" s="184"/>
      <c r="I36" s="184"/>
    </row>
    <row r="37" spans="1:17" x14ac:dyDescent="0.2">
      <c r="A37" s="39" t="s">
        <v>596</v>
      </c>
      <c r="B37" s="40"/>
      <c r="E37" s="185"/>
      <c r="F37" s="184"/>
      <c r="G37" s="184"/>
      <c r="H37" s="184"/>
      <c r="I37" s="184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3">
        <v>4967</v>
      </c>
      <c r="P38" s="183">
        <v>6553</v>
      </c>
      <c r="Q38" s="724">
        <v>6955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5">
        <v>10936</v>
      </c>
      <c r="P39" s="185">
        <v>13716</v>
      </c>
      <c r="Q39" s="725">
        <v>14389</v>
      </c>
    </row>
    <row r="40" spans="1:17" x14ac:dyDescent="0.2">
      <c r="E40" s="183"/>
      <c r="F40" s="183"/>
      <c r="G40" s="184"/>
      <c r="H40" s="184"/>
      <c r="I40" s="184"/>
    </row>
    <row r="41" spans="1:17" x14ac:dyDescent="0.2">
      <c r="E41" s="184"/>
      <c r="F41" s="184"/>
      <c r="G41" s="184"/>
      <c r="H41" s="184"/>
      <c r="I41" s="184"/>
    </row>
    <row r="42" spans="1:17" x14ac:dyDescent="0.2">
      <c r="A42" s="62" t="s">
        <v>597</v>
      </c>
      <c r="B42" s="46"/>
      <c r="E42" s="185"/>
      <c r="F42" s="185"/>
      <c r="G42" s="184"/>
      <c r="H42" s="184"/>
      <c r="I42" s="184"/>
    </row>
    <row r="43" spans="1:17" x14ac:dyDescent="0.2">
      <c r="A43" s="57" t="s">
        <v>598</v>
      </c>
      <c r="B43" s="58" t="s">
        <v>140</v>
      </c>
      <c r="C43" s="183">
        <v>31659</v>
      </c>
      <c r="D43" s="183">
        <v>48627</v>
      </c>
      <c r="E43" s="183">
        <v>38528</v>
      </c>
      <c r="F43" s="183">
        <v>38407</v>
      </c>
      <c r="G43" s="183">
        <v>14670</v>
      </c>
      <c r="H43" s="183">
        <v>33048</v>
      </c>
      <c r="I43" s="183">
        <v>24642</v>
      </c>
      <c r="J43" s="183">
        <v>20045</v>
      </c>
      <c r="K43" s="183">
        <v>26460</v>
      </c>
      <c r="L43" s="183">
        <v>20264</v>
      </c>
      <c r="M43" s="183">
        <v>10614</v>
      </c>
      <c r="N43" s="183">
        <v>14939</v>
      </c>
      <c r="O43" s="183">
        <v>28997</v>
      </c>
      <c r="P43" s="183">
        <v>39996</v>
      </c>
      <c r="Q43" s="724">
        <v>48420</v>
      </c>
    </row>
    <row r="44" spans="1:17" x14ac:dyDescent="0.2">
      <c r="A44" s="46"/>
      <c r="B44" s="48" t="s">
        <v>141</v>
      </c>
      <c r="C44" s="184">
        <v>3918</v>
      </c>
      <c r="D44" s="184">
        <v>5032</v>
      </c>
      <c r="E44" s="184">
        <v>1840</v>
      </c>
      <c r="F44" s="184">
        <v>4248</v>
      </c>
      <c r="G44" s="184">
        <v>2652</v>
      </c>
      <c r="H44" s="184">
        <v>4281</v>
      </c>
      <c r="I44" s="184">
        <v>2792</v>
      </c>
      <c r="J44" s="184">
        <v>3733</v>
      </c>
      <c r="K44" s="184">
        <v>3467</v>
      </c>
      <c r="L44" s="184">
        <v>2309</v>
      </c>
      <c r="M44" s="184">
        <v>1588</v>
      </c>
      <c r="N44" s="184">
        <v>1004</v>
      </c>
      <c r="O44" s="184">
        <v>1967</v>
      </c>
      <c r="P44" s="184">
        <v>3067</v>
      </c>
      <c r="Q44" s="726">
        <v>4530</v>
      </c>
    </row>
    <row r="45" spans="1:17" x14ac:dyDescent="0.2">
      <c r="A45" s="46"/>
      <c r="B45" s="48" t="s">
        <v>142</v>
      </c>
      <c r="C45" s="184">
        <v>14</v>
      </c>
      <c r="D45" s="184">
        <v>24</v>
      </c>
      <c r="E45" s="184">
        <v>20</v>
      </c>
      <c r="F45" s="184">
        <v>8</v>
      </c>
      <c r="G45" s="184">
        <v>0</v>
      </c>
      <c r="H45" s="184">
        <v>2352</v>
      </c>
      <c r="I45" s="184">
        <v>0</v>
      </c>
      <c r="J45" s="184">
        <v>0</v>
      </c>
      <c r="K45" s="184">
        <v>0</v>
      </c>
      <c r="L45" s="184">
        <v>0</v>
      </c>
      <c r="M45" s="184">
        <v>1</v>
      </c>
      <c r="N45" s="184">
        <v>1</v>
      </c>
      <c r="O45" s="184">
        <v>1</v>
      </c>
      <c r="P45" s="184">
        <v>0</v>
      </c>
      <c r="Q45" s="726">
        <v>0</v>
      </c>
    </row>
    <row r="46" spans="1:17" x14ac:dyDescent="0.2">
      <c r="A46" s="46"/>
      <c r="B46" s="48" t="s">
        <v>143</v>
      </c>
      <c r="C46" s="184">
        <v>2986</v>
      </c>
      <c r="D46" s="184">
        <v>2460</v>
      </c>
      <c r="E46" s="184">
        <v>2549</v>
      </c>
      <c r="F46" s="184">
        <v>2855</v>
      </c>
      <c r="G46" s="184">
        <v>449</v>
      </c>
      <c r="H46" s="184">
        <v>531</v>
      </c>
      <c r="I46" s="184">
        <v>574</v>
      </c>
      <c r="J46" s="184">
        <v>618</v>
      </c>
      <c r="K46" s="184">
        <v>527</v>
      </c>
      <c r="L46" s="184">
        <v>315</v>
      </c>
      <c r="M46" s="184">
        <v>462</v>
      </c>
      <c r="N46" s="184">
        <v>508</v>
      </c>
      <c r="O46" s="184">
        <v>529</v>
      </c>
      <c r="P46" s="184">
        <v>301</v>
      </c>
      <c r="Q46" s="726">
        <v>427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6">
        <v>0</v>
      </c>
    </row>
    <row r="48" spans="1:17" x14ac:dyDescent="0.2">
      <c r="A48" s="46"/>
      <c r="B48" s="48" t="s">
        <v>145</v>
      </c>
      <c r="C48" s="184">
        <v>0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6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5">
        <v>0</v>
      </c>
      <c r="P49" s="185">
        <v>0</v>
      </c>
      <c r="Q49" s="726">
        <v>0</v>
      </c>
    </row>
    <row r="50" spans="1:17" x14ac:dyDescent="0.2">
      <c r="A50" s="63"/>
      <c r="B50" s="64" t="s">
        <v>599</v>
      </c>
      <c r="C50" s="189">
        <v>38577</v>
      </c>
      <c r="D50" s="189">
        <v>56143</v>
      </c>
      <c r="E50" s="189">
        <v>42937</v>
      </c>
      <c r="F50" s="189">
        <v>45518</v>
      </c>
      <c r="G50" s="189">
        <v>17771</v>
      </c>
      <c r="H50" s="189">
        <v>40212</v>
      </c>
      <c r="I50" s="189">
        <v>28008</v>
      </c>
      <c r="J50" s="189">
        <v>24396</v>
      </c>
      <c r="K50" s="189">
        <v>30454</v>
      </c>
      <c r="L50" s="189">
        <v>22888</v>
      </c>
      <c r="M50" s="189">
        <v>12665</v>
      </c>
      <c r="N50" s="189">
        <v>16452</v>
      </c>
      <c r="O50" s="184">
        <v>31494</v>
      </c>
      <c r="P50" s="184">
        <v>43364</v>
      </c>
      <c r="Q50" s="728">
        <v>53377</v>
      </c>
    </row>
    <row r="51" spans="1:17" x14ac:dyDescent="0.2">
      <c r="A51" s="40"/>
      <c r="B51" s="40"/>
      <c r="E51" s="184"/>
      <c r="F51" s="184"/>
      <c r="G51" s="184"/>
      <c r="H51" s="184"/>
      <c r="I51" s="184"/>
      <c r="O51" s="43"/>
      <c r="P51" s="43"/>
    </row>
    <row r="52" spans="1:17" x14ac:dyDescent="0.2">
      <c r="A52" s="62" t="s">
        <v>600</v>
      </c>
      <c r="B52" s="46"/>
      <c r="E52" s="184"/>
      <c r="F52" s="184"/>
      <c r="G52" s="184"/>
      <c r="H52" s="184"/>
      <c r="I52" s="184"/>
      <c r="O52" s="61"/>
      <c r="P52" s="61"/>
    </row>
    <row r="53" spans="1:17" x14ac:dyDescent="0.2">
      <c r="A53" s="57" t="s">
        <v>598</v>
      </c>
      <c r="B53" s="43" t="s">
        <v>594</v>
      </c>
      <c r="C53" s="183">
        <v>37273</v>
      </c>
      <c r="D53" s="183">
        <v>40668</v>
      </c>
      <c r="E53" s="183">
        <v>35976</v>
      </c>
      <c r="F53" s="183">
        <v>41754</v>
      </c>
      <c r="G53" s="183">
        <v>39198</v>
      </c>
      <c r="H53" s="183">
        <v>52085</v>
      </c>
      <c r="I53" s="183">
        <v>48852</v>
      </c>
      <c r="J53" s="183">
        <v>49404</v>
      </c>
      <c r="K53" s="183">
        <v>42208</v>
      </c>
      <c r="L53" s="183">
        <v>44222</v>
      </c>
      <c r="M53" s="183">
        <v>14380</v>
      </c>
      <c r="N53" s="183">
        <v>22162</v>
      </c>
      <c r="O53" s="184">
        <v>33049</v>
      </c>
      <c r="P53" s="184">
        <v>56277</v>
      </c>
      <c r="Q53" s="724">
        <v>57069</v>
      </c>
    </row>
    <row r="54" spans="1:17" x14ac:dyDescent="0.2">
      <c r="A54" s="46"/>
      <c r="B54" s="61" t="s">
        <v>595</v>
      </c>
      <c r="C54" s="185">
        <v>7999</v>
      </c>
      <c r="D54" s="185">
        <v>9561</v>
      </c>
      <c r="E54" s="185">
        <v>8086</v>
      </c>
      <c r="F54" s="185">
        <v>8118</v>
      </c>
      <c r="G54" s="185">
        <v>8219</v>
      </c>
      <c r="H54" s="185">
        <v>19574</v>
      </c>
      <c r="I54" s="185">
        <v>15480</v>
      </c>
      <c r="J54" s="185">
        <v>12784</v>
      </c>
      <c r="K54" s="185">
        <v>17831</v>
      </c>
      <c r="L54" s="185">
        <v>11190</v>
      </c>
      <c r="M54" s="185">
        <v>5013</v>
      </c>
      <c r="N54" s="185">
        <v>7315</v>
      </c>
      <c r="O54" s="184">
        <v>15071</v>
      </c>
      <c r="P54" s="184">
        <v>24513</v>
      </c>
      <c r="Q54" s="726">
        <v>26704</v>
      </c>
    </row>
    <row r="55" spans="1:17" x14ac:dyDescent="0.2">
      <c r="A55" s="67"/>
      <c r="B55" s="64" t="s">
        <v>599</v>
      </c>
      <c r="C55" s="65">
        <v>45272</v>
      </c>
      <c r="D55" s="65">
        <v>50229</v>
      </c>
      <c r="E55" s="65">
        <v>44062</v>
      </c>
      <c r="F55" s="65">
        <v>49872</v>
      </c>
      <c r="G55" s="65">
        <v>47417</v>
      </c>
      <c r="H55" s="65">
        <v>71659</v>
      </c>
      <c r="I55" s="65">
        <v>64332</v>
      </c>
      <c r="J55" s="65">
        <v>62188</v>
      </c>
      <c r="K55" s="65">
        <v>60039</v>
      </c>
      <c r="L55" s="65">
        <v>55412</v>
      </c>
      <c r="M55" s="65">
        <v>19393</v>
      </c>
      <c r="N55" s="65">
        <v>29477</v>
      </c>
      <c r="O55" s="65">
        <v>48120</v>
      </c>
      <c r="P55" s="65">
        <v>80790</v>
      </c>
      <c r="Q55" s="727">
        <v>83773</v>
      </c>
    </row>
    <row r="56" spans="1:17" x14ac:dyDescent="0.2">
      <c r="E56" s="184"/>
      <c r="F56" s="184"/>
      <c r="G56" s="184"/>
      <c r="H56" s="184"/>
      <c r="I56" s="184"/>
    </row>
    <row r="57" spans="1:17" x14ac:dyDescent="0.2">
      <c r="A57" s="39" t="s">
        <v>601</v>
      </c>
      <c r="B57" s="40"/>
      <c r="E57" s="184"/>
      <c r="F57" s="184"/>
      <c r="G57" s="184"/>
      <c r="H57" s="184"/>
      <c r="I57" s="184"/>
    </row>
    <row r="58" spans="1:17" x14ac:dyDescent="0.2">
      <c r="A58" s="42" t="s">
        <v>598</v>
      </c>
      <c r="B58" s="43" t="s">
        <v>594</v>
      </c>
      <c r="C58" s="183">
        <v>28130</v>
      </c>
      <c r="D58" s="183">
        <v>30082</v>
      </c>
      <c r="E58" s="183">
        <v>26321</v>
      </c>
      <c r="F58" s="183">
        <v>31686</v>
      </c>
      <c r="G58" s="183">
        <v>31155</v>
      </c>
      <c r="H58" s="183">
        <v>39333</v>
      </c>
      <c r="I58" s="183">
        <v>38142</v>
      </c>
      <c r="J58" s="183">
        <v>39310</v>
      </c>
      <c r="K58" s="183">
        <v>38207</v>
      </c>
      <c r="L58" s="183">
        <v>43030</v>
      </c>
      <c r="M58" s="183">
        <v>15362</v>
      </c>
      <c r="N58" s="183">
        <v>21710</v>
      </c>
      <c r="O58" s="183">
        <v>34764</v>
      </c>
      <c r="P58" s="183">
        <v>59741</v>
      </c>
      <c r="Q58" s="724">
        <v>62300</v>
      </c>
    </row>
    <row r="59" spans="1:17" x14ac:dyDescent="0.2">
      <c r="A59" s="44"/>
      <c r="B59" s="61" t="s">
        <v>595</v>
      </c>
      <c r="C59" s="184">
        <v>8276</v>
      </c>
      <c r="D59" s="184">
        <v>8775</v>
      </c>
      <c r="E59" s="184">
        <v>7329</v>
      </c>
      <c r="F59" s="184">
        <v>7234</v>
      </c>
      <c r="G59" s="184">
        <v>7323</v>
      </c>
      <c r="H59" s="184">
        <v>18686</v>
      </c>
      <c r="I59" s="184">
        <v>14378</v>
      </c>
      <c r="J59" s="184">
        <v>12024</v>
      </c>
      <c r="K59" s="184">
        <v>16318</v>
      </c>
      <c r="L59" s="184">
        <v>10289</v>
      </c>
      <c r="M59" s="184">
        <v>5065</v>
      </c>
      <c r="N59" s="184">
        <v>7007</v>
      </c>
      <c r="O59" s="185">
        <v>14840</v>
      </c>
      <c r="P59" s="185">
        <v>24554</v>
      </c>
      <c r="Q59" s="726">
        <v>25642</v>
      </c>
    </row>
    <row r="60" spans="1:17" x14ac:dyDescent="0.2">
      <c r="A60" s="67"/>
      <c r="B60" s="67" t="s">
        <v>599</v>
      </c>
      <c r="C60" s="65">
        <v>36406</v>
      </c>
      <c r="D60" s="65">
        <v>38857</v>
      </c>
      <c r="E60" s="189">
        <v>33650</v>
      </c>
      <c r="F60" s="189">
        <v>38920</v>
      </c>
      <c r="G60" s="189">
        <v>38478</v>
      </c>
      <c r="H60" s="189">
        <v>58019</v>
      </c>
      <c r="I60" s="189">
        <v>52520</v>
      </c>
      <c r="J60" s="189">
        <v>51334</v>
      </c>
      <c r="K60" s="189">
        <v>54525</v>
      </c>
      <c r="L60" s="189">
        <v>53319</v>
      </c>
      <c r="M60" s="189">
        <v>20427</v>
      </c>
      <c r="N60" s="189">
        <v>28717</v>
      </c>
      <c r="O60" s="184">
        <v>49604</v>
      </c>
      <c r="P60" s="184">
        <v>84295</v>
      </c>
      <c r="Q60" s="728">
        <v>87942</v>
      </c>
    </row>
    <row r="61" spans="1:17" x14ac:dyDescent="0.2">
      <c r="E61" s="183"/>
      <c r="F61" s="183"/>
      <c r="G61" s="184"/>
      <c r="H61" s="184"/>
      <c r="I61" s="184"/>
      <c r="O61" s="43"/>
      <c r="P61" s="43"/>
    </row>
    <row r="62" spans="1:17" x14ac:dyDescent="0.2">
      <c r="E62" s="184"/>
      <c r="F62" s="184"/>
      <c r="G62" s="184"/>
      <c r="H62" s="184"/>
      <c r="I62" s="184"/>
    </row>
    <row r="63" spans="1:17" x14ac:dyDescent="0.2">
      <c r="A63" s="39" t="s">
        <v>602</v>
      </c>
      <c r="E63" s="185"/>
      <c r="F63" s="185"/>
      <c r="G63" s="184"/>
      <c r="H63" s="184"/>
      <c r="I63" s="184"/>
      <c r="O63" s="61"/>
      <c r="P63" s="61"/>
    </row>
    <row r="64" spans="1:17" x14ac:dyDescent="0.2">
      <c r="A64" s="43" t="s">
        <v>598</v>
      </c>
      <c r="B64" s="43" t="s">
        <v>451</v>
      </c>
      <c r="C64" s="59">
        <v>38577</v>
      </c>
      <c r="D64" s="59">
        <v>56143</v>
      </c>
      <c r="E64" s="183">
        <v>42937</v>
      </c>
      <c r="F64" s="183">
        <v>45518</v>
      </c>
      <c r="G64" s="183">
        <v>17771</v>
      </c>
      <c r="H64" s="183">
        <v>40212</v>
      </c>
      <c r="I64" s="183">
        <v>28008</v>
      </c>
      <c r="J64" s="183">
        <v>24396</v>
      </c>
      <c r="K64" s="183">
        <v>30454</v>
      </c>
      <c r="L64" s="183">
        <v>22888</v>
      </c>
      <c r="M64" s="183">
        <v>12665</v>
      </c>
      <c r="N64" s="183">
        <v>16452</v>
      </c>
      <c r="O64" s="184">
        <v>31494</v>
      </c>
      <c r="P64" s="184">
        <v>43364</v>
      </c>
      <c r="Q64" s="724">
        <v>53377</v>
      </c>
    </row>
    <row r="65" spans="1:17" x14ac:dyDescent="0.2">
      <c r="B65" t="s">
        <v>450</v>
      </c>
      <c r="C65" s="68">
        <v>45272</v>
      </c>
      <c r="D65" s="68">
        <v>50229</v>
      </c>
      <c r="E65" s="184">
        <v>44062</v>
      </c>
      <c r="F65" s="184">
        <v>49872</v>
      </c>
      <c r="G65" s="184">
        <v>47417</v>
      </c>
      <c r="H65" s="184">
        <v>71659</v>
      </c>
      <c r="I65" s="184">
        <v>64332</v>
      </c>
      <c r="J65" s="184">
        <v>62188</v>
      </c>
      <c r="K65" s="184">
        <v>60039</v>
      </c>
      <c r="L65" s="184">
        <v>55412</v>
      </c>
      <c r="M65" s="184">
        <v>19393</v>
      </c>
      <c r="N65" s="184">
        <v>29477</v>
      </c>
      <c r="O65" s="184">
        <v>48120</v>
      </c>
      <c r="P65" s="184">
        <v>80790</v>
      </c>
      <c r="Q65" s="726">
        <v>83773</v>
      </c>
    </row>
    <row r="66" spans="1:17" x14ac:dyDescent="0.2">
      <c r="A66" s="61"/>
      <c r="B66" s="61" t="s">
        <v>453</v>
      </c>
      <c r="C66" s="68">
        <v>36406</v>
      </c>
      <c r="D66" s="68">
        <v>38857</v>
      </c>
      <c r="E66" s="184">
        <v>33650</v>
      </c>
      <c r="F66" s="184">
        <v>38920</v>
      </c>
      <c r="G66" s="184">
        <v>38478</v>
      </c>
      <c r="H66" s="184">
        <v>58019</v>
      </c>
      <c r="I66" s="184">
        <v>52520</v>
      </c>
      <c r="J66" s="184">
        <v>51334</v>
      </c>
      <c r="K66" s="184">
        <v>54525</v>
      </c>
      <c r="L66" s="184">
        <v>53319</v>
      </c>
      <c r="M66" s="184">
        <v>20427</v>
      </c>
      <c r="N66" s="184">
        <v>28717</v>
      </c>
      <c r="O66" s="184">
        <v>49604</v>
      </c>
      <c r="P66" s="184">
        <v>84295</v>
      </c>
      <c r="Q66" s="726">
        <v>87942</v>
      </c>
    </row>
    <row r="67" spans="1:17" x14ac:dyDescent="0.2">
      <c r="A67" s="67"/>
      <c r="B67" s="67" t="s">
        <v>599</v>
      </c>
      <c r="C67" s="65">
        <v>120255</v>
      </c>
      <c r="D67" s="65">
        <v>145229</v>
      </c>
      <c r="E67" s="189">
        <v>120649</v>
      </c>
      <c r="F67" s="189">
        <v>134310</v>
      </c>
      <c r="G67" s="189">
        <v>103666</v>
      </c>
      <c r="H67" s="189">
        <v>169890</v>
      </c>
      <c r="I67" s="189">
        <v>144860</v>
      </c>
      <c r="J67" s="189">
        <v>137918</v>
      </c>
      <c r="K67" s="189">
        <v>145018</v>
      </c>
      <c r="L67" s="189">
        <v>131619</v>
      </c>
      <c r="M67" s="189">
        <v>52485</v>
      </c>
      <c r="N67" s="189">
        <v>74646</v>
      </c>
      <c r="O67" s="189">
        <v>129218</v>
      </c>
      <c r="P67" s="189">
        <v>208449</v>
      </c>
      <c r="Q67" s="728">
        <v>225092</v>
      </c>
    </row>
    <row r="68" spans="1:17" x14ac:dyDescent="0.2">
      <c r="C68" s="68"/>
      <c r="D68" s="68"/>
      <c r="E68" s="184"/>
      <c r="F68" s="184"/>
      <c r="G68" s="184"/>
      <c r="H68" s="184"/>
      <c r="I68" s="184"/>
      <c r="J68" s="356"/>
    </row>
    <row r="69" spans="1:17" x14ac:dyDescent="0.2">
      <c r="C69" s="68"/>
      <c r="D69" s="68"/>
      <c r="E69" s="184"/>
      <c r="F69" s="184"/>
      <c r="G69" s="184"/>
      <c r="H69" s="184"/>
      <c r="I69" s="184"/>
      <c r="J69" s="356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  <c r="J70" s="356"/>
    </row>
    <row r="71" spans="1:17" x14ac:dyDescent="0.2">
      <c r="A71" s="57" t="s">
        <v>94</v>
      </c>
      <c r="B71" s="58" t="s">
        <v>84</v>
      </c>
      <c r="C71" s="152">
        <f>C78-SUM(C72:C77)</f>
        <v>13483</v>
      </c>
      <c r="D71" s="152">
        <f t="shared" ref="D71:I71" si="0">D78-SUM(D72:D77)</f>
        <v>17807</v>
      </c>
      <c r="E71" s="152">
        <f t="shared" si="0"/>
        <v>17314</v>
      </c>
      <c r="F71" s="152">
        <f t="shared" si="0"/>
        <v>15011</v>
      </c>
      <c r="G71" s="152">
        <f t="shared" si="0"/>
        <v>6290</v>
      </c>
      <c r="H71" s="152">
        <f t="shared" si="0"/>
        <v>15206</v>
      </c>
      <c r="I71" s="152">
        <f t="shared" si="0"/>
        <v>12681</v>
      </c>
      <c r="J71" s="152">
        <f t="shared" ref="J71:K71" si="1">J78-SUM(J72:J77)</f>
        <v>10622</v>
      </c>
      <c r="K71" s="152">
        <f t="shared" si="1"/>
        <v>15952</v>
      </c>
      <c r="L71" s="152">
        <f t="shared" ref="L71:M71" si="2">L78-SUM(L72:L77)</f>
        <v>10553</v>
      </c>
      <c r="M71" s="152">
        <f t="shared" si="2"/>
        <v>6600</v>
      </c>
      <c r="N71" s="152">
        <f t="shared" ref="N71:O71" si="3">N78-SUM(N72:N77)</f>
        <v>12404</v>
      </c>
      <c r="O71" s="152">
        <f t="shared" si="3"/>
        <v>22073</v>
      </c>
      <c r="P71" s="152">
        <f t="shared" ref="P71:Q71" si="4">P78-SUM(P72:P77)</f>
        <v>33371</v>
      </c>
      <c r="Q71" s="152">
        <f t="shared" si="4"/>
        <v>34712</v>
      </c>
    </row>
    <row r="72" spans="1:17" x14ac:dyDescent="0.2">
      <c r="A72" s="46"/>
      <c r="B72" s="48" t="s">
        <v>85</v>
      </c>
      <c r="C72" s="50">
        <f t="shared" ref="C72:N72" si="5">ROUND(C$78*C44/C$50,0)</f>
        <v>1669</v>
      </c>
      <c r="D72" s="50">
        <f t="shared" si="5"/>
        <v>1843</v>
      </c>
      <c r="E72" s="50">
        <f t="shared" si="5"/>
        <v>827</v>
      </c>
      <c r="F72" s="50">
        <f t="shared" si="5"/>
        <v>1660</v>
      </c>
      <c r="G72" s="50">
        <f t="shared" si="5"/>
        <v>1137</v>
      </c>
      <c r="H72" s="50">
        <f t="shared" si="5"/>
        <v>1970</v>
      </c>
      <c r="I72" s="50">
        <f t="shared" si="5"/>
        <v>1437</v>
      </c>
      <c r="J72" s="50">
        <f t="shared" si="5"/>
        <v>1978</v>
      </c>
      <c r="K72" s="50">
        <f t="shared" si="5"/>
        <v>2090</v>
      </c>
      <c r="L72" s="50">
        <f t="shared" si="5"/>
        <v>1202</v>
      </c>
      <c r="M72" s="50">
        <f t="shared" si="5"/>
        <v>987</v>
      </c>
      <c r="N72" s="50">
        <f t="shared" si="5"/>
        <v>834</v>
      </c>
      <c r="O72" s="50">
        <f t="shared" ref="O72:P72" si="6">ROUND(O$78*O44/O$50,0)</f>
        <v>1497</v>
      </c>
      <c r="P72" s="50">
        <f t="shared" si="6"/>
        <v>2559</v>
      </c>
      <c r="Q72" s="50">
        <f t="shared" ref="Q72" si="7">ROUND(Q$78*Q44/Q$50,0)</f>
        <v>3247</v>
      </c>
    </row>
    <row r="73" spans="1:17" x14ac:dyDescent="0.2">
      <c r="A73" s="46"/>
      <c r="B73" s="48" t="s">
        <v>86</v>
      </c>
      <c r="C73" s="50">
        <f t="shared" ref="C73:N73" si="8">ROUND(C$78*C45/C$50,0)</f>
        <v>6</v>
      </c>
      <c r="D73" s="50">
        <f t="shared" si="8"/>
        <v>9</v>
      </c>
      <c r="E73" s="50">
        <f t="shared" si="8"/>
        <v>9</v>
      </c>
      <c r="F73" s="50">
        <f t="shared" si="8"/>
        <v>3</v>
      </c>
      <c r="G73" s="50">
        <f t="shared" si="8"/>
        <v>0</v>
      </c>
      <c r="H73" s="50">
        <f t="shared" si="8"/>
        <v>1082</v>
      </c>
      <c r="I73" s="50">
        <f t="shared" si="8"/>
        <v>0</v>
      </c>
      <c r="J73" s="50">
        <f t="shared" si="8"/>
        <v>0</v>
      </c>
      <c r="K73" s="50">
        <f t="shared" si="8"/>
        <v>0</v>
      </c>
      <c r="L73" s="50">
        <f t="shared" si="8"/>
        <v>0</v>
      </c>
      <c r="M73" s="50">
        <f t="shared" si="8"/>
        <v>1</v>
      </c>
      <c r="N73" s="50">
        <f t="shared" si="8"/>
        <v>1</v>
      </c>
      <c r="O73" s="50">
        <f t="shared" ref="O73:P73" si="9">ROUND(O$78*O45/O$50,0)</f>
        <v>1</v>
      </c>
      <c r="P73" s="50">
        <f t="shared" si="9"/>
        <v>0</v>
      </c>
      <c r="Q73" s="50">
        <f t="shared" ref="Q73" si="10">ROUND(Q$78*Q45/Q$50,0)</f>
        <v>0</v>
      </c>
    </row>
    <row r="74" spans="1:17" x14ac:dyDescent="0.2">
      <c r="A74" s="46"/>
      <c r="B74" s="48" t="s">
        <v>87</v>
      </c>
      <c r="C74" s="50">
        <f t="shared" ref="C74:N74" si="11">ROUND(C$78*C46/C$50,0)</f>
        <v>1272</v>
      </c>
      <c r="D74" s="50">
        <f t="shared" si="11"/>
        <v>901</v>
      </c>
      <c r="E74" s="50">
        <f t="shared" si="11"/>
        <v>1146</v>
      </c>
      <c r="F74" s="50">
        <f t="shared" si="11"/>
        <v>1116</v>
      </c>
      <c r="G74" s="50">
        <f t="shared" si="11"/>
        <v>193</v>
      </c>
      <c r="H74" s="50">
        <f t="shared" si="11"/>
        <v>244</v>
      </c>
      <c r="I74" s="50">
        <f t="shared" si="11"/>
        <v>295</v>
      </c>
      <c r="J74" s="50">
        <f t="shared" si="11"/>
        <v>327</v>
      </c>
      <c r="K74" s="50">
        <f t="shared" si="11"/>
        <v>318</v>
      </c>
      <c r="L74" s="50">
        <f t="shared" si="11"/>
        <v>164</v>
      </c>
      <c r="M74" s="50">
        <f t="shared" si="11"/>
        <v>287</v>
      </c>
      <c r="N74" s="50">
        <f t="shared" si="11"/>
        <v>422</v>
      </c>
      <c r="O74" s="50">
        <f t="shared" ref="O74:P74" si="12">ROUND(O$78*O46/O$50,0)</f>
        <v>403</v>
      </c>
      <c r="P74" s="50">
        <f t="shared" si="12"/>
        <v>251</v>
      </c>
      <c r="Q74" s="50">
        <f t="shared" ref="Q74" si="13">ROUND(Q$78*Q46/Q$50,0)</f>
        <v>306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0</v>
      </c>
      <c r="D76" s="50">
        <f t="shared" si="17"/>
        <v>0</v>
      </c>
      <c r="E76" s="50">
        <f t="shared" si="17"/>
        <v>0</v>
      </c>
      <c r="F76" s="50">
        <f t="shared" si="17"/>
        <v>0</v>
      </c>
      <c r="G76" s="50">
        <f t="shared" si="17"/>
        <v>0</v>
      </c>
      <c r="H76" s="50">
        <f t="shared" si="17"/>
        <v>0</v>
      </c>
      <c r="I76" s="50">
        <f t="shared" si="17"/>
        <v>0</v>
      </c>
      <c r="J76" s="50">
        <f t="shared" si="17"/>
        <v>0</v>
      </c>
      <c r="K76" s="50">
        <f t="shared" si="17"/>
        <v>0</v>
      </c>
      <c r="L76" s="50">
        <f t="shared" si="17"/>
        <v>0</v>
      </c>
      <c r="M76" s="50">
        <f t="shared" si="17"/>
        <v>0</v>
      </c>
      <c r="N76" s="50">
        <f t="shared" si="17"/>
        <v>0</v>
      </c>
      <c r="O76" s="50">
        <f t="shared" ref="O76:P76" si="18">ROUND(O$78*O48/O$50,0)</f>
        <v>0</v>
      </c>
      <c r="P76" s="50">
        <f t="shared" si="18"/>
        <v>0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16430</v>
      </c>
      <c r="D78" s="239">
        <f t="shared" ref="D78:I78" si="23">D91</f>
        <v>20560</v>
      </c>
      <c r="E78" s="239">
        <f t="shared" si="23"/>
        <v>19296</v>
      </c>
      <c r="F78" s="239">
        <f t="shared" si="23"/>
        <v>17790</v>
      </c>
      <c r="G78" s="239">
        <f t="shared" si="23"/>
        <v>7620</v>
      </c>
      <c r="H78" s="239">
        <f t="shared" si="23"/>
        <v>18502</v>
      </c>
      <c r="I78" s="239">
        <f t="shared" si="23"/>
        <v>14413</v>
      </c>
      <c r="J78" s="239">
        <f t="shared" ref="J78:K78" si="24">J91</f>
        <v>12927</v>
      </c>
      <c r="K78" s="239">
        <f t="shared" si="24"/>
        <v>18360</v>
      </c>
      <c r="L78" s="239">
        <f t="shared" ref="L78:M78" si="25">L91</f>
        <v>11919</v>
      </c>
      <c r="M78" s="239">
        <f t="shared" si="25"/>
        <v>7875</v>
      </c>
      <c r="N78" s="239">
        <f t="shared" ref="N78:O78" si="26">N91</f>
        <v>13661</v>
      </c>
      <c r="O78" s="239">
        <f t="shared" si="26"/>
        <v>23974</v>
      </c>
      <c r="P78" s="239">
        <f t="shared" ref="P78:Q78" si="27">P91</f>
        <v>36181</v>
      </c>
      <c r="Q78" s="239">
        <f t="shared" si="27"/>
        <v>38265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  <c r="J79" s="79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  <c r="J80" s="80"/>
    </row>
    <row r="81" spans="1:21" x14ac:dyDescent="0.2">
      <c r="A81" s="57" t="s">
        <v>94</v>
      </c>
      <c r="B81" s="43" t="s">
        <v>91</v>
      </c>
      <c r="C81" s="152">
        <f t="shared" ref="C81:N81" si="28">C83-SUM(C82:C82)</f>
        <v>25086</v>
      </c>
      <c r="D81" s="152">
        <f t="shared" si="28"/>
        <v>28165</v>
      </c>
      <c r="E81" s="152">
        <f t="shared" si="28"/>
        <v>25116</v>
      </c>
      <c r="F81" s="152">
        <f t="shared" si="28"/>
        <v>27773</v>
      </c>
      <c r="G81" s="152">
        <f t="shared" si="28"/>
        <v>26121</v>
      </c>
      <c r="H81" s="152">
        <f t="shared" si="28"/>
        <v>35519</v>
      </c>
      <c r="I81" s="152">
        <f t="shared" si="28"/>
        <v>34533</v>
      </c>
      <c r="J81" s="152">
        <f t="shared" si="28"/>
        <v>34645</v>
      </c>
      <c r="K81" s="152">
        <f t="shared" si="28"/>
        <v>28340</v>
      </c>
      <c r="L81" s="152">
        <f t="shared" si="28"/>
        <v>29899</v>
      </c>
      <c r="M81" s="152">
        <f t="shared" si="28"/>
        <v>9599</v>
      </c>
      <c r="N81" s="152">
        <f t="shared" si="28"/>
        <v>15309</v>
      </c>
      <c r="O81" s="152">
        <f t="shared" ref="O81:P81" si="29">O83-SUM(O82:O82)</f>
        <v>22765</v>
      </c>
      <c r="P81" s="152">
        <f t="shared" si="29"/>
        <v>39432</v>
      </c>
      <c r="Q81" s="152">
        <f t="shared" ref="Q81" si="30">Q83-SUM(Q82:Q82)</f>
        <v>34446</v>
      </c>
    </row>
    <row r="82" spans="1:21" x14ac:dyDescent="0.2">
      <c r="A82" s="46"/>
      <c r="B82" s="61" t="s">
        <v>92</v>
      </c>
      <c r="C82" s="50">
        <f t="shared" ref="C82:N82" si="31">ROUND(C$83*C54/C$55,0)</f>
        <v>5383</v>
      </c>
      <c r="D82" s="50">
        <f t="shared" si="31"/>
        <v>6621</v>
      </c>
      <c r="E82" s="50">
        <f t="shared" si="31"/>
        <v>5645</v>
      </c>
      <c r="F82" s="50">
        <f t="shared" si="31"/>
        <v>5400</v>
      </c>
      <c r="G82" s="50">
        <f t="shared" si="31"/>
        <v>5477</v>
      </c>
      <c r="H82" s="50">
        <f t="shared" si="31"/>
        <v>13348</v>
      </c>
      <c r="I82" s="50">
        <f t="shared" si="31"/>
        <v>10943</v>
      </c>
      <c r="J82" s="50">
        <f t="shared" si="31"/>
        <v>8965</v>
      </c>
      <c r="K82" s="50">
        <f t="shared" si="31"/>
        <v>11972</v>
      </c>
      <c r="L82" s="50">
        <f t="shared" si="31"/>
        <v>7566</v>
      </c>
      <c r="M82" s="50">
        <f t="shared" si="31"/>
        <v>3346</v>
      </c>
      <c r="N82" s="50">
        <f t="shared" si="31"/>
        <v>5053</v>
      </c>
      <c r="O82" s="50">
        <f t="shared" ref="O82:P82" si="32">ROUND(O$83*O54/O$55,0)</f>
        <v>10381</v>
      </c>
      <c r="P82" s="50">
        <f t="shared" si="32"/>
        <v>17176</v>
      </c>
      <c r="Q82" s="50">
        <f t="shared" ref="Q82" si="33">ROUND(Q$83*Q54/Q$55,0)</f>
        <v>16118</v>
      </c>
    </row>
    <row r="83" spans="1:21" x14ac:dyDescent="0.2">
      <c r="A83" s="67"/>
      <c r="B83" s="64" t="s">
        <v>95</v>
      </c>
      <c r="C83" s="239">
        <f>C92</f>
        <v>30469</v>
      </c>
      <c r="D83" s="239">
        <f t="shared" ref="D83:I83" si="34">D92</f>
        <v>34786</v>
      </c>
      <c r="E83" s="239">
        <f t="shared" si="34"/>
        <v>30761</v>
      </c>
      <c r="F83" s="239">
        <f t="shared" si="34"/>
        <v>33173</v>
      </c>
      <c r="G83" s="239">
        <f t="shared" si="34"/>
        <v>31598</v>
      </c>
      <c r="H83" s="239">
        <f t="shared" si="34"/>
        <v>48867</v>
      </c>
      <c r="I83" s="239">
        <f t="shared" si="34"/>
        <v>45476</v>
      </c>
      <c r="J83" s="239">
        <f t="shared" ref="J83:K83" si="35">J92</f>
        <v>43610</v>
      </c>
      <c r="K83" s="239">
        <f t="shared" si="35"/>
        <v>40312</v>
      </c>
      <c r="L83" s="239">
        <f t="shared" ref="L83:M83" si="36">L92</f>
        <v>37465</v>
      </c>
      <c r="M83" s="239">
        <f t="shared" si="36"/>
        <v>12945</v>
      </c>
      <c r="N83" s="239">
        <f t="shared" ref="N83:O83" si="37">N92</f>
        <v>20362</v>
      </c>
      <c r="O83" s="239">
        <f t="shared" si="37"/>
        <v>33146</v>
      </c>
      <c r="P83" s="239">
        <f t="shared" ref="P83:Q83" si="38">P92</f>
        <v>56608</v>
      </c>
      <c r="Q83" s="239">
        <f t="shared" si="38"/>
        <v>50564</v>
      </c>
    </row>
    <row r="84" spans="1:21" x14ac:dyDescent="0.2">
      <c r="C84" s="68"/>
      <c r="D84" s="68"/>
      <c r="E84" s="184"/>
      <c r="F84" s="184"/>
      <c r="G84" s="184"/>
      <c r="H84" s="184"/>
      <c r="I84" s="184"/>
      <c r="J84" s="79"/>
    </row>
    <row r="85" spans="1:21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  <c r="J85" s="80"/>
    </row>
    <row r="86" spans="1:21" x14ac:dyDescent="0.2">
      <c r="A86" s="42" t="s">
        <v>94</v>
      </c>
      <c r="B86" s="43" t="s">
        <v>91</v>
      </c>
      <c r="C86" s="152">
        <f>C88-C87</f>
        <v>27756</v>
      </c>
      <c r="D86" s="152">
        <f t="shared" ref="D86:I86" si="39">D88-D87</f>
        <v>32089</v>
      </c>
      <c r="E86" s="152">
        <f t="shared" si="39"/>
        <v>27639</v>
      </c>
      <c r="F86" s="152">
        <f t="shared" si="39"/>
        <v>31579</v>
      </c>
      <c r="G86" s="152">
        <f t="shared" si="39"/>
        <v>28158</v>
      </c>
      <c r="H86" s="152">
        <f t="shared" si="39"/>
        <v>37399</v>
      </c>
      <c r="I86" s="152">
        <f t="shared" si="39"/>
        <v>36344</v>
      </c>
      <c r="J86" s="152">
        <f t="shared" ref="J86:K86" si="40">J88-J87</f>
        <v>36256</v>
      </c>
      <c r="K86" s="152">
        <f t="shared" si="40"/>
        <v>33699</v>
      </c>
      <c r="L86" s="152">
        <f t="shared" ref="L86:M86" si="41">L88-L87</f>
        <v>37254</v>
      </c>
      <c r="M86" s="152">
        <f t="shared" si="41"/>
        <v>12921</v>
      </c>
      <c r="N86" s="152">
        <f t="shared" ref="N86:O86" si="42">N88-N87</f>
        <v>19037</v>
      </c>
      <c r="O86" s="152">
        <f t="shared" si="42"/>
        <v>30900</v>
      </c>
      <c r="P86" s="152">
        <f t="shared" ref="P86:Q86" si="43">P88-P87</f>
        <v>52954</v>
      </c>
      <c r="Q86" s="152">
        <f t="shared" si="43"/>
        <v>46283</v>
      </c>
    </row>
    <row r="87" spans="1:21" x14ac:dyDescent="0.2">
      <c r="A87" s="44"/>
      <c r="B87" s="61" t="s">
        <v>92</v>
      </c>
      <c r="C87" s="55">
        <f t="shared" ref="C87:N87" si="44">ROUND(C$88*C59/C$60,0)</f>
        <v>8166</v>
      </c>
      <c r="D87" s="55">
        <f t="shared" si="44"/>
        <v>9361</v>
      </c>
      <c r="E87" s="55">
        <f t="shared" si="44"/>
        <v>7696</v>
      </c>
      <c r="F87" s="55">
        <f t="shared" si="44"/>
        <v>7210</v>
      </c>
      <c r="G87" s="55">
        <f t="shared" si="44"/>
        <v>6619</v>
      </c>
      <c r="H87" s="55">
        <f t="shared" si="44"/>
        <v>17767</v>
      </c>
      <c r="I87" s="55">
        <f t="shared" si="44"/>
        <v>13700</v>
      </c>
      <c r="J87" s="55">
        <f t="shared" si="44"/>
        <v>11090</v>
      </c>
      <c r="K87" s="55">
        <f t="shared" si="44"/>
        <v>14392</v>
      </c>
      <c r="L87" s="55">
        <f t="shared" si="44"/>
        <v>8908</v>
      </c>
      <c r="M87" s="55">
        <f t="shared" si="44"/>
        <v>4260</v>
      </c>
      <c r="N87" s="55">
        <f t="shared" si="44"/>
        <v>6144</v>
      </c>
      <c r="O87" s="55">
        <f t="shared" ref="O87:P87" si="45">ROUND(O$88*O59/O$60,0)</f>
        <v>13191</v>
      </c>
      <c r="P87" s="55">
        <f t="shared" si="45"/>
        <v>21765</v>
      </c>
      <c r="Q87" s="55">
        <f t="shared" ref="Q87" si="46">ROUND(Q$88*Q59/Q$60,0)</f>
        <v>19049</v>
      </c>
    </row>
    <row r="88" spans="1:21" x14ac:dyDescent="0.2">
      <c r="A88" s="67"/>
      <c r="B88" s="67" t="s">
        <v>95</v>
      </c>
      <c r="C88" s="239">
        <f>C93</f>
        <v>35922</v>
      </c>
      <c r="D88" s="239">
        <f t="shared" ref="D88:I88" si="47">D93</f>
        <v>41450</v>
      </c>
      <c r="E88" s="239">
        <f t="shared" si="47"/>
        <v>35335</v>
      </c>
      <c r="F88" s="239">
        <f t="shared" si="47"/>
        <v>38789</v>
      </c>
      <c r="G88" s="239">
        <f t="shared" si="47"/>
        <v>34777</v>
      </c>
      <c r="H88" s="239">
        <f t="shared" si="47"/>
        <v>55166</v>
      </c>
      <c r="I88" s="239">
        <f t="shared" si="47"/>
        <v>50044</v>
      </c>
      <c r="J88" s="239">
        <f t="shared" ref="J88:K88" si="48">J93</f>
        <v>47346</v>
      </c>
      <c r="K88" s="239">
        <f t="shared" si="48"/>
        <v>48091</v>
      </c>
      <c r="L88" s="239">
        <f t="shared" ref="L88:M88" si="49">L93</f>
        <v>46162</v>
      </c>
      <c r="M88" s="239">
        <f t="shared" si="49"/>
        <v>17181</v>
      </c>
      <c r="N88" s="239">
        <f t="shared" ref="N88:O88" si="50">N93</f>
        <v>25181</v>
      </c>
      <c r="O88" s="239">
        <f t="shared" si="50"/>
        <v>44091</v>
      </c>
      <c r="P88" s="239">
        <f t="shared" ref="P88:Q88" si="51">P93</f>
        <v>74719</v>
      </c>
      <c r="Q88" s="239">
        <f t="shared" si="51"/>
        <v>65332</v>
      </c>
    </row>
    <row r="89" spans="1:21" x14ac:dyDescent="0.2">
      <c r="E89" s="184"/>
      <c r="F89" s="184"/>
      <c r="G89" s="184"/>
      <c r="H89" s="184"/>
      <c r="I89" s="184"/>
    </row>
    <row r="90" spans="1:21" x14ac:dyDescent="0.2">
      <c r="A90" s="39" t="s">
        <v>345</v>
      </c>
      <c r="E90" s="184"/>
      <c r="F90" s="184"/>
      <c r="G90" s="184"/>
      <c r="H90" s="184"/>
      <c r="I90" s="184"/>
    </row>
    <row r="91" spans="1:21" x14ac:dyDescent="0.2">
      <c r="A91" s="109" t="s">
        <v>94</v>
      </c>
      <c r="B91" s="109" t="s">
        <v>98</v>
      </c>
      <c r="C91" s="152">
        <f>地域観光消費2!D29</f>
        <v>16430</v>
      </c>
      <c r="D91" s="152">
        <f>地域観光消費2!E29</f>
        <v>20560</v>
      </c>
      <c r="E91" s="152">
        <f>地域観光消費2!F29</f>
        <v>19296</v>
      </c>
      <c r="F91" s="152">
        <f>地域観光消費2!G29</f>
        <v>17790</v>
      </c>
      <c r="G91" s="152">
        <f>地域観光消費2!H29</f>
        <v>7620</v>
      </c>
      <c r="H91" s="152">
        <f>地域観光消費2!I29</f>
        <v>18502</v>
      </c>
      <c r="I91" s="152">
        <f>地域観光消費2!J29</f>
        <v>14413</v>
      </c>
      <c r="J91" s="152">
        <f>地域観光消費2!K29</f>
        <v>12927</v>
      </c>
      <c r="K91" s="152">
        <f>地域観光消費2!L29</f>
        <v>18360</v>
      </c>
      <c r="L91" s="152">
        <f>地域観光消費2!M29</f>
        <v>11919</v>
      </c>
      <c r="M91" s="152">
        <f>地域観光消費2!N29</f>
        <v>7875</v>
      </c>
      <c r="N91" s="152">
        <f>地域観光消費2!O29</f>
        <v>13661</v>
      </c>
      <c r="O91" s="152">
        <f>地域観光消費2!P29</f>
        <v>23974</v>
      </c>
      <c r="P91" s="152">
        <f>地域観光消費2!Q29</f>
        <v>36181</v>
      </c>
      <c r="Q91" s="152">
        <f>地域観光消費2!R29</f>
        <v>38265</v>
      </c>
    </row>
    <row r="92" spans="1:21" x14ac:dyDescent="0.2">
      <c r="A92" s="56"/>
      <c r="B92" s="56" t="s">
        <v>99</v>
      </c>
      <c r="C92" s="50">
        <f>地域観光消費2!D30</f>
        <v>30469</v>
      </c>
      <c r="D92" s="50">
        <f>地域観光消費2!E30</f>
        <v>34786</v>
      </c>
      <c r="E92" s="50">
        <f>地域観光消費2!F30</f>
        <v>30761</v>
      </c>
      <c r="F92" s="50">
        <f>地域観光消費2!G30</f>
        <v>33173</v>
      </c>
      <c r="G92" s="50">
        <f>地域観光消費2!H30</f>
        <v>31598</v>
      </c>
      <c r="H92" s="50">
        <f>地域観光消費2!I30</f>
        <v>48867</v>
      </c>
      <c r="I92" s="50">
        <f>地域観光消費2!J30</f>
        <v>45476</v>
      </c>
      <c r="J92" s="50">
        <f>地域観光消費2!K30</f>
        <v>43610</v>
      </c>
      <c r="K92" s="50">
        <f>地域観光消費2!L30</f>
        <v>40312</v>
      </c>
      <c r="L92" s="50">
        <f>地域観光消費2!M30</f>
        <v>37465</v>
      </c>
      <c r="M92" s="50">
        <f>地域観光消費2!N30</f>
        <v>12945</v>
      </c>
      <c r="N92" s="50">
        <f>地域観光消費2!O30</f>
        <v>20362</v>
      </c>
      <c r="O92" s="50">
        <f>地域観光消費2!P30</f>
        <v>33146</v>
      </c>
      <c r="P92" s="50">
        <f>地域観光消費2!Q30</f>
        <v>56608</v>
      </c>
      <c r="Q92" s="50">
        <f>地域観光消費2!R30</f>
        <v>50564</v>
      </c>
    </row>
    <row r="93" spans="1:21" x14ac:dyDescent="0.2">
      <c r="A93" s="110"/>
      <c r="B93" s="110" t="s">
        <v>100</v>
      </c>
      <c r="C93" s="55">
        <f>地域観光消費2!D31</f>
        <v>35922</v>
      </c>
      <c r="D93" s="55">
        <f>地域観光消費2!E31</f>
        <v>41450</v>
      </c>
      <c r="E93" s="55">
        <f>地域観光消費2!F31</f>
        <v>35335</v>
      </c>
      <c r="F93" s="55">
        <f>地域観光消費2!G31</f>
        <v>38789</v>
      </c>
      <c r="G93" s="55">
        <f>地域観光消費2!H31</f>
        <v>34777</v>
      </c>
      <c r="H93" s="55">
        <f>地域観光消費2!I31</f>
        <v>55166</v>
      </c>
      <c r="I93" s="55">
        <f>地域観光消費2!J31</f>
        <v>50044</v>
      </c>
      <c r="J93" s="55">
        <f>地域観光消費2!K31</f>
        <v>47346</v>
      </c>
      <c r="K93" s="55">
        <f>地域観光消費2!L31</f>
        <v>48091</v>
      </c>
      <c r="L93" s="55">
        <f>地域観光消費2!M31</f>
        <v>46162</v>
      </c>
      <c r="M93" s="55">
        <f>地域観光消費2!N31</f>
        <v>17181</v>
      </c>
      <c r="N93" s="55">
        <f>地域観光消費2!O31</f>
        <v>25181</v>
      </c>
      <c r="O93" s="55">
        <f>地域観光消費2!P31</f>
        <v>44091</v>
      </c>
      <c r="P93" s="55">
        <f>地域観光消費2!Q31</f>
        <v>74719</v>
      </c>
      <c r="Q93" s="55">
        <f>地域観光消費2!R31</f>
        <v>65332</v>
      </c>
    </row>
    <row r="94" spans="1:21" x14ac:dyDescent="0.2">
      <c r="A94" s="111"/>
      <c r="B94" s="111" t="s">
        <v>95</v>
      </c>
      <c r="C94" s="55">
        <f>SUM(C91:C93)</f>
        <v>82821</v>
      </c>
      <c r="D94" s="55">
        <f t="shared" ref="D94:I94" si="52">SUM(D91:D93)</f>
        <v>96796</v>
      </c>
      <c r="E94" s="55">
        <f t="shared" si="52"/>
        <v>85392</v>
      </c>
      <c r="F94" s="55">
        <f t="shared" si="52"/>
        <v>89752</v>
      </c>
      <c r="G94" s="55">
        <f t="shared" si="52"/>
        <v>73995</v>
      </c>
      <c r="H94" s="55">
        <f t="shared" si="52"/>
        <v>122535</v>
      </c>
      <c r="I94" s="55">
        <f t="shared" si="52"/>
        <v>109933</v>
      </c>
      <c r="J94" s="55">
        <f t="shared" ref="J94:K94" si="53">SUM(J91:J93)</f>
        <v>103883</v>
      </c>
      <c r="K94" s="55">
        <f t="shared" si="53"/>
        <v>106763</v>
      </c>
      <c r="L94" s="55">
        <f t="shared" ref="L94:M94" si="54">SUM(L91:L93)</f>
        <v>95546</v>
      </c>
      <c r="M94" s="55">
        <f t="shared" si="54"/>
        <v>38001</v>
      </c>
      <c r="N94" s="55">
        <f t="shared" ref="N94:O94" si="55">SUM(N91:N93)</f>
        <v>59204</v>
      </c>
      <c r="O94" s="55">
        <f t="shared" si="55"/>
        <v>101211</v>
      </c>
      <c r="P94" s="55">
        <f t="shared" ref="P94:Q94" si="56">SUM(P91:P93)</f>
        <v>167508</v>
      </c>
      <c r="Q94" s="55">
        <f t="shared" si="56"/>
        <v>154161</v>
      </c>
    </row>
    <row r="95" spans="1:21" x14ac:dyDescent="0.2">
      <c r="C95" s="54"/>
      <c r="D95" s="54"/>
      <c r="E95" s="54"/>
      <c r="F95" s="54"/>
      <c r="G95" s="54"/>
      <c r="H95" s="54"/>
      <c r="I95" s="54"/>
    </row>
    <row r="96" spans="1:21" x14ac:dyDescent="0.2">
      <c r="B96" t="s">
        <v>152</v>
      </c>
      <c r="C96" s="54">
        <f t="shared" ref="C96:F96" si="57">SUM(C99:C105)</f>
        <v>1924</v>
      </c>
      <c r="D96" s="54">
        <f t="shared" si="57"/>
        <v>2156</v>
      </c>
      <c r="E96" s="54">
        <f t="shared" si="57"/>
        <v>1724</v>
      </c>
      <c r="F96" s="54">
        <f t="shared" si="57"/>
        <v>1785</v>
      </c>
      <c r="G96" s="54">
        <f>SUM(G99:G105)</f>
        <v>787</v>
      </c>
      <c r="H96" s="54">
        <f>SUM(H99:H105)</f>
        <v>1713</v>
      </c>
      <c r="I96" s="54"/>
      <c r="R96" t="s">
        <v>277</v>
      </c>
      <c r="S96" t="s">
        <v>278</v>
      </c>
      <c r="T96" t="s">
        <v>279</v>
      </c>
      <c r="U96" t="s">
        <v>275</v>
      </c>
    </row>
    <row r="97" spans="1:21" x14ac:dyDescent="0.2">
      <c r="A97" s="108" t="s">
        <v>26</v>
      </c>
      <c r="B97" s="43" t="s">
        <v>147</v>
      </c>
      <c r="C97" s="47">
        <f>市町入込数2!D24</f>
        <v>4973000</v>
      </c>
      <c r="D97" s="47">
        <f>市町入込数2!E24</f>
        <v>5692428</v>
      </c>
      <c r="E97" s="47">
        <f>市町入込数2!F24</f>
        <v>5555057</v>
      </c>
      <c r="F97" s="47">
        <f>市町入込数2!G24</f>
        <v>6361466</v>
      </c>
      <c r="G97" s="47">
        <f>市町入込数2!H24</f>
        <v>8251493</v>
      </c>
      <c r="H97" s="47">
        <f>市町入込数2!I24</f>
        <v>10100408</v>
      </c>
      <c r="I97" s="47">
        <f>市町入込数2!J24</f>
        <v>8872000</v>
      </c>
      <c r="J97" s="47">
        <f>市町入込数2!K24</f>
        <v>8743904</v>
      </c>
      <c r="K97" s="47">
        <f>市町入込数2!L24</f>
        <v>7635740</v>
      </c>
      <c r="L97" s="47">
        <f>市町入込数2!M24</f>
        <v>8200364</v>
      </c>
      <c r="M97" s="47">
        <f>市町入込数2!N24</f>
        <v>2772453</v>
      </c>
      <c r="N97" s="47">
        <f>市町入込数2!O24</f>
        <v>3507371</v>
      </c>
      <c r="O97" s="97">
        <f>市町入込数2!P24</f>
        <v>5659988</v>
      </c>
      <c r="P97" s="97">
        <f>市町入込数2!Q24</f>
        <v>7665822</v>
      </c>
      <c r="Q97" s="97">
        <f>市町入込数2!R24</f>
        <v>7493140</v>
      </c>
      <c r="U97" t="s">
        <v>276</v>
      </c>
    </row>
    <row r="98" spans="1:21" x14ac:dyDescent="0.2">
      <c r="A98" s="72"/>
      <c r="B98" s="61" t="s">
        <v>148</v>
      </c>
      <c r="C98" s="49">
        <f>市町入込数2!S24</f>
        <v>1924399</v>
      </c>
      <c r="D98" s="49">
        <f>市町入込数2!T24</f>
        <v>2156497</v>
      </c>
      <c r="E98" s="49">
        <f>市町入込数2!U24</f>
        <v>1723665</v>
      </c>
      <c r="F98" s="49">
        <f>市町入込数2!V24</f>
        <v>1785000</v>
      </c>
      <c r="G98" s="53">
        <f>市町入込数2!W24</f>
        <v>786287</v>
      </c>
      <c r="H98" s="53">
        <f>市町入込数2!X24</f>
        <v>1712935</v>
      </c>
      <c r="I98" s="53">
        <f>市町入込数2!Y24</f>
        <v>1290658</v>
      </c>
      <c r="J98" s="53">
        <f>市町入込数2!Z24</f>
        <v>1036749</v>
      </c>
      <c r="K98" s="53">
        <f>市町入込数2!AA24</f>
        <v>1400639</v>
      </c>
      <c r="L98" s="53">
        <f>市町入込数2!AB24</f>
        <v>941625</v>
      </c>
      <c r="M98" s="49">
        <f>市町入込数2!AC24</f>
        <v>439251</v>
      </c>
      <c r="N98" s="49">
        <f>市町入込数2!AD24</f>
        <v>648282</v>
      </c>
      <c r="O98" s="96">
        <f>市町入込数2!AE24</f>
        <v>1293314</v>
      </c>
      <c r="P98" s="96">
        <f>市町入込数2!AF24</f>
        <v>1751650</v>
      </c>
      <c r="Q98" s="96">
        <f>市町入込数2!AG24</f>
        <v>1738365</v>
      </c>
      <c r="R98" s="101">
        <v>1924</v>
      </c>
      <c r="S98" s="101">
        <v>2156</v>
      </c>
      <c r="T98" s="101">
        <v>1724</v>
      </c>
      <c r="U98" s="101">
        <f>SUM(U99:U105)</f>
        <v>1785</v>
      </c>
    </row>
    <row r="99" spans="1:21" x14ac:dyDescent="0.2">
      <c r="A99" s="43"/>
      <c r="B99" s="43" t="s">
        <v>140</v>
      </c>
      <c r="C99" s="98">
        <f>R98-(C100+C102+C105)</f>
        <v>1168</v>
      </c>
      <c r="D99" s="98">
        <f>S98-(D100+D102+D105)</f>
        <v>1454</v>
      </c>
      <c r="E99" s="98">
        <f>T98-(E100+E102+E105)</f>
        <v>1191</v>
      </c>
      <c r="F99" s="98">
        <f>U99</f>
        <v>1042</v>
      </c>
      <c r="G99" s="47">
        <v>610</v>
      </c>
      <c r="H99" s="47">
        <v>1313</v>
      </c>
      <c r="I99" s="79">
        <v>960</v>
      </c>
      <c r="J99" s="50">
        <f>宿泊者数!V19</f>
        <v>753</v>
      </c>
      <c r="K99" s="50">
        <f>宿泊者数!V42</f>
        <v>1065.5840000000001</v>
      </c>
      <c r="L99" s="152">
        <f>宿泊者数!V65</f>
        <v>737.19299999999998</v>
      </c>
      <c r="M99" s="152">
        <f>宿泊者数!V88</f>
        <v>354.863</v>
      </c>
      <c r="N99" s="152">
        <f>宿泊者数!V120</f>
        <v>526.89099999999996</v>
      </c>
      <c r="O99" s="546">
        <f>宿泊者数!V142</f>
        <v>1088.873</v>
      </c>
      <c r="P99" s="546">
        <f>宿泊者数!V173</f>
        <v>1431.847</v>
      </c>
      <c r="Q99" s="546">
        <f>宿泊者数!V195/1000</f>
        <v>1400.88</v>
      </c>
      <c r="R99" s="47">
        <v>1676</v>
      </c>
      <c r="S99" s="47">
        <v>2085</v>
      </c>
      <c r="T99" s="47">
        <v>1709</v>
      </c>
      <c r="U99" s="47">
        <v>1042</v>
      </c>
    </row>
    <row r="100" spans="1:21" x14ac:dyDescent="0.2">
      <c r="B100" t="s">
        <v>141</v>
      </c>
      <c r="C100" s="99">
        <f>ROUND(R$98*R100/R$106,0)</f>
        <v>187</v>
      </c>
      <c r="D100" s="99">
        <f>ROUND(S$98*S100/S$106,0)</f>
        <v>185</v>
      </c>
      <c r="E100" s="99">
        <f>ROUND(T$98*T100/T$106,0)</f>
        <v>76</v>
      </c>
      <c r="F100" s="99">
        <f>U100</f>
        <v>97</v>
      </c>
      <c r="G100" s="49">
        <v>128</v>
      </c>
      <c r="H100" s="49">
        <v>225</v>
      </c>
      <c r="I100" s="78">
        <v>155</v>
      </c>
      <c r="J100" s="50">
        <f>宿泊者数!V20</f>
        <v>198</v>
      </c>
      <c r="K100" s="50">
        <f>宿泊者数!V43</f>
        <v>175.767</v>
      </c>
      <c r="L100" s="50">
        <f>宿泊者数!V66</f>
        <v>99.117999999999995</v>
      </c>
      <c r="M100" s="50">
        <f>宿泊者数!V89</f>
        <v>68.262</v>
      </c>
      <c r="N100" s="50">
        <f>宿泊者数!V121</f>
        <v>46.49</v>
      </c>
      <c r="O100" s="506">
        <f>宿泊者数!V143</f>
        <v>102.221</v>
      </c>
      <c r="P100" s="506">
        <f>宿泊者数!V174</f>
        <v>159.90199999999999</v>
      </c>
      <c r="Q100" s="506">
        <f>宿泊者数!V196/1000</f>
        <v>191.029</v>
      </c>
      <c r="R100" s="49">
        <v>268</v>
      </c>
      <c r="S100" s="49">
        <v>266</v>
      </c>
      <c r="T100" s="49">
        <v>109</v>
      </c>
      <c r="U100" s="49">
        <v>97</v>
      </c>
    </row>
    <row r="101" spans="1:21" x14ac:dyDescent="0.2">
      <c r="B101" t="s">
        <v>142</v>
      </c>
      <c r="C101" s="49">
        <v>0</v>
      </c>
      <c r="D101" s="49">
        <v>0</v>
      </c>
      <c r="E101" s="49">
        <v>0</v>
      </c>
      <c r="F101" s="49">
        <v>0</v>
      </c>
      <c r="G101" s="49">
        <v>0</v>
      </c>
      <c r="H101" s="49">
        <v>118</v>
      </c>
      <c r="I101" s="78">
        <v>0</v>
      </c>
      <c r="J101" s="50">
        <f>宿泊者数!V21</f>
        <v>0</v>
      </c>
      <c r="K101" s="50">
        <f>宿泊者数!V44</f>
        <v>0</v>
      </c>
      <c r="L101" s="50">
        <f>宿泊者数!V67</f>
        <v>0</v>
      </c>
      <c r="M101" s="50">
        <f>宿泊者数!V90</f>
        <v>0</v>
      </c>
      <c r="N101" s="50">
        <f>宿泊者数!V122</f>
        <v>0</v>
      </c>
      <c r="O101" s="506">
        <f>宿泊者数!V144</f>
        <v>0</v>
      </c>
      <c r="P101" s="506">
        <f>宿泊者数!V175</f>
        <v>0</v>
      </c>
      <c r="Q101" s="506">
        <f>宿泊者数!V197/1000</f>
        <v>0</v>
      </c>
      <c r="R101" s="49">
        <v>0</v>
      </c>
      <c r="S101" s="49">
        <v>0</v>
      </c>
      <c r="T101" s="49">
        <v>0</v>
      </c>
      <c r="U101" s="49">
        <v>0</v>
      </c>
    </row>
    <row r="102" spans="1:21" x14ac:dyDescent="0.2">
      <c r="B102" t="s">
        <v>143</v>
      </c>
      <c r="C102" s="99">
        <f>ROUND(R$98*R102/R$106,0)</f>
        <v>142</v>
      </c>
      <c r="D102" s="99">
        <f>ROUND(S$98*S102/S$106,0)</f>
        <v>121</v>
      </c>
      <c r="E102" s="99">
        <f>ROUND(T$98*T102/T$106,0)</f>
        <v>129</v>
      </c>
      <c r="F102" s="99">
        <f>U102</f>
        <v>205</v>
      </c>
      <c r="G102" s="49">
        <v>0</v>
      </c>
      <c r="H102" s="49">
        <v>0</v>
      </c>
      <c r="I102" s="78">
        <v>0</v>
      </c>
      <c r="J102" s="50">
        <f>宿泊者数!V22</f>
        <v>0</v>
      </c>
      <c r="K102" s="50">
        <f>宿泊者数!V45</f>
        <v>0</v>
      </c>
      <c r="L102" s="50">
        <f>宿泊者数!V68</f>
        <v>0</v>
      </c>
      <c r="M102" s="50">
        <f>宿泊者数!V91</f>
        <v>0</v>
      </c>
      <c r="N102" s="50">
        <f>宿泊者数!V123</f>
        <v>0</v>
      </c>
      <c r="O102" s="506">
        <f>宿泊者数!V145</f>
        <v>0</v>
      </c>
      <c r="P102" s="506">
        <f>宿泊者数!V176</f>
        <v>0</v>
      </c>
      <c r="Q102" s="506">
        <f>宿泊者数!V198/1000</f>
        <v>0</v>
      </c>
      <c r="R102" s="49">
        <v>204</v>
      </c>
      <c r="S102" s="49">
        <v>174</v>
      </c>
      <c r="T102" s="49">
        <v>185</v>
      </c>
      <c r="U102" s="49">
        <v>205</v>
      </c>
    </row>
    <row r="103" spans="1:21" x14ac:dyDescent="0.2">
      <c r="B103" t="s">
        <v>144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78">
        <v>0</v>
      </c>
      <c r="J103" s="50">
        <f>宿泊者数!V23</f>
        <v>0</v>
      </c>
      <c r="K103" s="50">
        <f>宿泊者数!V46</f>
        <v>0</v>
      </c>
      <c r="L103" s="50">
        <f>宿泊者数!V69</f>
        <v>0</v>
      </c>
      <c r="M103" s="50">
        <f>宿泊者数!V92</f>
        <v>0</v>
      </c>
      <c r="N103" s="50">
        <f>宿泊者数!V124</f>
        <v>0</v>
      </c>
      <c r="O103" s="506">
        <f>宿泊者数!V146</f>
        <v>0</v>
      </c>
      <c r="P103" s="506">
        <f>宿泊者数!V177</f>
        <v>0</v>
      </c>
      <c r="Q103" s="506">
        <f>宿泊者数!V199/1000</f>
        <v>0</v>
      </c>
      <c r="R103" s="49">
        <v>0</v>
      </c>
      <c r="S103" s="49">
        <v>0</v>
      </c>
      <c r="T103" s="49">
        <v>0</v>
      </c>
      <c r="U103" s="49">
        <v>0</v>
      </c>
    </row>
    <row r="104" spans="1:21" x14ac:dyDescent="0.2">
      <c r="B104" t="s">
        <v>145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宿泊者数!V24</f>
        <v>0</v>
      </c>
      <c r="K104" s="50">
        <f>宿泊者数!V47</f>
        <v>0</v>
      </c>
      <c r="L104" s="50">
        <f>宿泊者数!V70</f>
        <v>0</v>
      </c>
      <c r="M104" s="50">
        <f>宿泊者数!V93</f>
        <v>0</v>
      </c>
      <c r="N104" s="50">
        <f>宿泊者数!V125</f>
        <v>0</v>
      </c>
      <c r="O104" s="506">
        <f>宿泊者数!V147</f>
        <v>0</v>
      </c>
      <c r="P104" s="506">
        <f>宿泊者数!V178</f>
        <v>0</v>
      </c>
      <c r="Q104" s="506">
        <f>宿泊者数!V200/1000</f>
        <v>0</v>
      </c>
      <c r="R104" s="49">
        <v>0</v>
      </c>
      <c r="S104" s="49">
        <v>0</v>
      </c>
      <c r="T104" s="49">
        <v>0</v>
      </c>
      <c r="U104" s="49">
        <v>0</v>
      </c>
    </row>
    <row r="105" spans="1:21" x14ac:dyDescent="0.2">
      <c r="A105" s="61"/>
      <c r="B105" s="61" t="s">
        <v>146</v>
      </c>
      <c r="C105" s="100">
        <f>ROUND(R$98*R105/R$106,0)</f>
        <v>427</v>
      </c>
      <c r="D105" s="100">
        <f>ROUND(S$98*S105/S$106,0)</f>
        <v>396</v>
      </c>
      <c r="E105" s="100">
        <f>ROUND(T$98*T105/T$106,0)</f>
        <v>328</v>
      </c>
      <c r="F105" s="100">
        <f>U105</f>
        <v>441</v>
      </c>
      <c r="G105" s="53">
        <v>49</v>
      </c>
      <c r="H105" s="53">
        <v>57</v>
      </c>
      <c r="I105" s="80">
        <v>176</v>
      </c>
      <c r="J105" s="50">
        <f>宿泊者数!V25</f>
        <v>86</v>
      </c>
      <c r="K105" s="50">
        <f>宿泊者数!V48</f>
        <v>159.28800000000001</v>
      </c>
      <c r="L105" s="55">
        <f>宿泊者数!V71</f>
        <v>105.31399999999999</v>
      </c>
      <c r="M105" s="55">
        <f>宿泊者数!V94</f>
        <v>16.126000000000001</v>
      </c>
      <c r="N105" s="55">
        <f>宿泊者数!V126</f>
        <v>74.900999999999996</v>
      </c>
      <c r="O105" s="547">
        <f>宿泊者数!V148</f>
        <v>102.22</v>
      </c>
      <c r="P105" s="547">
        <f>宿泊者数!V179</f>
        <v>159.90100000000001</v>
      </c>
      <c r="Q105" s="547">
        <f>宿泊者数!V201/1000</f>
        <v>146.45599999999999</v>
      </c>
      <c r="R105" s="53">
        <v>613</v>
      </c>
      <c r="S105" s="53">
        <v>569</v>
      </c>
      <c r="T105" s="53">
        <v>470</v>
      </c>
      <c r="U105" s="53">
        <v>441</v>
      </c>
    </row>
    <row r="106" spans="1:21" x14ac:dyDescent="0.2">
      <c r="A106" s="93" t="s">
        <v>25</v>
      </c>
      <c r="B106" s="43" t="s">
        <v>147</v>
      </c>
      <c r="C106" s="49">
        <f>市町入込数2!D25</f>
        <v>511000</v>
      </c>
      <c r="D106" s="49">
        <f>市町入込数2!E25</f>
        <v>549627</v>
      </c>
      <c r="E106" s="49">
        <f>市町入込数2!F25</f>
        <v>557207</v>
      </c>
      <c r="F106" s="49">
        <f>市町入込数2!G25</f>
        <v>519774</v>
      </c>
      <c r="G106" s="47">
        <f>市町入込数2!H25</f>
        <v>516783</v>
      </c>
      <c r="H106" s="47">
        <f>市町入込数2!I25</f>
        <v>556538</v>
      </c>
      <c r="I106" s="47">
        <f>市町入込数2!J25</f>
        <v>509387</v>
      </c>
      <c r="J106" s="47">
        <f>市町入込数2!K25</f>
        <v>585536</v>
      </c>
      <c r="K106" s="47">
        <f>市町入込数2!L25</f>
        <v>694844</v>
      </c>
      <c r="L106" s="47">
        <f>市町入込数2!M25</f>
        <v>652142</v>
      </c>
      <c r="M106" s="49">
        <f>市町入込数2!N25</f>
        <v>550389</v>
      </c>
      <c r="N106" s="49">
        <f>市町入込数2!O25</f>
        <v>618111</v>
      </c>
      <c r="O106" s="96">
        <f>市町入込数2!P25</f>
        <v>637617</v>
      </c>
      <c r="P106" s="96">
        <f>市町入込数2!Q25</f>
        <v>636192</v>
      </c>
      <c r="Q106" s="96">
        <f>市町入込数2!R25</f>
        <v>645747</v>
      </c>
      <c r="R106" s="68">
        <f>SUM(R99:R105)</f>
        <v>2761</v>
      </c>
      <c r="S106" s="68">
        <f t="shared" ref="S106:T106" si="58">SUM(S99:S105)</f>
        <v>3094</v>
      </c>
      <c r="T106" s="68">
        <f t="shared" si="58"/>
        <v>2473</v>
      </c>
    </row>
    <row r="107" spans="1:21" x14ac:dyDescent="0.2">
      <c r="A107" s="72"/>
      <c r="B107" s="61" t="s">
        <v>148</v>
      </c>
      <c r="C107" s="53">
        <f>市町入込数2!S25</f>
        <v>39000</v>
      </c>
      <c r="D107" s="53">
        <f>市町入込数2!T25</f>
        <v>40118</v>
      </c>
      <c r="E107" s="53">
        <f>市町入込数2!U25</f>
        <v>42832</v>
      </c>
      <c r="F107" s="53">
        <f>市町入込数2!V25</f>
        <v>43599</v>
      </c>
      <c r="G107" s="53">
        <f>市町入込数2!W25</f>
        <v>43509</v>
      </c>
      <c r="H107" s="53">
        <f>市町入込数2!X25</f>
        <v>47634</v>
      </c>
      <c r="I107" s="53">
        <f>市町入込数2!Y25</f>
        <v>48714</v>
      </c>
      <c r="J107" s="53">
        <f>市町入込数2!Z25</f>
        <v>49404</v>
      </c>
      <c r="K107" s="53">
        <f>市町入込数2!AA25</f>
        <v>47054</v>
      </c>
      <c r="L107" s="53">
        <f>市町入込数2!AB25</f>
        <v>29925</v>
      </c>
      <c r="M107" s="49">
        <f>市町入込数2!AC25</f>
        <v>44508</v>
      </c>
      <c r="N107" s="49">
        <f>市町入込数2!AD25</f>
        <v>47744</v>
      </c>
      <c r="O107" s="96">
        <f>市町入込数2!AE25</f>
        <v>52402</v>
      </c>
      <c r="P107" s="96">
        <f>市町入込数2!AF25</f>
        <v>31610</v>
      </c>
      <c r="Q107" s="616">
        <f>市町入込数2!AG25</f>
        <v>35860</v>
      </c>
    </row>
    <row r="108" spans="1:21" x14ac:dyDescent="0.2">
      <c r="A108" s="43"/>
      <c r="B108" s="43" t="s">
        <v>140</v>
      </c>
      <c r="C108" s="47">
        <v>8</v>
      </c>
      <c r="D108" s="47">
        <v>11</v>
      </c>
      <c r="E108" s="47">
        <v>12</v>
      </c>
      <c r="F108" s="47">
        <v>12</v>
      </c>
      <c r="G108" s="47">
        <v>10</v>
      </c>
      <c r="H108" s="47">
        <v>13</v>
      </c>
      <c r="I108" s="79">
        <v>14</v>
      </c>
      <c r="J108" s="50">
        <f>宿泊者数!W19</f>
        <v>15</v>
      </c>
      <c r="K108" s="50">
        <f>宿泊者数!W42</f>
        <v>14.34</v>
      </c>
      <c r="L108" s="152">
        <f>宿泊者数!W65</f>
        <v>13.31</v>
      </c>
      <c r="M108" s="152">
        <f>宿泊者数!W88</f>
        <v>13.664</v>
      </c>
      <c r="N108" s="152">
        <f>宿泊者数!W120</f>
        <v>14.368</v>
      </c>
      <c r="O108" s="546">
        <f>宿泊者数!W142</f>
        <v>16.318999999999999</v>
      </c>
      <c r="P108" s="546">
        <f>宿泊者数!W173</f>
        <v>14.4</v>
      </c>
      <c r="Q108" s="506">
        <f>宿泊者数!W195/1000</f>
        <v>15.257</v>
      </c>
    </row>
    <row r="109" spans="1:21" x14ac:dyDescent="0.2">
      <c r="B109" t="s">
        <v>141</v>
      </c>
      <c r="C109" s="49">
        <v>2</v>
      </c>
      <c r="D109" s="49">
        <v>3</v>
      </c>
      <c r="E109" s="49">
        <v>3</v>
      </c>
      <c r="F109" s="49">
        <v>4</v>
      </c>
      <c r="G109" s="49">
        <v>5</v>
      </c>
      <c r="H109" s="49">
        <v>4</v>
      </c>
      <c r="I109" s="78">
        <v>3</v>
      </c>
      <c r="J109" s="50">
        <f>宿泊者数!W20</f>
        <v>4</v>
      </c>
      <c r="K109" s="50">
        <f>宿泊者数!W43</f>
        <v>4.2210000000000001</v>
      </c>
      <c r="L109" s="50">
        <f>宿泊者数!W66</f>
        <v>4.7359999999999998</v>
      </c>
      <c r="M109" s="50">
        <f>宿泊者数!W89</f>
        <v>1.8</v>
      </c>
      <c r="N109" s="50">
        <f>宿泊者数!W121</f>
        <v>3.5670000000000002</v>
      </c>
      <c r="O109" s="506">
        <f>宿泊者数!W143</f>
        <v>3.9009999999999998</v>
      </c>
      <c r="P109" s="506">
        <f>宿泊者数!W174</f>
        <v>0</v>
      </c>
      <c r="Q109" s="506">
        <f>宿泊者数!W196/1000</f>
        <v>0</v>
      </c>
    </row>
    <row r="110" spans="1:21" x14ac:dyDescent="0.2">
      <c r="B110" t="s">
        <v>142</v>
      </c>
      <c r="C110" s="49">
        <v>1</v>
      </c>
      <c r="D110" s="49">
        <v>1</v>
      </c>
      <c r="E110" s="49">
        <v>1</v>
      </c>
      <c r="F110" s="49">
        <v>0</v>
      </c>
      <c r="G110" s="49">
        <v>0</v>
      </c>
      <c r="H110" s="49">
        <v>0</v>
      </c>
      <c r="I110" s="78">
        <v>0</v>
      </c>
      <c r="J110" s="50">
        <f>宿泊者数!W21</f>
        <v>0</v>
      </c>
      <c r="K110" s="50">
        <f>宿泊者数!W44</f>
        <v>5.0000000000000001E-3</v>
      </c>
      <c r="L110" s="50">
        <f>宿泊者数!W67</f>
        <v>1.4E-2</v>
      </c>
      <c r="M110" s="50">
        <f>宿泊者数!W90</f>
        <v>2.3E-2</v>
      </c>
      <c r="N110" s="50">
        <f>宿泊者数!W122</f>
        <v>2.9000000000000001E-2</v>
      </c>
      <c r="O110" s="506">
        <f>宿泊者数!W144</f>
        <v>3.1E-2</v>
      </c>
      <c r="P110" s="506">
        <f>宿泊者数!W175</f>
        <v>0</v>
      </c>
      <c r="Q110" s="506">
        <f>宿泊者数!W197/1000</f>
        <v>0</v>
      </c>
    </row>
    <row r="111" spans="1:21" x14ac:dyDescent="0.2">
      <c r="B111" t="s">
        <v>143</v>
      </c>
      <c r="C111" s="49">
        <v>28</v>
      </c>
      <c r="D111" s="49">
        <v>25</v>
      </c>
      <c r="E111" s="49">
        <v>27</v>
      </c>
      <c r="F111" s="49">
        <v>28</v>
      </c>
      <c r="G111" s="49">
        <v>28</v>
      </c>
      <c r="H111" s="49">
        <v>30</v>
      </c>
      <c r="I111" s="78">
        <v>32</v>
      </c>
      <c r="J111" s="50">
        <f>宿泊者数!W22</f>
        <v>31</v>
      </c>
      <c r="K111" s="50">
        <f>宿泊者数!W45</f>
        <v>28.488</v>
      </c>
      <c r="L111" s="50">
        <f>宿泊者数!W68</f>
        <v>11.865</v>
      </c>
      <c r="M111" s="50">
        <f>宿泊者数!W91</f>
        <v>29.021000000000001</v>
      </c>
      <c r="N111" s="50">
        <f>宿泊者数!W123</f>
        <v>29.78</v>
      </c>
      <c r="O111" s="506">
        <f>宿泊者数!W145</f>
        <v>32.151000000000003</v>
      </c>
      <c r="P111" s="506">
        <f>宿泊者数!W176</f>
        <v>17.21</v>
      </c>
      <c r="Q111" s="506">
        <f>宿泊者数!W198/1000</f>
        <v>20.603000000000002</v>
      </c>
    </row>
    <row r="112" spans="1:21" x14ac:dyDescent="0.2">
      <c r="B112" t="s">
        <v>144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78">
        <v>0</v>
      </c>
      <c r="J112" s="50">
        <f>宿泊者数!W23</f>
        <v>0</v>
      </c>
      <c r="K112" s="50">
        <f>宿泊者数!W46</f>
        <v>0</v>
      </c>
      <c r="L112" s="50">
        <f>宿泊者数!W69</f>
        <v>0</v>
      </c>
      <c r="M112" s="50">
        <f>宿泊者数!W92</f>
        <v>0</v>
      </c>
      <c r="N112" s="50">
        <f>宿泊者数!W124</f>
        <v>0</v>
      </c>
      <c r="O112" s="506">
        <f>宿泊者数!W146</f>
        <v>0</v>
      </c>
      <c r="P112" s="506">
        <f>宿泊者数!W177</f>
        <v>0</v>
      </c>
      <c r="Q112" s="506">
        <f>宿泊者数!W199/1000</f>
        <v>0</v>
      </c>
    </row>
    <row r="113" spans="1:17" x14ac:dyDescent="0.2">
      <c r="B113" t="s">
        <v>145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78">
        <v>0</v>
      </c>
      <c r="J113" s="50">
        <f>宿泊者数!W24</f>
        <v>0</v>
      </c>
      <c r="K113" s="50">
        <f>宿泊者数!W47</f>
        <v>0</v>
      </c>
      <c r="L113" s="50">
        <f>宿泊者数!W70</f>
        <v>0</v>
      </c>
      <c r="M113" s="50">
        <f>宿泊者数!W93</f>
        <v>0</v>
      </c>
      <c r="N113" s="50">
        <f>宿泊者数!W125</f>
        <v>0</v>
      </c>
      <c r="O113" s="506">
        <f>宿泊者数!W147</f>
        <v>0</v>
      </c>
      <c r="P113" s="506">
        <f>宿泊者数!W178</f>
        <v>0</v>
      </c>
      <c r="Q113" s="506">
        <f>宿泊者数!W200/1000</f>
        <v>0</v>
      </c>
    </row>
    <row r="114" spans="1:17" x14ac:dyDescent="0.2">
      <c r="A114" s="61"/>
      <c r="B114" s="61" t="s">
        <v>146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80">
        <v>0</v>
      </c>
      <c r="J114" s="50">
        <f>宿泊者数!W25</f>
        <v>0</v>
      </c>
      <c r="K114" s="50">
        <f>宿泊者数!W48</f>
        <v>0</v>
      </c>
      <c r="L114" s="55">
        <f>宿泊者数!W71</f>
        <v>0</v>
      </c>
      <c r="M114" s="55">
        <f>宿泊者数!W94</f>
        <v>0</v>
      </c>
      <c r="N114" s="55">
        <f>宿泊者数!W126</f>
        <v>0</v>
      </c>
      <c r="O114" s="547">
        <f>宿泊者数!W148</f>
        <v>0</v>
      </c>
      <c r="P114" s="547">
        <f>宿泊者数!W179</f>
        <v>0</v>
      </c>
      <c r="Q114" s="506">
        <f>宿泊者数!W201/1000</f>
        <v>0</v>
      </c>
    </row>
    <row r="115" spans="1:17" x14ac:dyDescent="0.2">
      <c r="A115" s="93" t="s">
        <v>24</v>
      </c>
      <c r="B115" s="43" t="s">
        <v>147</v>
      </c>
      <c r="C115" s="47">
        <f>市町入込数2!D26</f>
        <v>150000</v>
      </c>
      <c r="D115" s="47">
        <f>市町入込数2!E26</f>
        <v>158278</v>
      </c>
      <c r="E115" s="47">
        <f>市町入込数2!F26</f>
        <v>145958</v>
      </c>
      <c r="F115" s="47">
        <f>市町入込数2!G26</f>
        <v>115078</v>
      </c>
      <c r="G115" s="47">
        <f>市町入込数2!H26</f>
        <v>85128</v>
      </c>
      <c r="H115" s="47">
        <f>市町入込数2!I26</f>
        <v>111285</v>
      </c>
      <c r="I115" s="47">
        <f>市町入込数2!J26</f>
        <v>164462</v>
      </c>
      <c r="J115" s="47">
        <f>市町入込数2!K26</f>
        <v>146794</v>
      </c>
      <c r="K115" s="47">
        <f>市町入込数2!L26</f>
        <v>128131</v>
      </c>
      <c r="L115" s="47">
        <f>市町入込数2!M26</f>
        <v>123823</v>
      </c>
      <c r="M115" s="49">
        <f>市町入込数2!N26</f>
        <v>82723</v>
      </c>
      <c r="N115" s="49">
        <f>市町入込数2!O26</f>
        <v>98494</v>
      </c>
      <c r="O115" s="96">
        <f>市町入込数2!P26</f>
        <v>104730</v>
      </c>
      <c r="P115" s="96">
        <f>市町入込数2!Q26</f>
        <v>118036</v>
      </c>
      <c r="Q115" s="97">
        <f>市町入込数2!R26</f>
        <v>117199</v>
      </c>
    </row>
    <row r="116" spans="1:17" x14ac:dyDescent="0.2">
      <c r="A116" s="72"/>
      <c r="B116" s="61" t="s">
        <v>148</v>
      </c>
      <c r="C116" s="53">
        <f>市町入込数2!S26</f>
        <v>4000</v>
      </c>
      <c r="D116" s="53">
        <f>市町入込数2!T26</f>
        <v>4679</v>
      </c>
      <c r="E116" s="53">
        <f>市町入込数2!U26</f>
        <v>1450</v>
      </c>
      <c r="F116" s="53">
        <f>市町入込数2!V26</f>
        <v>3217</v>
      </c>
      <c r="G116" s="53">
        <f>市町入込数2!W26</f>
        <v>2432</v>
      </c>
      <c r="H116" s="53">
        <f>市町入込数2!X26</f>
        <v>2733</v>
      </c>
      <c r="I116" s="53">
        <f>市町入込数2!Y26</f>
        <v>2707</v>
      </c>
      <c r="J116" s="53">
        <f>市町入込数2!Z26</f>
        <v>2937</v>
      </c>
      <c r="K116" s="53">
        <f>市町入込数2!AA26</f>
        <v>2636</v>
      </c>
      <c r="L116" s="53">
        <f>市町入込数2!AB26</f>
        <v>2234</v>
      </c>
      <c r="M116" s="49">
        <f>市町入込数2!AC26</f>
        <v>2708</v>
      </c>
      <c r="N116" s="49">
        <f>市町入込数2!AD26</f>
        <v>2516</v>
      </c>
      <c r="O116" s="96">
        <f>市町入込数2!AE26</f>
        <v>3497</v>
      </c>
      <c r="P116" s="96">
        <f>市町入込数2!AF26</f>
        <v>2169</v>
      </c>
      <c r="Q116" s="616">
        <f>市町入込数2!AG26</f>
        <v>2136</v>
      </c>
    </row>
    <row r="117" spans="1:17" x14ac:dyDescent="0.2">
      <c r="A117" s="43"/>
      <c r="B117" s="43" t="s">
        <v>140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I117" s="79">
        <v>0</v>
      </c>
      <c r="J117" s="50">
        <f>宿泊者数!X19</f>
        <v>0</v>
      </c>
      <c r="K117" s="50">
        <f>宿泊者数!X42</f>
        <v>0</v>
      </c>
      <c r="L117" s="152">
        <f>宿泊者数!X65</f>
        <v>0</v>
      </c>
      <c r="M117" s="152">
        <f>宿泊者数!X88</f>
        <v>0</v>
      </c>
      <c r="N117" s="152">
        <f>宿泊者数!X120</f>
        <v>0</v>
      </c>
      <c r="O117" s="546">
        <f>宿泊者数!X142</f>
        <v>0</v>
      </c>
      <c r="P117" s="546">
        <f>宿泊者数!X173</f>
        <v>0</v>
      </c>
      <c r="Q117" s="506">
        <f>宿泊者数!X195/1000</f>
        <v>0</v>
      </c>
    </row>
    <row r="118" spans="1:17" x14ac:dyDescent="0.2">
      <c r="B118" t="s">
        <v>141</v>
      </c>
      <c r="C118" s="49">
        <v>1</v>
      </c>
      <c r="D118" s="49">
        <v>1</v>
      </c>
      <c r="E118" s="49">
        <v>1</v>
      </c>
      <c r="F118" s="49">
        <v>1</v>
      </c>
      <c r="G118" s="49">
        <v>0</v>
      </c>
      <c r="H118" s="49">
        <v>0</v>
      </c>
      <c r="I118" s="78">
        <v>0</v>
      </c>
      <c r="J118" s="50">
        <f>宿泊者数!X20</f>
        <v>0</v>
      </c>
      <c r="K118" s="50">
        <f>宿泊者数!X43</f>
        <v>0</v>
      </c>
      <c r="L118" s="50">
        <f>宿泊者数!X66</f>
        <v>0</v>
      </c>
      <c r="M118" s="50">
        <f>宿泊者数!X89</f>
        <v>0</v>
      </c>
      <c r="N118" s="50">
        <f>宿泊者数!X121</f>
        <v>0</v>
      </c>
      <c r="O118" s="506">
        <f>宿泊者数!X143</f>
        <v>0</v>
      </c>
      <c r="P118" s="506">
        <f>宿泊者数!X174</f>
        <v>0</v>
      </c>
      <c r="Q118" s="506">
        <f>宿泊者数!X196/1000</f>
        <v>0</v>
      </c>
    </row>
    <row r="119" spans="1:17" x14ac:dyDescent="0.2">
      <c r="B119" t="s">
        <v>142</v>
      </c>
      <c r="C119" s="49">
        <v>0</v>
      </c>
      <c r="D119" s="49">
        <v>0</v>
      </c>
      <c r="E119" s="49">
        <v>0</v>
      </c>
      <c r="F119" s="49">
        <v>0</v>
      </c>
      <c r="G119" s="49">
        <v>0</v>
      </c>
      <c r="H119" s="49">
        <v>0</v>
      </c>
      <c r="I119" s="78">
        <v>0</v>
      </c>
      <c r="J119" s="50">
        <f>宿泊者数!X21</f>
        <v>0</v>
      </c>
      <c r="K119" s="50">
        <f>宿泊者数!X44</f>
        <v>0</v>
      </c>
      <c r="L119" s="50">
        <f>宿泊者数!X67</f>
        <v>0</v>
      </c>
      <c r="M119" s="50">
        <f>宿泊者数!X90</f>
        <v>0</v>
      </c>
      <c r="N119" s="50">
        <f>宿泊者数!X122</f>
        <v>0</v>
      </c>
      <c r="O119" s="506">
        <f>宿泊者数!X144</f>
        <v>0</v>
      </c>
      <c r="P119" s="506">
        <f>宿泊者数!X175</f>
        <v>0</v>
      </c>
      <c r="Q119" s="506">
        <f>宿泊者数!X197/1000</f>
        <v>0</v>
      </c>
    </row>
    <row r="120" spans="1:17" x14ac:dyDescent="0.2">
      <c r="B120" t="s">
        <v>143</v>
      </c>
      <c r="C120" s="49">
        <v>2</v>
      </c>
      <c r="D120" s="49">
        <v>3</v>
      </c>
      <c r="E120" s="49">
        <v>0</v>
      </c>
      <c r="F120" s="49">
        <v>2</v>
      </c>
      <c r="G120" s="49">
        <v>3</v>
      </c>
      <c r="H120" s="49">
        <v>3</v>
      </c>
      <c r="I120" s="78">
        <v>3</v>
      </c>
      <c r="J120" s="50">
        <f>宿泊者数!X22</f>
        <v>3</v>
      </c>
      <c r="K120" s="50">
        <f>宿泊者数!X45</f>
        <v>2.6360000000000001</v>
      </c>
      <c r="L120" s="50">
        <f>宿泊者数!X68</f>
        <v>2.234</v>
      </c>
      <c r="M120" s="50">
        <f>宿泊者数!X91</f>
        <v>2.7080000000000002</v>
      </c>
      <c r="N120" s="50">
        <f>宿泊者数!X123</f>
        <v>2.516</v>
      </c>
      <c r="O120" s="506">
        <f>宿泊者数!X145</f>
        <v>3.4969999999999999</v>
      </c>
      <c r="P120" s="506">
        <f>宿泊者数!X176</f>
        <v>2.169</v>
      </c>
      <c r="Q120" s="506">
        <f>宿泊者数!X198/1000</f>
        <v>2.1360000000000001</v>
      </c>
    </row>
    <row r="121" spans="1:17" x14ac:dyDescent="0.2">
      <c r="B121" t="s">
        <v>144</v>
      </c>
      <c r="C121" s="49">
        <v>0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78">
        <v>0</v>
      </c>
      <c r="J121" s="50">
        <f>宿泊者数!X23</f>
        <v>0</v>
      </c>
      <c r="K121" s="50">
        <f>宿泊者数!X46</f>
        <v>0</v>
      </c>
      <c r="L121" s="50">
        <f>宿泊者数!X69</f>
        <v>0</v>
      </c>
      <c r="M121" s="50">
        <f>宿泊者数!X92</f>
        <v>0</v>
      </c>
      <c r="N121" s="50">
        <f>宿泊者数!X124</f>
        <v>0</v>
      </c>
      <c r="O121" s="506">
        <f>宿泊者数!X146</f>
        <v>0</v>
      </c>
      <c r="P121" s="506">
        <f>宿泊者数!X177</f>
        <v>0</v>
      </c>
      <c r="Q121" s="506">
        <f>宿泊者数!X199/1000</f>
        <v>0</v>
      </c>
    </row>
    <row r="122" spans="1:17" x14ac:dyDescent="0.2">
      <c r="B122" t="s">
        <v>145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78">
        <v>0</v>
      </c>
      <c r="J122" s="50">
        <f>宿泊者数!X24</f>
        <v>0</v>
      </c>
      <c r="K122" s="50">
        <f>宿泊者数!X47</f>
        <v>0</v>
      </c>
      <c r="L122" s="50">
        <f>宿泊者数!X70</f>
        <v>0</v>
      </c>
      <c r="M122" s="50">
        <f>宿泊者数!X93</f>
        <v>0</v>
      </c>
      <c r="N122" s="50">
        <f>宿泊者数!X125</f>
        <v>0</v>
      </c>
      <c r="O122" s="506">
        <f>宿泊者数!X147</f>
        <v>0</v>
      </c>
      <c r="P122" s="506">
        <f>宿泊者数!X178</f>
        <v>0</v>
      </c>
      <c r="Q122" s="506">
        <f>宿泊者数!X200/1000</f>
        <v>0</v>
      </c>
    </row>
    <row r="123" spans="1:17" x14ac:dyDescent="0.2">
      <c r="A123" s="61"/>
      <c r="B123" s="61" t="s">
        <v>146</v>
      </c>
      <c r="C123" s="53">
        <v>1</v>
      </c>
      <c r="D123" s="53">
        <v>1</v>
      </c>
      <c r="E123" s="53">
        <v>0</v>
      </c>
      <c r="F123" s="53">
        <v>0</v>
      </c>
      <c r="G123" s="53">
        <v>0</v>
      </c>
      <c r="H123" s="53">
        <v>0</v>
      </c>
      <c r="I123" s="80">
        <v>0</v>
      </c>
      <c r="J123" s="50">
        <f>宿泊者数!X25</f>
        <v>0</v>
      </c>
      <c r="K123" s="50">
        <f>宿泊者数!X48</f>
        <v>0</v>
      </c>
      <c r="L123" s="55">
        <f>宿泊者数!X71</f>
        <v>0</v>
      </c>
      <c r="M123" s="55">
        <f>宿泊者数!X94</f>
        <v>0</v>
      </c>
      <c r="N123" s="55">
        <f>宿泊者数!X126</f>
        <v>0</v>
      </c>
      <c r="O123" s="547">
        <f>宿泊者数!X148</f>
        <v>0</v>
      </c>
      <c r="P123" s="547">
        <f>宿泊者数!X179</f>
        <v>0</v>
      </c>
      <c r="Q123" s="506">
        <f>宿泊者数!X201/1000</f>
        <v>0</v>
      </c>
    </row>
    <row r="124" spans="1:17" x14ac:dyDescent="0.2">
      <c r="A124" s="93" t="s">
        <v>22</v>
      </c>
      <c r="B124" s="43" t="s">
        <v>147</v>
      </c>
      <c r="C124" s="47">
        <f>市町入込数2!D27</f>
        <v>217000</v>
      </c>
      <c r="D124" s="47">
        <f>市町入込数2!E27</f>
        <v>221225</v>
      </c>
      <c r="E124" s="47">
        <f>市町入込数2!F27</f>
        <v>227517</v>
      </c>
      <c r="F124" s="47">
        <f>市町入込数2!G27</f>
        <v>240772</v>
      </c>
      <c r="G124" s="47">
        <f>市町入込数2!H27</f>
        <v>329271</v>
      </c>
      <c r="H124" s="47">
        <f>市町入込数2!I27</f>
        <v>339380</v>
      </c>
      <c r="I124" s="47">
        <f>市町入込数2!J27</f>
        <v>407687</v>
      </c>
      <c r="J124" s="47">
        <f>市町入込数2!K27</f>
        <v>389898</v>
      </c>
      <c r="K124" s="47">
        <f>市町入込数2!L27</f>
        <v>412117</v>
      </c>
      <c r="L124" s="47">
        <f>市町入込数2!M27</f>
        <v>408724</v>
      </c>
      <c r="M124" s="49">
        <f>市町入込数2!N27</f>
        <v>400560</v>
      </c>
      <c r="N124" s="49">
        <f>市町入込数2!O27</f>
        <v>481288</v>
      </c>
      <c r="O124" s="96">
        <f>市町入込数2!P27</f>
        <v>596579</v>
      </c>
      <c r="P124" s="96">
        <f>市町入込数2!Q27</f>
        <v>696574</v>
      </c>
      <c r="Q124" s="97">
        <f>市町入込数2!R27</f>
        <v>701506</v>
      </c>
    </row>
    <row r="125" spans="1:17" x14ac:dyDescent="0.2">
      <c r="A125" s="72"/>
      <c r="B125" s="61" t="s">
        <v>148</v>
      </c>
      <c r="C125" s="53">
        <f>市町入込数2!S27</f>
        <v>7000</v>
      </c>
      <c r="D125" s="53">
        <f>市町入込数2!T27</f>
        <v>7300</v>
      </c>
      <c r="E125" s="53">
        <f>市町入込数2!U27</f>
        <v>7300</v>
      </c>
      <c r="F125" s="53">
        <f>市町入込数2!V27</f>
        <v>7300</v>
      </c>
      <c r="G125" s="53">
        <f>市町入込数2!W27</f>
        <v>7300</v>
      </c>
      <c r="H125" s="53">
        <f>市町入込数2!X27</f>
        <v>7300</v>
      </c>
      <c r="I125" s="53">
        <f>市町入込数2!Y27</f>
        <v>7300</v>
      </c>
      <c r="J125" s="53">
        <f>市町入込数2!Z27</f>
        <v>7300</v>
      </c>
      <c r="K125" s="53">
        <f>市町入込数2!AA27</f>
        <v>7300</v>
      </c>
      <c r="L125" s="53">
        <f>市町入込数2!AB27</f>
        <v>7300</v>
      </c>
      <c r="M125" s="53">
        <f>市町入込数2!AC27</f>
        <v>7800</v>
      </c>
      <c r="N125" s="53">
        <f>市町入込数2!AD27</f>
        <v>7800</v>
      </c>
      <c r="O125" s="616">
        <f>市町入込数2!AE27</f>
        <v>7800</v>
      </c>
      <c r="P125" s="96">
        <f>市町入込数2!AF27</f>
        <v>4724</v>
      </c>
      <c r="Q125" s="616">
        <f>市町入込数2!AG27</f>
        <v>5715</v>
      </c>
    </row>
    <row r="126" spans="1:17" x14ac:dyDescent="0.2">
      <c r="A126" s="43"/>
      <c r="B126" s="43" t="s">
        <v>140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I126" s="79">
        <v>0</v>
      </c>
      <c r="J126" s="50">
        <f>宿泊者数!Y19</f>
        <v>0</v>
      </c>
      <c r="K126" s="50">
        <f>宿泊者数!Y42</f>
        <v>0</v>
      </c>
      <c r="L126" s="50">
        <f>宿泊者数!Y65</f>
        <v>0</v>
      </c>
      <c r="M126" s="50">
        <f>宿泊者数!Y88</f>
        <v>0</v>
      </c>
      <c r="N126" s="152">
        <f>宿泊者数!Y120</f>
        <v>0</v>
      </c>
      <c r="O126" s="546">
        <f>宿泊者数!Y142</f>
        <v>0</v>
      </c>
      <c r="P126" s="546">
        <f>宿泊者数!Y173</f>
        <v>1.788</v>
      </c>
      <c r="Q126" s="546">
        <f>宿泊者数!Y195/1000</f>
        <v>2.6949999999999998</v>
      </c>
    </row>
    <row r="127" spans="1:17" x14ac:dyDescent="0.2">
      <c r="B127" t="s">
        <v>141</v>
      </c>
      <c r="C127" s="49">
        <v>2</v>
      </c>
      <c r="D127" s="49">
        <v>2</v>
      </c>
      <c r="E127" s="49">
        <v>2</v>
      </c>
      <c r="F127" s="49">
        <v>2</v>
      </c>
      <c r="G127" s="49">
        <v>2</v>
      </c>
      <c r="H127" s="49">
        <v>2</v>
      </c>
      <c r="I127" s="78">
        <v>2</v>
      </c>
      <c r="J127" s="50">
        <f>宿泊者数!Y20</f>
        <v>2</v>
      </c>
      <c r="K127" s="50">
        <f>宿泊者数!Y43</f>
        <v>2.2999999999999998</v>
      </c>
      <c r="L127" s="50">
        <f>宿泊者数!Y66</f>
        <v>2.2999999999999998</v>
      </c>
      <c r="M127" s="50">
        <f>宿泊者数!Y89</f>
        <v>2.8</v>
      </c>
      <c r="N127" s="50">
        <f>宿泊者数!Y121</f>
        <v>2.8</v>
      </c>
      <c r="O127" s="506">
        <f>宿泊者数!Y143</f>
        <v>2.8</v>
      </c>
      <c r="P127" s="506">
        <f>宿泊者数!Y174</f>
        <v>1.4</v>
      </c>
      <c r="Q127" s="506">
        <f>宿泊者数!Y196/1000</f>
        <v>1.7949999999999999</v>
      </c>
    </row>
    <row r="128" spans="1:17" x14ac:dyDescent="0.2">
      <c r="B128" t="s">
        <v>142</v>
      </c>
      <c r="C128" s="49">
        <v>0</v>
      </c>
      <c r="D128" s="49">
        <v>0</v>
      </c>
      <c r="E128" s="49">
        <v>0</v>
      </c>
      <c r="F128" s="49">
        <v>0</v>
      </c>
      <c r="G128" s="49">
        <v>0</v>
      </c>
      <c r="H128" s="49">
        <v>0</v>
      </c>
      <c r="I128" s="78">
        <v>0</v>
      </c>
      <c r="J128" s="50">
        <f>宿泊者数!Y21</f>
        <v>0</v>
      </c>
      <c r="K128" s="50">
        <f>宿泊者数!Y44</f>
        <v>0</v>
      </c>
      <c r="L128" s="50">
        <f>宿泊者数!Y67</f>
        <v>0</v>
      </c>
      <c r="M128" s="50">
        <f>宿泊者数!Y90</f>
        <v>0</v>
      </c>
      <c r="N128" s="50">
        <f>宿泊者数!Y122</f>
        <v>0</v>
      </c>
      <c r="O128" s="506">
        <f>宿泊者数!Y144</f>
        <v>0</v>
      </c>
      <c r="P128" s="506">
        <f>宿泊者数!Y175</f>
        <v>0</v>
      </c>
      <c r="Q128" s="506">
        <f>宿泊者数!Y197/1000</f>
        <v>0</v>
      </c>
    </row>
    <row r="129" spans="1:17" x14ac:dyDescent="0.2">
      <c r="B129" t="s">
        <v>143</v>
      </c>
      <c r="C129" s="49">
        <v>3</v>
      </c>
      <c r="D129" s="49">
        <v>3</v>
      </c>
      <c r="E129" s="49">
        <v>3</v>
      </c>
      <c r="F129" s="49">
        <v>3</v>
      </c>
      <c r="G129" s="49">
        <v>3</v>
      </c>
      <c r="H129" s="49">
        <v>3</v>
      </c>
      <c r="I129" s="78">
        <v>3</v>
      </c>
      <c r="J129" s="50">
        <f>宿泊者数!Y22</f>
        <v>3</v>
      </c>
      <c r="K129" s="50">
        <f>宿泊者数!Y45</f>
        <v>3</v>
      </c>
      <c r="L129" s="50">
        <f>宿泊者数!Y68</f>
        <v>3</v>
      </c>
      <c r="M129" s="50">
        <f>宿泊者数!Y91</f>
        <v>3</v>
      </c>
      <c r="N129" s="50">
        <f>宿泊者数!Y123</f>
        <v>3</v>
      </c>
      <c r="O129" s="506">
        <f>宿泊者数!Y145</f>
        <v>3</v>
      </c>
      <c r="P129" s="506">
        <f>宿泊者数!Y176</f>
        <v>1.536</v>
      </c>
      <c r="Q129" s="506">
        <f>宿泊者数!Y198/1000</f>
        <v>1.2250000000000001</v>
      </c>
    </row>
    <row r="130" spans="1:17" x14ac:dyDescent="0.2">
      <c r="B130" t="s">
        <v>144</v>
      </c>
      <c r="C130" s="49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78">
        <v>0</v>
      </c>
      <c r="J130" s="50">
        <f>宿泊者数!Y23</f>
        <v>0</v>
      </c>
      <c r="K130" s="50">
        <f>宿泊者数!Y46</f>
        <v>0</v>
      </c>
      <c r="L130" s="50">
        <f>宿泊者数!Y69</f>
        <v>0</v>
      </c>
      <c r="M130" s="50">
        <f>宿泊者数!Y92</f>
        <v>0</v>
      </c>
      <c r="N130" s="50">
        <f>宿泊者数!Y124</f>
        <v>0</v>
      </c>
      <c r="O130" s="506">
        <f>宿泊者数!Y146</f>
        <v>0</v>
      </c>
      <c r="P130" s="506">
        <f>宿泊者数!Y177</f>
        <v>0</v>
      </c>
      <c r="Q130" s="506">
        <f>宿泊者数!Y199/1000</f>
        <v>0</v>
      </c>
    </row>
    <row r="131" spans="1:17" x14ac:dyDescent="0.2">
      <c r="B131" t="s">
        <v>145</v>
      </c>
      <c r="C131" s="49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78">
        <v>0</v>
      </c>
      <c r="J131" s="50">
        <f>宿泊者数!Y24</f>
        <v>0</v>
      </c>
      <c r="K131" s="50">
        <f>宿泊者数!Y47</f>
        <v>0</v>
      </c>
      <c r="L131" s="50">
        <f>宿泊者数!Y70</f>
        <v>0</v>
      </c>
      <c r="M131" s="50">
        <f>宿泊者数!Y93</f>
        <v>0</v>
      </c>
      <c r="N131" s="50">
        <f>宿泊者数!Y125</f>
        <v>0</v>
      </c>
      <c r="O131" s="506">
        <f>宿泊者数!Y147</f>
        <v>0</v>
      </c>
      <c r="P131" s="506">
        <f>宿泊者数!Y178</f>
        <v>0</v>
      </c>
      <c r="Q131" s="506">
        <f>宿泊者数!Y200/1000</f>
        <v>0</v>
      </c>
    </row>
    <row r="132" spans="1:17" x14ac:dyDescent="0.2">
      <c r="A132" s="61"/>
      <c r="B132" s="61" t="s">
        <v>146</v>
      </c>
      <c r="C132" s="49">
        <v>2</v>
      </c>
      <c r="D132" s="53">
        <v>2</v>
      </c>
      <c r="E132" s="53">
        <v>2</v>
      </c>
      <c r="F132" s="53">
        <v>2</v>
      </c>
      <c r="G132" s="53">
        <v>2</v>
      </c>
      <c r="H132" s="53">
        <v>2</v>
      </c>
      <c r="I132" s="80">
        <v>2</v>
      </c>
      <c r="J132" s="50">
        <f>宿泊者数!Y25</f>
        <v>2</v>
      </c>
      <c r="K132" s="50">
        <f>宿泊者数!Y48</f>
        <v>2</v>
      </c>
      <c r="L132" s="50">
        <f>宿泊者数!Y71</f>
        <v>2</v>
      </c>
      <c r="M132" s="50">
        <f>宿泊者数!Y94</f>
        <v>2</v>
      </c>
      <c r="N132" s="55">
        <f>宿泊者数!Y126</f>
        <v>2</v>
      </c>
      <c r="O132" s="547">
        <f>宿泊者数!Y148</f>
        <v>2</v>
      </c>
      <c r="P132" s="547">
        <f>宿泊者数!Y179</f>
        <v>0</v>
      </c>
      <c r="Q132" s="547">
        <f>宿泊者数!Y201/1000</f>
        <v>0</v>
      </c>
    </row>
    <row r="133" spans="1:17" x14ac:dyDescent="0.2">
      <c r="A133" s="109" t="s">
        <v>200</v>
      </c>
      <c r="B133" s="109" t="s">
        <v>147</v>
      </c>
      <c r="C133" s="98">
        <f>C97+C106+C115+C124</f>
        <v>5851000</v>
      </c>
      <c r="D133" s="98">
        <f t="shared" ref="D133:I133" si="59">D97+D106+D115+D124</f>
        <v>6621558</v>
      </c>
      <c r="E133" s="98">
        <f t="shared" si="59"/>
        <v>6485739</v>
      </c>
      <c r="F133" s="98">
        <f t="shared" si="59"/>
        <v>7237090</v>
      </c>
      <c r="G133" s="98">
        <f t="shared" si="59"/>
        <v>9182675</v>
      </c>
      <c r="H133" s="98">
        <f t="shared" si="59"/>
        <v>11107611</v>
      </c>
      <c r="I133" s="98">
        <f t="shared" si="59"/>
        <v>9953536</v>
      </c>
      <c r="J133" s="98">
        <f t="shared" ref="J133:K133" si="60">J97+J106+J115+J124</f>
        <v>9866132</v>
      </c>
      <c r="K133" s="98">
        <f t="shared" si="60"/>
        <v>8870832</v>
      </c>
      <c r="L133" s="98">
        <f t="shared" ref="L133:M133" si="61">L97+L106+L115+L124</f>
        <v>9385053</v>
      </c>
      <c r="M133" s="98">
        <f t="shared" si="61"/>
        <v>3806125</v>
      </c>
      <c r="N133" s="98">
        <f t="shared" ref="N133:O133" si="62">N97+N106+N115+N124</f>
        <v>4705264</v>
      </c>
      <c r="O133" s="99">
        <f t="shared" si="62"/>
        <v>6998914</v>
      </c>
      <c r="P133" s="99">
        <f t="shared" ref="P133:Q133" si="63">P97+P106+P115+P124</f>
        <v>9116624</v>
      </c>
      <c r="Q133" s="99">
        <f t="shared" si="63"/>
        <v>8957592</v>
      </c>
    </row>
    <row r="134" spans="1:17" x14ac:dyDescent="0.2">
      <c r="A134" s="56"/>
      <c r="B134" s="110" t="s">
        <v>148</v>
      </c>
      <c r="C134" s="99">
        <f t="shared" ref="C134:I134" si="64">C98+C107+C116+C125</f>
        <v>1974399</v>
      </c>
      <c r="D134" s="99">
        <f t="shared" si="64"/>
        <v>2208594</v>
      </c>
      <c r="E134" s="99">
        <f t="shared" si="64"/>
        <v>1775247</v>
      </c>
      <c r="F134" s="99">
        <f t="shared" si="64"/>
        <v>1839116</v>
      </c>
      <c r="G134" s="99">
        <f t="shared" si="64"/>
        <v>839528</v>
      </c>
      <c r="H134" s="99">
        <f t="shared" si="64"/>
        <v>1770602</v>
      </c>
      <c r="I134" s="99">
        <f t="shared" si="64"/>
        <v>1349379</v>
      </c>
      <c r="J134" s="99">
        <f t="shared" ref="J134:K134" si="65">J98+J107+J116+J125</f>
        <v>1096390</v>
      </c>
      <c r="K134" s="99">
        <f t="shared" si="65"/>
        <v>1457629</v>
      </c>
      <c r="L134" s="99">
        <f t="shared" ref="L134:M134" si="66">L98+L107+L116+L125</f>
        <v>981084</v>
      </c>
      <c r="M134" s="99">
        <f t="shared" si="66"/>
        <v>494267</v>
      </c>
      <c r="N134" s="99">
        <f t="shared" ref="N134:O134" si="67">N98+N107+N116+N125</f>
        <v>706342</v>
      </c>
      <c r="O134" s="99">
        <f t="shared" si="67"/>
        <v>1357013</v>
      </c>
      <c r="P134" s="99">
        <f t="shared" ref="P134:Q134" si="68">P98+P107+P116+P125</f>
        <v>1790153</v>
      </c>
      <c r="Q134" s="99">
        <f t="shared" si="68"/>
        <v>1782076</v>
      </c>
    </row>
    <row r="135" spans="1:17" x14ac:dyDescent="0.2">
      <c r="A135" s="56"/>
      <c r="B135" s="111" t="s">
        <v>205</v>
      </c>
      <c r="C135" s="112">
        <f>C133+C134</f>
        <v>7825399</v>
      </c>
      <c r="D135" s="112">
        <f t="shared" ref="D135:I135" si="69">D133+D134</f>
        <v>8830152</v>
      </c>
      <c r="E135" s="112">
        <f t="shared" si="69"/>
        <v>8260986</v>
      </c>
      <c r="F135" s="112">
        <f t="shared" si="69"/>
        <v>9076206</v>
      </c>
      <c r="G135" s="112">
        <f t="shared" si="69"/>
        <v>10022203</v>
      </c>
      <c r="H135" s="112">
        <f t="shared" si="69"/>
        <v>12878213</v>
      </c>
      <c r="I135" s="112">
        <f t="shared" si="69"/>
        <v>11302915</v>
      </c>
      <c r="J135" s="112">
        <f t="shared" ref="J135:K135" si="70">J133+J134</f>
        <v>10962522</v>
      </c>
      <c r="K135" s="112">
        <f t="shared" si="70"/>
        <v>10328461</v>
      </c>
      <c r="L135" s="112">
        <f t="shared" ref="L135:M135" si="71">L133+L134</f>
        <v>10366137</v>
      </c>
      <c r="M135" s="112">
        <f t="shared" si="71"/>
        <v>4300392</v>
      </c>
      <c r="N135" s="112">
        <f t="shared" ref="N135:O135" si="72">N133+N134</f>
        <v>5411606</v>
      </c>
      <c r="O135" s="112">
        <f t="shared" si="72"/>
        <v>8355927</v>
      </c>
      <c r="P135" s="112">
        <f t="shared" ref="P135:Q135" si="73">P133+P134</f>
        <v>10906777</v>
      </c>
      <c r="Q135" s="112">
        <f t="shared" si="73"/>
        <v>10739668</v>
      </c>
    </row>
    <row r="136" spans="1:17" x14ac:dyDescent="0.2">
      <c r="A136" s="56"/>
      <c r="B136" s="109" t="s">
        <v>140</v>
      </c>
      <c r="C136" s="98">
        <f t="shared" ref="C136:I142" si="74">C99+C108+C117+C126</f>
        <v>1176</v>
      </c>
      <c r="D136" s="98">
        <f t="shared" si="74"/>
        <v>1465</v>
      </c>
      <c r="E136" s="98">
        <f t="shared" si="74"/>
        <v>1203</v>
      </c>
      <c r="F136" s="98">
        <f t="shared" si="74"/>
        <v>1054</v>
      </c>
      <c r="G136" s="98">
        <f t="shared" si="74"/>
        <v>620</v>
      </c>
      <c r="H136" s="98">
        <f t="shared" si="74"/>
        <v>1326</v>
      </c>
      <c r="I136" s="98">
        <f t="shared" si="74"/>
        <v>974</v>
      </c>
      <c r="J136" s="98">
        <f t="shared" ref="J136:K136" si="75">J99+J108+J117+J126</f>
        <v>768</v>
      </c>
      <c r="K136" s="98">
        <f t="shared" si="75"/>
        <v>1079.924</v>
      </c>
      <c r="L136" s="98">
        <f t="shared" ref="L136:M136" si="76">L99+L108+L117+L126</f>
        <v>750.50299999999993</v>
      </c>
      <c r="M136" s="98">
        <f t="shared" si="76"/>
        <v>368.52699999999999</v>
      </c>
      <c r="N136" s="98">
        <f t="shared" ref="N136:O136" si="77">N99+N108+N117+N126</f>
        <v>541.25900000000001</v>
      </c>
      <c r="O136" s="98">
        <f t="shared" si="77"/>
        <v>1105.192</v>
      </c>
      <c r="P136" s="98">
        <f t="shared" ref="P136:Q136" si="78">P99+P108+P117+P126</f>
        <v>1448.0350000000001</v>
      </c>
      <c r="Q136" s="98">
        <f t="shared" si="78"/>
        <v>1418.8320000000001</v>
      </c>
    </row>
    <row r="137" spans="1:17" x14ac:dyDescent="0.2">
      <c r="A137" s="56"/>
      <c r="B137" s="56" t="s">
        <v>141</v>
      </c>
      <c r="C137" s="99">
        <f t="shared" si="74"/>
        <v>192</v>
      </c>
      <c r="D137" s="99">
        <f t="shared" si="74"/>
        <v>191</v>
      </c>
      <c r="E137" s="99">
        <f t="shared" si="74"/>
        <v>82</v>
      </c>
      <c r="F137" s="99">
        <f t="shared" si="74"/>
        <v>104</v>
      </c>
      <c r="G137" s="99">
        <f t="shared" si="74"/>
        <v>135</v>
      </c>
      <c r="H137" s="99">
        <f t="shared" si="74"/>
        <v>231</v>
      </c>
      <c r="I137" s="99">
        <f t="shared" si="74"/>
        <v>160</v>
      </c>
      <c r="J137" s="99">
        <f t="shared" ref="J137:K137" si="79">J100+J109+J118+J127</f>
        <v>204</v>
      </c>
      <c r="K137" s="99">
        <f t="shared" si="79"/>
        <v>182.28800000000001</v>
      </c>
      <c r="L137" s="99">
        <f t="shared" ref="L137:M137" si="80">L100+L109+L118+L127</f>
        <v>106.154</v>
      </c>
      <c r="M137" s="99">
        <f t="shared" si="80"/>
        <v>72.861999999999995</v>
      </c>
      <c r="N137" s="99">
        <f t="shared" ref="N137:O137" si="81">N100+N109+N118+N127</f>
        <v>52.856999999999999</v>
      </c>
      <c r="O137" s="99">
        <f t="shared" si="81"/>
        <v>108.922</v>
      </c>
      <c r="P137" s="99">
        <f t="shared" ref="P137:Q137" si="82">P100+P109+P118+P127</f>
        <v>161.30199999999999</v>
      </c>
      <c r="Q137" s="99">
        <f t="shared" si="82"/>
        <v>192.82399999999998</v>
      </c>
    </row>
    <row r="138" spans="1:17" x14ac:dyDescent="0.2">
      <c r="A138" s="56"/>
      <c r="B138" s="56" t="s">
        <v>142</v>
      </c>
      <c r="C138" s="99">
        <f t="shared" si="74"/>
        <v>1</v>
      </c>
      <c r="D138" s="99">
        <f t="shared" si="74"/>
        <v>1</v>
      </c>
      <c r="E138" s="99">
        <f t="shared" si="74"/>
        <v>1</v>
      </c>
      <c r="F138" s="99">
        <f t="shared" si="74"/>
        <v>0</v>
      </c>
      <c r="G138" s="99">
        <f t="shared" si="74"/>
        <v>0</v>
      </c>
      <c r="H138" s="99">
        <f t="shared" si="74"/>
        <v>118</v>
      </c>
      <c r="I138" s="99">
        <f t="shared" si="74"/>
        <v>0</v>
      </c>
      <c r="J138" s="99">
        <f t="shared" ref="J138:K138" si="83">J101+J110+J119+J128</f>
        <v>0</v>
      </c>
      <c r="K138" s="99">
        <f t="shared" si="83"/>
        <v>5.0000000000000001E-3</v>
      </c>
      <c r="L138" s="99">
        <f t="shared" ref="L138:M138" si="84">L101+L110+L119+L128</f>
        <v>1.4E-2</v>
      </c>
      <c r="M138" s="99">
        <f t="shared" si="84"/>
        <v>2.3E-2</v>
      </c>
      <c r="N138" s="99">
        <f t="shared" ref="N138:O138" si="85">N101+N110+N119+N128</f>
        <v>2.9000000000000001E-2</v>
      </c>
      <c r="O138" s="99">
        <f t="shared" si="85"/>
        <v>3.1E-2</v>
      </c>
      <c r="P138" s="99">
        <f t="shared" ref="P138:Q138" si="86">P101+P110+P119+P128</f>
        <v>0</v>
      </c>
      <c r="Q138" s="99">
        <f t="shared" si="86"/>
        <v>0</v>
      </c>
    </row>
    <row r="139" spans="1:17" x14ac:dyDescent="0.2">
      <c r="A139" s="56"/>
      <c r="B139" s="56" t="s">
        <v>143</v>
      </c>
      <c r="C139" s="99">
        <f t="shared" si="74"/>
        <v>175</v>
      </c>
      <c r="D139" s="99">
        <f t="shared" si="74"/>
        <v>152</v>
      </c>
      <c r="E139" s="99">
        <f t="shared" si="74"/>
        <v>159</v>
      </c>
      <c r="F139" s="99">
        <f t="shared" si="74"/>
        <v>238</v>
      </c>
      <c r="G139" s="99">
        <f t="shared" si="74"/>
        <v>34</v>
      </c>
      <c r="H139" s="99">
        <f t="shared" si="74"/>
        <v>36</v>
      </c>
      <c r="I139" s="99">
        <f t="shared" si="74"/>
        <v>38</v>
      </c>
      <c r="J139" s="99">
        <f t="shared" ref="J139:K139" si="87">J102+J111+J120+J129</f>
        <v>37</v>
      </c>
      <c r="K139" s="99">
        <f t="shared" si="87"/>
        <v>34.123999999999995</v>
      </c>
      <c r="L139" s="99">
        <f t="shared" ref="L139:M139" si="88">L102+L111+L120+L129</f>
        <v>17.099</v>
      </c>
      <c r="M139" s="99">
        <f t="shared" si="88"/>
        <v>34.728999999999999</v>
      </c>
      <c r="N139" s="99">
        <f t="shared" ref="N139:O139" si="89">N102+N111+N120+N129</f>
        <v>35.295999999999999</v>
      </c>
      <c r="O139" s="99">
        <f t="shared" si="89"/>
        <v>38.648000000000003</v>
      </c>
      <c r="P139" s="99">
        <f t="shared" ref="P139:Q139" si="90">P102+P111+P120+P129</f>
        <v>20.915000000000003</v>
      </c>
      <c r="Q139" s="99">
        <f t="shared" si="90"/>
        <v>23.964000000000002</v>
      </c>
    </row>
    <row r="140" spans="1:17" x14ac:dyDescent="0.2">
      <c r="A140" s="56"/>
      <c r="B140" s="56" t="s">
        <v>144</v>
      </c>
      <c r="C140" s="99">
        <f t="shared" si="74"/>
        <v>0</v>
      </c>
      <c r="D140" s="99">
        <f t="shared" si="74"/>
        <v>0</v>
      </c>
      <c r="E140" s="99">
        <f t="shared" si="74"/>
        <v>0</v>
      </c>
      <c r="F140" s="99">
        <f t="shared" si="74"/>
        <v>0</v>
      </c>
      <c r="G140" s="99">
        <f t="shared" si="74"/>
        <v>0</v>
      </c>
      <c r="H140" s="99">
        <f t="shared" si="74"/>
        <v>0</v>
      </c>
      <c r="I140" s="99">
        <f t="shared" si="74"/>
        <v>0</v>
      </c>
      <c r="J140" s="99">
        <f t="shared" ref="J140:K140" si="91">J103+J112+J121+J130</f>
        <v>0</v>
      </c>
      <c r="K140" s="99">
        <f t="shared" si="91"/>
        <v>0</v>
      </c>
      <c r="L140" s="99">
        <f t="shared" ref="L140:M140" si="92">L103+L112+L121+L130</f>
        <v>0</v>
      </c>
      <c r="M140" s="99">
        <f t="shared" si="92"/>
        <v>0</v>
      </c>
      <c r="N140" s="99">
        <f t="shared" ref="N140:O140" si="93">N103+N112+N121+N130</f>
        <v>0</v>
      </c>
      <c r="O140" s="99">
        <f t="shared" si="93"/>
        <v>0</v>
      </c>
      <c r="P140" s="99">
        <f t="shared" ref="P140:Q140" si="94">P103+P112+P121+P130</f>
        <v>0</v>
      </c>
      <c r="Q140" s="99">
        <f t="shared" si="94"/>
        <v>0</v>
      </c>
    </row>
    <row r="141" spans="1:17" x14ac:dyDescent="0.2">
      <c r="A141" s="56"/>
      <c r="B141" s="56" t="s">
        <v>145</v>
      </c>
      <c r="C141" s="99">
        <f t="shared" si="74"/>
        <v>0</v>
      </c>
      <c r="D141" s="99">
        <f t="shared" si="74"/>
        <v>0</v>
      </c>
      <c r="E141" s="99">
        <f t="shared" si="74"/>
        <v>0</v>
      </c>
      <c r="F141" s="99">
        <f t="shared" si="74"/>
        <v>0</v>
      </c>
      <c r="G141" s="99">
        <f t="shared" si="74"/>
        <v>0</v>
      </c>
      <c r="H141" s="99">
        <f t="shared" si="74"/>
        <v>0</v>
      </c>
      <c r="I141" s="99">
        <f t="shared" si="74"/>
        <v>0</v>
      </c>
      <c r="J141" s="99">
        <f t="shared" ref="J141:K141" si="95">J104+J113+J122+J131</f>
        <v>0</v>
      </c>
      <c r="K141" s="99">
        <f t="shared" si="95"/>
        <v>0</v>
      </c>
      <c r="L141" s="99">
        <f t="shared" ref="L141:M141" si="96">L104+L113+L122+L131</f>
        <v>0</v>
      </c>
      <c r="M141" s="99">
        <f t="shared" si="96"/>
        <v>0</v>
      </c>
      <c r="N141" s="99">
        <f t="shared" ref="N141:O141" si="97">N104+N113+N122+N131</f>
        <v>0</v>
      </c>
      <c r="O141" s="99">
        <f t="shared" si="97"/>
        <v>0</v>
      </c>
      <c r="P141" s="99">
        <f t="shared" ref="P141:Q141" si="98">P104+P113+P122+P131</f>
        <v>0</v>
      </c>
      <c r="Q141" s="99">
        <f t="shared" si="98"/>
        <v>0</v>
      </c>
    </row>
    <row r="142" spans="1:17" x14ac:dyDescent="0.2">
      <c r="A142" s="110"/>
      <c r="B142" s="110" t="s">
        <v>146</v>
      </c>
      <c r="C142" s="100">
        <f t="shared" si="74"/>
        <v>430</v>
      </c>
      <c r="D142" s="100">
        <f t="shared" si="74"/>
        <v>399</v>
      </c>
      <c r="E142" s="100">
        <f t="shared" si="74"/>
        <v>330</v>
      </c>
      <c r="F142" s="100">
        <f t="shared" si="74"/>
        <v>443</v>
      </c>
      <c r="G142" s="100">
        <f t="shared" si="74"/>
        <v>51</v>
      </c>
      <c r="H142" s="100">
        <f t="shared" si="74"/>
        <v>59</v>
      </c>
      <c r="I142" s="100">
        <f t="shared" si="74"/>
        <v>178</v>
      </c>
      <c r="J142" s="100">
        <f t="shared" ref="J142:K142" si="99">J105+J114+J123+J132</f>
        <v>88</v>
      </c>
      <c r="K142" s="100">
        <f t="shared" si="99"/>
        <v>161.28800000000001</v>
      </c>
      <c r="L142" s="100">
        <f t="shared" ref="L142:M142" si="100">L105+L114+L123+L132</f>
        <v>107.31399999999999</v>
      </c>
      <c r="M142" s="100">
        <f t="shared" si="100"/>
        <v>18.126000000000001</v>
      </c>
      <c r="N142" s="100">
        <f t="shared" ref="N142:O142" si="101">N105+N114+N123+N132</f>
        <v>76.900999999999996</v>
      </c>
      <c r="O142" s="100">
        <f t="shared" si="101"/>
        <v>104.22</v>
      </c>
      <c r="P142" s="100">
        <f t="shared" ref="P142:Q142" si="102">P105+P114+P123+P132</f>
        <v>159.90100000000001</v>
      </c>
      <c r="Q142" s="100">
        <f t="shared" si="102"/>
        <v>146.45599999999999</v>
      </c>
    </row>
    <row r="143" spans="1:17" x14ac:dyDescent="0.2">
      <c r="C143" s="54"/>
      <c r="D143" s="54"/>
      <c r="E143" s="54"/>
      <c r="F143" s="54"/>
      <c r="G143" s="54"/>
      <c r="H143" s="54"/>
      <c r="I143" s="54"/>
    </row>
    <row r="144" spans="1:17" x14ac:dyDescent="0.2">
      <c r="A144" t="s">
        <v>154</v>
      </c>
      <c r="B144" s="67"/>
      <c r="C144" s="345" t="s">
        <v>151</v>
      </c>
      <c r="D144" s="345" t="s">
        <v>70</v>
      </c>
      <c r="E144" s="543" t="s">
        <v>67</v>
      </c>
      <c r="F144" s="345" t="s">
        <v>61</v>
      </c>
      <c r="G144" s="345" t="s">
        <v>60</v>
      </c>
      <c r="H144" s="345" t="s">
        <v>75</v>
      </c>
      <c r="I144" s="345" t="s">
        <v>76</v>
      </c>
      <c r="J144" s="345" t="s">
        <v>374</v>
      </c>
      <c r="K144" s="345" t="s">
        <v>426</v>
      </c>
      <c r="L144" s="345" t="s">
        <v>443</v>
      </c>
      <c r="M144" s="345" t="s">
        <v>492</v>
      </c>
      <c r="N144" s="345" t="s">
        <v>553</v>
      </c>
      <c r="O144" s="345" t="s">
        <v>577</v>
      </c>
      <c r="P144" s="713" t="s">
        <v>619</v>
      </c>
      <c r="Q144" s="713" t="s">
        <v>632</v>
      </c>
    </row>
    <row r="145" spans="2:18" x14ac:dyDescent="0.2">
      <c r="B145" s="43" t="s">
        <v>176</v>
      </c>
      <c r="C145" s="47">
        <f>SUM(C146:C152)</f>
        <v>16048</v>
      </c>
      <c r="D145" s="47">
        <f t="shared" ref="D145:H145" si="103">SUM(D146:D152)</f>
        <v>20175</v>
      </c>
      <c r="E145" s="47">
        <f t="shared" si="103"/>
        <v>18837</v>
      </c>
      <c r="F145" s="47">
        <f t="shared" si="103"/>
        <v>17353</v>
      </c>
      <c r="G145" s="47">
        <f t="shared" si="103"/>
        <v>7267</v>
      </c>
      <c r="H145" s="47">
        <f t="shared" si="103"/>
        <v>18059</v>
      </c>
      <c r="I145" s="47">
        <f t="shared" ref="I145:J145" si="104">SUM(I146:I152)</f>
        <v>13892</v>
      </c>
      <c r="J145" s="47">
        <f t="shared" si="104"/>
        <v>12334</v>
      </c>
      <c r="K145" s="47">
        <f t="shared" ref="K145:L145" si="105">SUM(K146:K152)</f>
        <v>17756</v>
      </c>
      <c r="L145" s="47">
        <f t="shared" si="105"/>
        <v>11488</v>
      </c>
      <c r="M145" s="47">
        <f t="shared" ref="M145:N145" si="106">SUM(M146:M152)</f>
        <v>7281</v>
      </c>
      <c r="N145" s="47">
        <f t="shared" si="106"/>
        <v>12810</v>
      </c>
      <c r="O145" s="47">
        <f t="shared" ref="O145:P145" si="107">SUM(O146:O152)</f>
        <v>23154</v>
      </c>
      <c r="P145" s="49">
        <f t="shared" si="107"/>
        <v>35535</v>
      </c>
      <c r="Q145" s="49">
        <f t="shared" ref="Q145" si="108">SUM(Q146:Q152)</f>
        <v>37490</v>
      </c>
    </row>
    <row r="146" spans="2:18" x14ac:dyDescent="0.2">
      <c r="B146" s="452" t="s">
        <v>140</v>
      </c>
      <c r="C146" s="114">
        <f>ROUND(C71*C99/C136,0)-1</f>
        <v>13390</v>
      </c>
      <c r="D146" s="114">
        <f t="shared" ref="D146:L146" si="109">ROUND(D71*D99/D136,0)</f>
        <v>17673</v>
      </c>
      <c r="E146" s="114">
        <f t="shared" si="109"/>
        <v>17141</v>
      </c>
      <c r="F146" s="114">
        <f>ROUND(F71*F99/F136,0)+4</f>
        <v>14844</v>
      </c>
      <c r="G146" s="114">
        <f t="shared" si="109"/>
        <v>6189</v>
      </c>
      <c r="H146" s="114">
        <f>ROUND(H71*H99/H136,0)+1</f>
        <v>15058</v>
      </c>
      <c r="I146" s="114">
        <f>ROUND(I71*I99/I136,0)+1</f>
        <v>12500</v>
      </c>
      <c r="J146" s="114">
        <f>ROUND(J71*J99/J136,0)-1</f>
        <v>10414</v>
      </c>
      <c r="K146" s="114">
        <f>ROUND(K71*K99/K136,0)+1</f>
        <v>15741</v>
      </c>
      <c r="L146" s="114">
        <f t="shared" si="109"/>
        <v>10366</v>
      </c>
      <c r="M146" s="114">
        <f>ROUND(M71*M99/M136,0)+1</f>
        <v>6356</v>
      </c>
      <c r="N146" s="114">
        <f>ROUND(N71*N99/N136,0)+1</f>
        <v>12076</v>
      </c>
      <c r="O146" s="114">
        <f>ROUND(O71*O99/O136,0)+2</f>
        <v>21749</v>
      </c>
      <c r="P146" s="114">
        <f>ROUND(P71*P99/P136,0)</f>
        <v>32998</v>
      </c>
      <c r="Q146" s="114">
        <f>ROUND(Q71*Q99/Q136,0)</f>
        <v>34273</v>
      </c>
      <c r="R146" t="s">
        <v>474</v>
      </c>
    </row>
    <row r="147" spans="2:18" x14ac:dyDescent="0.2">
      <c r="B147" s="103" t="s">
        <v>141</v>
      </c>
      <c r="C147" s="49">
        <f>ROUND(C72*C100/C137,0)</f>
        <v>1626</v>
      </c>
      <c r="D147" s="49">
        <f t="shared" ref="D147:N147" si="110">ROUND(D72*D100/D137,0)</f>
        <v>1785</v>
      </c>
      <c r="E147" s="49">
        <f t="shared" si="110"/>
        <v>766</v>
      </c>
      <c r="F147" s="49">
        <f t="shared" si="110"/>
        <v>1548</v>
      </c>
      <c r="G147" s="49">
        <f t="shared" si="110"/>
        <v>1078</v>
      </c>
      <c r="H147" s="49">
        <f t="shared" si="110"/>
        <v>1919</v>
      </c>
      <c r="I147" s="49">
        <f t="shared" si="110"/>
        <v>1392</v>
      </c>
      <c r="J147" s="49">
        <f t="shared" si="110"/>
        <v>1920</v>
      </c>
      <c r="K147" s="49">
        <f t="shared" si="110"/>
        <v>2015</v>
      </c>
      <c r="L147" s="49">
        <f t="shared" si="110"/>
        <v>1122</v>
      </c>
      <c r="M147" s="49">
        <f t="shared" si="110"/>
        <v>925</v>
      </c>
      <c r="N147" s="49">
        <f t="shared" si="110"/>
        <v>734</v>
      </c>
      <c r="O147" s="49">
        <f t="shared" ref="O147:P147" si="111">ROUND(O72*O100/O137,0)</f>
        <v>1405</v>
      </c>
      <c r="P147" s="49">
        <f t="shared" si="111"/>
        <v>2537</v>
      </c>
      <c r="Q147" s="49">
        <f t="shared" ref="Q147" si="112">ROUND(Q72*Q100/Q137,0)</f>
        <v>3217</v>
      </c>
    </row>
    <row r="148" spans="2:18" x14ac:dyDescent="0.2">
      <c r="B148" s="103" t="s">
        <v>142</v>
      </c>
      <c r="C148" s="114">
        <f>ROUND(C45*C101/C138,0)</f>
        <v>0</v>
      </c>
      <c r="D148" s="114">
        <f>ROUND(D45*D101/D138,0)</f>
        <v>0</v>
      </c>
      <c r="E148" s="114">
        <f>ROUND(E45*E101/E138,0)</f>
        <v>0</v>
      </c>
      <c r="F148" s="114">
        <v>0</v>
      </c>
      <c r="G148" s="114">
        <v>0</v>
      </c>
      <c r="H148" s="49">
        <f>ROUND(H73*H101/H138,0)</f>
        <v>1082</v>
      </c>
      <c r="I148" s="49">
        <v>0</v>
      </c>
      <c r="J148" s="49">
        <v>0</v>
      </c>
      <c r="K148" s="49">
        <v>0</v>
      </c>
      <c r="L148" s="49">
        <v>0</v>
      </c>
      <c r="M148" s="49">
        <v>0</v>
      </c>
      <c r="N148" s="49">
        <v>0</v>
      </c>
      <c r="O148" s="49">
        <v>0</v>
      </c>
      <c r="P148" s="49">
        <v>0</v>
      </c>
      <c r="Q148" s="49">
        <v>0</v>
      </c>
    </row>
    <row r="149" spans="2:18" x14ac:dyDescent="0.2">
      <c r="B149" s="103" t="s">
        <v>143</v>
      </c>
      <c r="C149" s="49">
        <f>ROUND(C74*C102/C139,0)</f>
        <v>1032</v>
      </c>
      <c r="D149" s="49">
        <f>ROUND(D74*D102/D139,0)</f>
        <v>717</v>
      </c>
      <c r="E149" s="49">
        <f>ROUND(E74*E102/E139,0)</f>
        <v>930</v>
      </c>
      <c r="F149" s="49">
        <f>ROUND(F74*F102/F139,0)</f>
        <v>961</v>
      </c>
      <c r="G149" s="49">
        <f>ROUND(G74*G102/G139,0)</f>
        <v>0</v>
      </c>
      <c r="H149" s="49">
        <f>ROUND(H74*H102/H139,0)</f>
        <v>0</v>
      </c>
      <c r="I149" s="49">
        <f t="shared" ref="I149:N149" si="113">ROUND(I74*I102/I139,0)</f>
        <v>0</v>
      </c>
      <c r="J149" s="49">
        <f t="shared" si="113"/>
        <v>0</v>
      </c>
      <c r="K149" s="49">
        <f t="shared" si="113"/>
        <v>0</v>
      </c>
      <c r="L149" s="49">
        <f t="shared" si="113"/>
        <v>0</v>
      </c>
      <c r="M149" s="49">
        <f t="shared" si="113"/>
        <v>0</v>
      </c>
      <c r="N149" s="49">
        <f t="shared" si="113"/>
        <v>0</v>
      </c>
      <c r="O149" s="49">
        <f t="shared" ref="O149:P149" si="114">ROUND(O74*O102/O139,0)</f>
        <v>0</v>
      </c>
      <c r="P149" s="49">
        <f t="shared" si="114"/>
        <v>0</v>
      </c>
      <c r="Q149" s="49">
        <f t="shared" ref="Q149" si="115">ROUND(Q74*Q102/Q139,0)</f>
        <v>0</v>
      </c>
    </row>
    <row r="150" spans="2:18" x14ac:dyDescent="0.2">
      <c r="B150" s="113" t="s">
        <v>144</v>
      </c>
      <c r="C150" s="114"/>
      <c r="D150" s="114"/>
      <c r="E150" s="114"/>
      <c r="F150" s="114"/>
      <c r="G150" s="114"/>
      <c r="H150" s="114"/>
      <c r="I150" s="114"/>
    </row>
    <row r="151" spans="2:18" x14ac:dyDescent="0.2">
      <c r="B151" s="113" t="s">
        <v>145</v>
      </c>
      <c r="C151" s="114"/>
      <c r="D151" s="114"/>
      <c r="E151" s="114"/>
      <c r="F151" s="114"/>
      <c r="G151" s="114"/>
      <c r="H151" s="114"/>
      <c r="I151" s="114"/>
    </row>
    <row r="152" spans="2:18" x14ac:dyDescent="0.2">
      <c r="B152" s="106" t="s">
        <v>146</v>
      </c>
      <c r="C152" s="53">
        <f t="shared" ref="C152:N152" si="116">ROUND(C77*C105/C142,0)</f>
        <v>0</v>
      </c>
      <c r="D152" s="53">
        <f t="shared" si="116"/>
        <v>0</v>
      </c>
      <c r="E152" s="53">
        <f t="shared" si="116"/>
        <v>0</v>
      </c>
      <c r="F152" s="53">
        <f t="shared" si="116"/>
        <v>0</v>
      </c>
      <c r="G152" s="53">
        <f t="shared" si="116"/>
        <v>0</v>
      </c>
      <c r="H152" s="53">
        <f t="shared" si="116"/>
        <v>0</v>
      </c>
      <c r="I152" s="53">
        <f t="shared" si="116"/>
        <v>0</v>
      </c>
      <c r="J152" s="53">
        <f t="shared" si="116"/>
        <v>0</v>
      </c>
      <c r="K152" s="53">
        <f t="shared" si="116"/>
        <v>0</v>
      </c>
      <c r="L152" s="53">
        <f t="shared" si="116"/>
        <v>0</v>
      </c>
      <c r="M152" s="53">
        <f t="shared" si="116"/>
        <v>0</v>
      </c>
      <c r="N152" s="53">
        <f t="shared" si="116"/>
        <v>0</v>
      </c>
      <c r="O152" s="53">
        <f t="shared" ref="O152:P152" si="117">ROUND(O77*O105/O142,0)</f>
        <v>0</v>
      </c>
      <c r="P152" s="53">
        <f t="shared" si="117"/>
        <v>0</v>
      </c>
      <c r="Q152" s="53">
        <f t="shared" ref="Q152" si="118">ROUND(Q77*Q105/Q142,0)</f>
        <v>0</v>
      </c>
    </row>
    <row r="153" spans="2:18" x14ac:dyDescent="0.2">
      <c r="B153" t="s">
        <v>177</v>
      </c>
      <c r="C153" s="47">
        <f>SUM(C154:C160)</f>
        <v>319</v>
      </c>
      <c r="D153" s="47">
        <f t="shared" ref="D153:H153" si="119">SUM(D154:D160)</f>
        <v>320</v>
      </c>
      <c r="E153" s="47">
        <f t="shared" si="119"/>
        <v>407</v>
      </c>
      <c r="F153" s="47">
        <f t="shared" si="119"/>
        <v>366</v>
      </c>
      <c r="G153" s="47">
        <f t="shared" si="119"/>
        <v>302</v>
      </c>
      <c r="H153" s="47">
        <f t="shared" si="119"/>
        <v>386</v>
      </c>
      <c r="I153" s="47">
        <f t="shared" ref="I153:J153" si="120">SUM(I154:I160)</f>
        <v>457</v>
      </c>
      <c r="J153" s="47">
        <f t="shared" si="120"/>
        <v>520</v>
      </c>
      <c r="K153" s="47">
        <f t="shared" ref="K153:L153" si="121">SUM(K154:K160)</f>
        <v>525</v>
      </c>
      <c r="L153" s="47">
        <f t="shared" si="121"/>
        <v>355</v>
      </c>
      <c r="M153" s="47">
        <f t="shared" ref="M153:N153" si="122">SUM(M154:M160)</f>
        <v>509</v>
      </c>
      <c r="N153" s="47">
        <f t="shared" si="122"/>
        <v>741</v>
      </c>
      <c r="O153" s="47">
        <f t="shared" ref="O153:P153" si="123">SUM(O154:O160)</f>
        <v>715</v>
      </c>
      <c r="P153" s="47">
        <f t="shared" si="123"/>
        <v>539</v>
      </c>
      <c r="Q153" s="47">
        <f t="shared" ref="Q153" si="124">SUM(Q154:Q160)</f>
        <v>636</v>
      </c>
    </row>
    <row r="154" spans="2:18" x14ac:dyDescent="0.2">
      <c r="B154" s="102" t="s">
        <v>140</v>
      </c>
      <c r="C154" s="54">
        <f t="shared" ref="C154:N154" si="125">ROUND(C71*C108/C136,0)</f>
        <v>92</v>
      </c>
      <c r="D154" s="54">
        <f t="shared" si="125"/>
        <v>134</v>
      </c>
      <c r="E154" s="54">
        <f t="shared" si="125"/>
        <v>173</v>
      </c>
      <c r="F154" s="54">
        <f t="shared" si="125"/>
        <v>171</v>
      </c>
      <c r="G154" s="54">
        <f t="shared" si="125"/>
        <v>101</v>
      </c>
      <c r="H154" s="54">
        <f t="shared" si="125"/>
        <v>149</v>
      </c>
      <c r="I154" s="54">
        <f t="shared" si="125"/>
        <v>182</v>
      </c>
      <c r="J154" s="54">
        <f t="shared" si="125"/>
        <v>207</v>
      </c>
      <c r="K154" s="54">
        <f t="shared" si="125"/>
        <v>212</v>
      </c>
      <c r="L154" s="54">
        <f t="shared" si="125"/>
        <v>187</v>
      </c>
      <c r="M154" s="54">
        <f t="shared" si="125"/>
        <v>245</v>
      </c>
      <c r="N154" s="54">
        <f t="shared" si="125"/>
        <v>329</v>
      </c>
      <c r="O154" s="54">
        <f t="shared" ref="O154:P154" si="126">ROUND(O71*O108/O136,0)</f>
        <v>326</v>
      </c>
      <c r="P154" s="54">
        <f t="shared" si="126"/>
        <v>332</v>
      </c>
      <c r="Q154" s="54">
        <f t="shared" ref="Q154" si="127">ROUND(Q71*Q108/Q136,0)</f>
        <v>373</v>
      </c>
    </row>
    <row r="155" spans="2:18" x14ac:dyDescent="0.2">
      <c r="B155" s="103" t="s">
        <v>141</v>
      </c>
      <c r="C155" s="54">
        <f t="shared" ref="C155:N155" si="128">ROUND(C72*C109/C137,0)</f>
        <v>17</v>
      </c>
      <c r="D155" s="54">
        <f t="shared" si="128"/>
        <v>29</v>
      </c>
      <c r="E155" s="54">
        <f t="shared" si="128"/>
        <v>30</v>
      </c>
      <c r="F155" s="54">
        <f t="shared" si="128"/>
        <v>64</v>
      </c>
      <c r="G155" s="54">
        <f t="shared" si="128"/>
        <v>42</v>
      </c>
      <c r="H155" s="54">
        <f t="shared" si="128"/>
        <v>34</v>
      </c>
      <c r="I155" s="54">
        <f t="shared" si="128"/>
        <v>27</v>
      </c>
      <c r="J155" s="54">
        <f t="shared" si="128"/>
        <v>39</v>
      </c>
      <c r="K155" s="54">
        <f t="shared" si="128"/>
        <v>48</v>
      </c>
      <c r="L155" s="54">
        <f t="shared" si="128"/>
        <v>54</v>
      </c>
      <c r="M155" s="54">
        <f t="shared" si="128"/>
        <v>24</v>
      </c>
      <c r="N155" s="54">
        <f t="shared" si="128"/>
        <v>56</v>
      </c>
      <c r="O155" s="54">
        <f t="shared" ref="O155:P155" si="129">ROUND(O72*O109/O137,0)</f>
        <v>54</v>
      </c>
      <c r="P155" s="54">
        <f t="shared" si="129"/>
        <v>0</v>
      </c>
      <c r="Q155" s="54">
        <f t="shared" ref="Q155" si="130">ROUND(Q72*Q109/Q137,0)</f>
        <v>0</v>
      </c>
    </row>
    <row r="156" spans="2:18" x14ac:dyDescent="0.2">
      <c r="B156" s="103" t="s">
        <v>142</v>
      </c>
      <c r="C156" s="54">
        <f t="shared" ref="C156:E157" si="131">ROUND(C73*C110/C138,0)</f>
        <v>6</v>
      </c>
      <c r="D156" s="54">
        <f t="shared" si="131"/>
        <v>9</v>
      </c>
      <c r="E156" s="54">
        <f t="shared" si="131"/>
        <v>9</v>
      </c>
      <c r="F156" s="54">
        <v>0</v>
      </c>
      <c r="G156" s="54">
        <v>0</v>
      </c>
      <c r="H156" s="54">
        <f>ROUND(H73*H110/H138,0)</f>
        <v>0</v>
      </c>
      <c r="I156" s="54">
        <v>0</v>
      </c>
      <c r="J156" s="54">
        <v>0</v>
      </c>
      <c r="K156" s="54">
        <v>0</v>
      </c>
      <c r="L156" s="54">
        <v>0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</row>
    <row r="157" spans="2:18" x14ac:dyDescent="0.2">
      <c r="B157" s="103" t="s">
        <v>143</v>
      </c>
      <c r="C157" s="54">
        <f t="shared" si="131"/>
        <v>204</v>
      </c>
      <c r="D157" s="54">
        <f t="shared" si="131"/>
        <v>148</v>
      </c>
      <c r="E157" s="54">
        <f t="shared" si="131"/>
        <v>195</v>
      </c>
      <c r="F157" s="54">
        <f>ROUND(F74*F111/F139,0)</f>
        <v>131</v>
      </c>
      <c r="G157" s="54">
        <f>ROUND(G74*G111/G139,0)</f>
        <v>159</v>
      </c>
      <c r="H157" s="54">
        <f>ROUND(H74*H111/H139,0)</f>
        <v>203</v>
      </c>
      <c r="I157" s="54">
        <f t="shared" ref="I157:N157" si="132">ROUND(I74*I111/I139,0)</f>
        <v>248</v>
      </c>
      <c r="J157" s="54">
        <f t="shared" si="132"/>
        <v>274</v>
      </c>
      <c r="K157" s="54">
        <f t="shared" si="132"/>
        <v>265</v>
      </c>
      <c r="L157" s="54">
        <f t="shared" si="132"/>
        <v>114</v>
      </c>
      <c r="M157" s="54">
        <f t="shared" si="132"/>
        <v>240</v>
      </c>
      <c r="N157" s="54">
        <f t="shared" si="132"/>
        <v>356</v>
      </c>
      <c r="O157" s="54">
        <f t="shared" ref="O157:P157" si="133">ROUND(O74*O111/O139,0)</f>
        <v>335</v>
      </c>
      <c r="P157" s="54">
        <f t="shared" si="133"/>
        <v>207</v>
      </c>
      <c r="Q157" s="54">
        <f t="shared" ref="Q157" si="134">ROUND(Q74*Q111/Q139,0)</f>
        <v>263</v>
      </c>
    </row>
    <row r="158" spans="2:18" x14ac:dyDescent="0.2">
      <c r="B158" s="113" t="s">
        <v>144</v>
      </c>
      <c r="C158" s="117"/>
      <c r="D158" s="117"/>
      <c r="E158" s="117"/>
      <c r="F158" s="117"/>
      <c r="G158" s="117"/>
      <c r="H158" s="117"/>
      <c r="I158" s="117"/>
    </row>
    <row r="159" spans="2:18" x14ac:dyDescent="0.2">
      <c r="B159" s="113" t="s">
        <v>145</v>
      </c>
      <c r="C159" s="117"/>
      <c r="D159" s="117"/>
      <c r="E159" s="117"/>
      <c r="F159" s="117"/>
      <c r="G159" s="117"/>
      <c r="H159" s="117"/>
      <c r="I159" s="117"/>
    </row>
    <row r="160" spans="2:18" x14ac:dyDescent="0.2">
      <c r="B160" s="103" t="s">
        <v>146</v>
      </c>
      <c r="C160" s="54">
        <f t="shared" ref="C160:N160" si="135">ROUND(C77*C114/C142,0)</f>
        <v>0</v>
      </c>
      <c r="D160" s="54">
        <f t="shared" si="135"/>
        <v>0</v>
      </c>
      <c r="E160" s="54">
        <f t="shared" si="135"/>
        <v>0</v>
      </c>
      <c r="F160" s="54">
        <f t="shared" si="135"/>
        <v>0</v>
      </c>
      <c r="G160" s="54">
        <f t="shared" si="135"/>
        <v>0</v>
      </c>
      <c r="H160" s="54">
        <f t="shared" si="135"/>
        <v>0</v>
      </c>
      <c r="I160" s="54">
        <f t="shared" si="135"/>
        <v>0</v>
      </c>
      <c r="J160" s="54">
        <f t="shared" si="135"/>
        <v>0</v>
      </c>
      <c r="K160" s="54">
        <f t="shared" si="135"/>
        <v>0</v>
      </c>
      <c r="L160" s="54">
        <f t="shared" si="135"/>
        <v>0</v>
      </c>
      <c r="M160" s="54">
        <f t="shared" si="135"/>
        <v>0</v>
      </c>
      <c r="N160" s="54">
        <f t="shared" si="135"/>
        <v>0</v>
      </c>
      <c r="O160" s="54">
        <f t="shared" ref="O160:P160" si="136">ROUND(O77*O114/O142,0)</f>
        <v>0</v>
      </c>
      <c r="P160" s="54">
        <f t="shared" si="136"/>
        <v>0</v>
      </c>
      <c r="Q160" s="54">
        <f t="shared" ref="Q160" si="137">ROUND(Q77*Q114/Q142,0)</f>
        <v>0</v>
      </c>
    </row>
    <row r="161" spans="2:17" x14ac:dyDescent="0.2">
      <c r="B161" s="43" t="s">
        <v>178</v>
      </c>
      <c r="C161" s="47">
        <f>SUM(C162:C168)</f>
        <v>24</v>
      </c>
      <c r="D161" s="47">
        <f t="shared" ref="D161:H161" si="138">SUM(D162:D168)</f>
        <v>28</v>
      </c>
      <c r="E161" s="47">
        <f t="shared" si="138"/>
        <v>10</v>
      </c>
      <c r="F161" s="47">
        <f t="shared" si="138"/>
        <v>25</v>
      </c>
      <c r="G161" s="47">
        <f t="shared" si="138"/>
        <v>17</v>
      </c>
      <c r="H161" s="47">
        <f t="shared" si="138"/>
        <v>20</v>
      </c>
      <c r="I161" s="47">
        <f t="shared" ref="I161:J161" si="139">SUM(I162:I168)</f>
        <v>23</v>
      </c>
      <c r="J161" s="47">
        <f t="shared" si="139"/>
        <v>27</v>
      </c>
      <c r="K161" s="47">
        <f t="shared" ref="K161:L161" si="140">SUM(K162:K168)</f>
        <v>25</v>
      </c>
      <c r="L161" s="47">
        <f t="shared" si="140"/>
        <v>21</v>
      </c>
      <c r="M161" s="47">
        <f t="shared" ref="M161:N161" si="141">SUM(M162:M168)</f>
        <v>22</v>
      </c>
      <c r="N161" s="47">
        <f t="shared" si="141"/>
        <v>30</v>
      </c>
      <c r="O161" s="47">
        <f t="shared" ref="O161:P161" si="142">SUM(O162:O168)</f>
        <v>36</v>
      </c>
      <c r="P161" s="47">
        <f t="shared" si="142"/>
        <v>26</v>
      </c>
      <c r="Q161" s="47">
        <f t="shared" ref="Q161" si="143">SUM(Q162:Q168)</f>
        <v>27</v>
      </c>
    </row>
    <row r="162" spans="2:17" x14ac:dyDescent="0.2">
      <c r="B162" s="102" t="s">
        <v>140</v>
      </c>
      <c r="C162" s="49">
        <f t="shared" ref="C162:N162" si="144">ROUND(C71*C117/C136,0)</f>
        <v>0</v>
      </c>
      <c r="D162" s="49">
        <f t="shared" si="144"/>
        <v>0</v>
      </c>
      <c r="E162" s="49">
        <f t="shared" si="144"/>
        <v>0</v>
      </c>
      <c r="F162" s="49">
        <f t="shared" si="144"/>
        <v>0</v>
      </c>
      <c r="G162" s="49">
        <f t="shared" si="144"/>
        <v>0</v>
      </c>
      <c r="H162" s="49">
        <f t="shared" si="144"/>
        <v>0</v>
      </c>
      <c r="I162" s="49">
        <f t="shared" si="144"/>
        <v>0</v>
      </c>
      <c r="J162" s="49">
        <f t="shared" si="144"/>
        <v>0</v>
      </c>
      <c r="K162" s="49">
        <f t="shared" si="144"/>
        <v>0</v>
      </c>
      <c r="L162" s="49">
        <f t="shared" si="144"/>
        <v>0</v>
      </c>
      <c r="M162" s="49">
        <f t="shared" si="144"/>
        <v>0</v>
      </c>
      <c r="N162" s="49">
        <f t="shared" si="144"/>
        <v>0</v>
      </c>
      <c r="O162" s="49">
        <f t="shared" ref="O162:P162" si="145">ROUND(O71*O117/O136,0)</f>
        <v>0</v>
      </c>
      <c r="P162" s="49">
        <f t="shared" si="145"/>
        <v>0</v>
      </c>
      <c r="Q162" s="49">
        <f t="shared" ref="Q162" si="146">ROUND(Q71*Q117/Q136,0)</f>
        <v>0</v>
      </c>
    </row>
    <row r="163" spans="2:17" x14ac:dyDescent="0.2">
      <c r="B163" s="103" t="s">
        <v>141</v>
      </c>
      <c r="C163" s="49">
        <f t="shared" ref="C163:N163" si="147">ROUND(C72*C118/C137,0)</f>
        <v>9</v>
      </c>
      <c r="D163" s="49">
        <f t="shared" si="147"/>
        <v>10</v>
      </c>
      <c r="E163" s="49">
        <f t="shared" si="147"/>
        <v>10</v>
      </c>
      <c r="F163" s="49">
        <f t="shared" si="147"/>
        <v>16</v>
      </c>
      <c r="G163" s="49">
        <f t="shared" si="147"/>
        <v>0</v>
      </c>
      <c r="H163" s="49">
        <f t="shared" si="147"/>
        <v>0</v>
      </c>
      <c r="I163" s="49">
        <f t="shared" si="147"/>
        <v>0</v>
      </c>
      <c r="J163" s="49">
        <f t="shared" si="147"/>
        <v>0</v>
      </c>
      <c r="K163" s="49">
        <f t="shared" si="147"/>
        <v>0</v>
      </c>
      <c r="L163" s="49">
        <f t="shared" si="147"/>
        <v>0</v>
      </c>
      <c r="M163" s="49">
        <f t="shared" si="147"/>
        <v>0</v>
      </c>
      <c r="N163" s="49">
        <f t="shared" si="147"/>
        <v>0</v>
      </c>
      <c r="O163" s="49">
        <f t="shared" ref="O163:P163" si="148">ROUND(O72*O118/O137,0)</f>
        <v>0</v>
      </c>
      <c r="P163" s="49">
        <f t="shared" si="148"/>
        <v>0</v>
      </c>
      <c r="Q163" s="49">
        <f t="shared" ref="Q163" si="149">ROUND(Q72*Q118/Q137,0)</f>
        <v>0</v>
      </c>
    </row>
    <row r="164" spans="2:17" x14ac:dyDescent="0.2">
      <c r="B164" s="103" t="s">
        <v>142</v>
      </c>
      <c r="C164" s="49">
        <f t="shared" ref="C164:E165" si="150">ROUND(C73*C119/C138,0)</f>
        <v>0</v>
      </c>
      <c r="D164" s="49">
        <f t="shared" si="150"/>
        <v>0</v>
      </c>
      <c r="E164" s="49">
        <f t="shared" si="150"/>
        <v>0</v>
      </c>
      <c r="F164" s="49">
        <v>0</v>
      </c>
      <c r="G164" s="49">
        <v>0</v>
      </c>
      <c r="H164" s="49">
        <f>ROUND(H73*H119/H138,0)</f>
        <v>0</v>
      </c>
      <c r="I164" s="49">
        <v>0</v>
      </c>
      <c r="J164" s="49">
        <v>0</v>
      </c>
      <c r="K164" s="49">
        <v>0</v>
      </c>
      <c r="L164" s="49">
        <v>0</v>
      </c>
      <c r="M164" s="49">
        <v>0</v>
      </c>
      <c r="N164" s="49">
        <v>0</v>
      </c>
      <c r="O164" s="49">
        <v>0</v>
      </c>
      <c r="P164" s="49">
        <v>0</v>
      </c>
      <c r="Q164" s="49">
        <v>0</v>
      </c>
    </row>
    <row r="165" spans="2:17" x14ac:dyDescent="0.2">
      <c r="B165" s="103" t="s">
        <v>143</v>
      </c>
      <c r="C165" s="49">
        <f t="shared" si="150"/>
        <v>15</v>
      </c>
      <c r="D165" s="49">
        <f t="shared" si="150"/>
        <v>18</v>
      </c>
      <c r="E165" s="49">
        <f t="shared" si="150"/>
        <v>0</v>
      </c>
      <c r="F165" s="49">
        <f>ROUND(F74*F120/F139,0)</f>
        <v>9</v>
      </c>
      <c r="G165" s="49">
        <f>ROUND(G74*G120/G139,0)</f>
        <v>17</v>
      </c>
      <c r="H165" s="49">
        <f>ROUND(H74*H120/H139,0)</f>
        <v>20</v>
      </c>
      <c r="I165" s="49">
        <f t="shared" ref="I165:N165" si="151">ROUND(I74*I120/I139,0)</f>
        <v>23</v>
      </c>
      <c r="J165" s="49">
        <f t="shared" si="151"/>
        <v>27</v>
      </c>
      <c r="K165" s="49">
        <f t="shared" si="151"/>
        <v>25</v>
      </c>
      <c r="L165" s="49">
        <f t="shared" si="151"/>
        <v>21</v>
      </c>
      <c r="M165" s="49">
        <f t="shared" si="151"/>
        <v>22</v>
      </c>
      <c r="N165" s="49">
        <f t="shared" si="151"/>
        <v>30</v>
      </c>
      <c r="O165" s="49">
        <f t="shared" ref="O165:P165" si="152">ROUND(O74*O120/O139,0)</f>
        <v>36</v>
      </c>
      <c r="P165" s="49">
        <f t="shared" si="152"/>
        <v>26</v>
      </c>
      <c r="Q165" s="49">
        <f t="shared" ref="Q165" si="153">ROUND(Q74*Q120/Q139,0)</f>
        <v>27</v>
      </c>
    </row>
    <row r="166" spans="2:17" x14ac:dyDescent="0.2">
      <c r="B166" s="113" t="s">
        <v>144</v>
      </c>
      <c r="C166" s="114"/>
      <c r="D166" s="114"/>
      <c r="E166" s="114"/>
      <c r="F166" s="114"/>
      <c r="G166" s="114"/>
      <c r="H166" s="114"/>
      <c r="I166" s="114"/>
    </row>
    <row r="167" spans="2:17" x14ac:dyDescent="0.2">
      <c r="B167" s="113" t="s">
        <v>145</v>
      </c>
      <c r="C167" s="114"/>
      <c r="D167" s="114"/>
      <c r="E167" s="114"/>
      <c r="F167" s="114"/>
      <c r="G167" s="114"/>
      <c r="H167" s="114"/>
      <c r="I167" s="114"/>
    </row>
    <row r="168" spans="2:17" x14ac:dyDescent="0.2">
      <c r="B168" s="106" t="s">
        <v>146</v>
      </c>
      <c r="C168" s="49">
        <f t="shared" ref="C168:N168" si="154">ROUND(C77*C123/C142,0)</f>
        <v>0</v>
      </c>
      <c r="D168" s="49">
        <f t="shared" si="154"/>
        <v>0</v>
      </c>
      <c r="E168" s="49">
        <f t="shared" si="154"/>
        <v>0</v>
      </c>
      <c r="F168" s="49">
        <f t="shared" si="154"/>
        <v>0</v>
      </c>
      <c r="G168" s="49">
        <f t="shared" si="154"/>
        <v>0</v>
      </c>
      <c r="H168" s="49">
        <f t="shared" si="154"/>
        <v>0</v>
      </c>
      <c r="I168" s="49">
        <f t="shared" si="154"/>
        <v>0</v>
      </c>
      <c r="J168" s="49">
        <f t="shared" si="154"/>
        <v>0</v>
      </c>
      <c r="K168" s="49">
        <f t="shared" si="154"/>
        <v>0</v>
      </c>
      <c r="L168" s="49">
        <f t="shared" si="154"/>
        <v>0</v>
      </c>
      <c r="M168" s="49">
        <f t="shared" si="154"/>
        <v>0</v>
      </c>
      <c r="N168" s="49">
        <f t="shared" si="154"/>
        <v>0</v>
      </c>
      <c r="O168" s="49">
        <f t="shared" ref="O168:P168" si="155">ROUND(O77*O123/O142,0)</f>
        <v>0</v>
      </c>
      <c r="P168" s="49">
        <f t="shared" si="155"/>
        <v>0</v>
      </c>
      <c r="Q168" s="49">
        <f t="shared" ref="Q168" si="156">ROUND(Q77*Q123/Q142,0)</f>
        <v>0</v>
      </c>
    </row>
    <row r="169" spans="2:17" x14ac:dyDescent="0.2">
      <c r="B169" s="43" t="s">
        <v>179</v>
      </c>
      <c r="C169" s="47">
        <f>SUM(C170:C176)</f>
        <v>39</v>
      </c>
      <c r="D169" s="47">
        <f t="shared" ref="D169:H169" si="157">SUM(D170:D176)</f>
        <v>37</v>
      </c>
      <c r="E169" s="47">
        <f t="shared" si="157"/>
        <v>42</v>
      </c>
      <c r="F169" s="47">
        <f t="shared" si="157"/>
        <v>46</v>
      </c>
      <c r="G169" s="47">
        <f t="shared" si="157"/>
        <v>34</v>
      </c>
      <c r="H169" s="47">
        <f t="shared" si="157"/>
        <v>37</v>
      </c>
      <c r="I169" s="47">
        <f t="shared" ref="I169:J169" si="158">SUM(I170:I176)</f>
        <v>41</v>
      </c>
      <c r="J169" s="47">
        <f t="shared" si="158"/>
        <v>46</v>
      </c>
      <c r="K169" s="47">
        <f t="shared" ref="K169:L169" si="159">SUM(K170:K176)</f>
        <v>54</v>
      </c>
      <c r="L169" s="47">
        <f t="shared" si="159"/>
        <v>55</v>
      </c>
      <c r="M169" s="47">
        <f t="shared" ref="M169:N169" si="160">SUM(M170:M176)</f>
        <v>63</v>
      </c>
      <c r="N169" s="47">
        <f t="shared" si="160"/>
        <v>80</v>
      </c>
      <c r="O169" s="47">
        <f t="shared" ref="O169:P169" si="161">SUM(O170:O176)</f>
        <v>69</v>
      </c>
      <c r="P169" s="47">
        <f t="shared" si="161"/>
        <v>81</v>
      </c>
      <c r="Q169" s="47">
        <f t="shared" ref="Q169" si="162">SUM(Q170:Q176)</f>
        <v>112</v>
      </c>
    </row>
    <row r="170" spans="2:17" x14ac:dyDescent="0.2">
      <c r="B170" s="102" t="s">
        <v>140</v>
      </c>
      <c r="C170" s="49">
        <f t="shared" ref="C170:N170" si="163">ROUND(C71*C126/C136,0)</f>
        <v>0</v>
      </c>
      <c r="D170" s="49">
        <f t="shared" si="163"/>
        <v>0</v>
      </c>
      <c r="E170" s="49">
        <f t="shared" si="163"/>
        <v>0</v>
      </c>
      <c r="F170" s="49">
        <f t="shared" si="163"/>
        <v>0</v>
      </c>
      <c r="G170" s="49">
        <f t="shared" si="163"/>
        <v>0</v>
      </c>
      <c r="H170" s="49">
        <f t="shared" si="163"/>
        <v>0</v>
      </c>
      <c r="I170" s="49">
        <f t="shared" si="163"/>
        <v>0</v>
      </c>
      <c r="J170" s="49">
        <f t="shared" si="163"/>
        <v>0</v>
      </c>
      <c r="K170" s="49">
        <f t="shared" si="163"/>
        <v>0</v>
      </c>
      <c r="L170" s="49">
        <f t="shared" si="163"/>
        <v>0</v>
      </c>
      <c r="M170" s="49">
        <f t="shared" si="163"/>
        <v>0</v>
      </c>
      <c r="N170" s="49">
        <f t="shared" si="163"/>
        <v>0</v>
      </c>
      <c r="O170" s="49">
        <f t="shared" ref="O170:P170" si="164">ROUND(O71*O126/O136,0)</f>
        <v>0</v>
      </c>
      <c r="P170" s="49">
        <f t="shared" si="164"/>
        <v>41</v>
      </c>
      <c r="Q170" s="49">
        <f t="shared" ref="Q170" si="165">ROUND(Q71*Q126/Q136,0)</f>
        <v>66</v>
      </c>
    </row>
    <row r="171" spans="2:17" x14ac:dyDescent="0.2">
      <c r="B171" s="103" t="s">
        <v>141</v>
      </c>
      <c r="C171" s="49">
        <f t="shared" ref="C171:N171" si="166">ROUND(C72*C127/C137,0)</f>
        <v>17</v>
      </c>
      <c r="D171" s="49">
        <f t="shared" si="166"/>
        <v>19</v>
      </c>
      <c r="E171" s="49">
        <f t="shared" si="166"/>
        <v>20</v>
      </c>
      <c r="F171" s="49">
        <f t="shared" si="166"/>
        <v>32</v>
      </c>
      <c r="G171" s="49">
        <f t="shared" si="166"/>
        <v>17</v>
      </c>
      <c r="H171" s="49">
        <f t="shared" si="166"/>
        <v>17</v>
      </c>
      <c r="I171" s="49">
        <f t="shared" si="166"/>
        <v>18</v>
      </c>
      <c r="J171" s="49">
        <f t="shared" si="166"/>
        <v>19</v>
      </c>
      <c r="K171" s="49">
        <f t="shared" si="166"/>
        <v>26</v>
      </c>
      <c r="L171" s="49">
        <f t="shared" si="166"/>
        <v>26</v>
      </c>
      <c r="M171" s="49">
        <f t="shared" si="166"/>
        <v>38</v>
      </c>
      <c r="N171" s="49">
        <f t="shared" si="166"/>
        <v>44</v>
      </c>
      <c r="O171" s="49">
        <f t="shared" ref="O171:P171" si="167">ROUND(O72*O127/O137,0)</f>
        <v>38</v>
      </c>
      <c r="P171" s="49">
        <f t="shared" si="167"/>
        <v>22</v>
      </c>
      <c r="Q171" s="49">
        <f t="shared" ref="Q171" si="168">ROUND(Q72*Q127/Q137,0)</f>
        <v>30</v>
      </c>
    </row>
    <row r="172" spans="2:17" x14ac:dyDescent="0.2">
      <c r="B172" s="103" t="s">
        <v>142</v>
      </c>
      <c r="C172" s="49">
        <f t="shared" ref="C172:E173" si="169">ROUND(C73*C128/C138,0)</f>
        <v>0</v>
      </c>
      <c r="D172" s="49">
        <f t="shared" si="169"/>
        <v>0</v>
      </c>
      <c r="E172" s="49">
        <f t="shared" si="169"/>
        <v>0</v>
      </c>
      <c r="F172" s="49">
        <v>0</v>
      </c>
      <c r="G172" s="49">
        <v>0</v>
      </c>
      <c r="H172" s="49">
        <f>ROUND(H73*H128/H138,0)</f>
        <v>0</v>
      </c>
      <c r="I172" s="49">
        <v>0</v>
      </c>
      <c r="J172" s="49">
        <v>0</v>
      </c>
      <c r="K172" s="49">
        <v>0</v>
      </c>
      <c r="L172" s="49">
        <v>0</v>
      </c>
      <c r="M172" s="49">
        <v>0</v>
      </c>
      <c r="N172" s="49">
        <v>0</v>
      </c>
      <c r="O172" s="49">
        <v>0</v>
      </c>
      <c r="P172" s="49">
        <v>0</v>
      </c>
      <c r="Q172" s="49">
        <v>0</v>
      </c>
    </row>
    <row r="173" spans="2:17" x14ac:dyDescent="0.2">
      <c r="B173" s="103" t="s">
        <v>143</v>
      </c>
      <c r="C173" s="49">
        <f t="shared" si="169"/>
        <v>22</v>
      </c>
      <c r="D173" s="49">
        <f t="shared" si="169"/>
        <v>18</v>
      </c>
      <c r="E173" s="49">
        <f t="shared" si="169"/>
        <v>22</v>
      </c>
      <c r="F173" s="49">
        <f>ROUND(F74*F129/F139,0)</f>
        <v>14</v>
      </c>
      <c r="G173" s="49">
        <f>ROUND(G74*G129/G139,0)</f>
        <v>17</v>
      </c>
      <c r="H173" s="49">
        <f>ROUND(H74*H129/H139,0)</f>
        <v>20</v>
      </c>
      <c r="I173" s="49">
        <f t="shared" ref="I173:N173" si="170">ROUND(I74*I129/I139,0)</f>
        <v>23</v>
      </c>
      <c r="J173" s="49">
        <f t="shared" si="170"/>
        <v>27</v>
      </c>
      <c r="K173" s="49">
        <f t="shared" si="170"/>
        <v>28</v>
      </c>
      <c r="L173" s="49">
        <f t="shared" si="170"/>
        <v>29</v>
      </c>
      <c r="M173" s="49">
        <f t="shared" si="170"/>
        <v>25</v>
      </c>
      <c r="N173" s="49">
        <f t="shared" si="170"/>
        <v>36</v>
      </c>
      <c r="O173" s="49">
        <f t="shared" ref="O173:P173" si="171">ROUND(O74*O129/O139,0)</f>
        <v>31</v>
      </c>
      <c r="P173" s="49">
        <f t="shared" si="171"/>
        <v>18</v>
      </c>
      <c r="Q173" s="49">
        <f t="shared" ref="Q173" si="172">ROUND(Q74*Q129/Q139,0)</f>
        <v>16</v>
      </c>
    </row>
    <row r="174" spans="2:17" x14ac:dyDescent="0.2">
      <c r="B174" s="113" t="s">
        <v>144</v>
      </c>
      <c r="C174" s="114"/>
      <c r="D174" s="114"/>
      <c r="E174" s="114"/>
      <c r="F174" s="114"/>
      <c r="G174" s="114"/>
      <c r="H174" s="114"/>
      <c r="I174" s="114"/>
    </row>
    <row r="175" spans="2:17" x14ac:dyDescent="0.2">
      <c r="B175" s="113" t="s">
        <v>145</v>
      </c>
      <c r="C175" s="114"/>
      <c r="D175" s="114"/>
      <c r="E175" s="114"/>
      <c r="F175" s="114"/>
      <c r="G175" s="114"/>
      <c r="H175" s="114"/>
      <c r="I175" s="114"/>
    </row>
    <row r="176" spans="2:17" x14ac:dyDescent="0.2">
      <c r="B176" s="106" t="s">
        <v>146</v>
      </c>
      <c r="C176" s="53">
        <f t="shared" ref="C176:N176" si="173">ROUND(C77*C132/C142,0)</f>
        <v>0</v>
      </c>
      <c r="D176" s="53">
        <f t="shared" si="173"/>
        <v>0</v>
      </c>
      <c r="E176" s="53">
        <f t="shared" si="173"/>
        <v>0</v>
      </c>
      <c r="F176" s="53">
        <f t="shared" si="173"/>
        <v>0</v>
      </c>
      <c r="G176" s="53">
        <f t="shared" si="173"/>
        <v>0</v>
      </c>
      <c r="H176" s="53">
        <f t="shared" si="173"/>
        <v>0</v>
      </c>
      <c r="I176" s="53">
        <f t="shared" si="173"/>
        <v>0</v>
      </c>
      <c r="J176" s="53">
        <f t="shared" si="173"/>
        <v>0</v>
      </c>
      <c r="K176" s="53">
        <f t="shared" si="173"/>
        <v>0</v>
      </c>
      <c r="L176" s="53">
        <f t="shared" si="173"/>
        <v>0</v>
      </c>
      <c r="M176" s="53">
        <f t="shared" si="173"/>
        <v>0</v>
      </c>
      <c r="N176" s="53">
        <f t="shared" si="173"/>
        <v>0</v>
      </c>
      <c r="O176" s="53">
        <f t="shared" ref="O176:P176" si="174">ROUND(O77*O132/O142,0)</f>
        <v>0</v>
      </c>
      <c r="P176" s="53">
        <f t="shared" si="174"/>
        <v>0</v>
      </c>
      <c r="Q176" s="53">
        <f t="shared" ref="Q176" si="175">ROUND(Q77*Q132/Q142,0)</f>
        <v>0</v>
      </c>
    </row>
    <row r="177" spans="1:17" x14ac:dyDescent="0.2">
      <c r="B177" s="447" t="s">
        <v>471</v>
      </c>
      <c r="C177" s="446">
        <f>C145+C153+C161+C169-地域観光消費2!D29</f>
        <v>0</v>
      </c>
      <c r="D177" s="446">
        <f>D145+D153+D161+D169-地域観光消費2!E29</f>
        <v>0</v>
      </c>
      <c r="E177" s="446">
        <f>E145+E153+E161+E169-地域観光消費2!F29</f>
        <v>0</v>
      </c>
      <c r="F177" s="446">
        <f>F145+F153+F161+F169-地域観光消費2!G29</f>
        <v>0</v>
      </c>
      <c r="G177" s="446">
        <f>G145+G153+G161+G169-地域観光消費2!H29</f>
        <v>0</v>
      </c>
      <c r="H177" s="446">
        <f>H145+H153+H161+H169-地域観光消費2!I29</f>
        <v>0</v>
      </c>
      <c r="I177" s="446">
        <f>I145+I153+I161+I169-地域観光消費2!J29</f>
        <v>0</v>
      </c>
      <c r="J177" s="446">
        <f>J145+J153+J161+J169-地域観光消費2!K29</f>
        <v>0</v>
      </c>
      <c r="K177" s="446">
        <f>K145+K153+K161+K169-地域観光消費2!L29</f>
        <v>0</v>
      </c>
      <c r="L177" s="446">
        <f>L145+L153+L161+L169-地域観光消費2!M29</f>
        <v>0</v>
      </c>
      <c r="M177" s="446">
        <f>M145+M153+M161+M169-地域観光消費2!N29</f>
        <v>0</v>
      </c>
      <c r="N177" s="446">
        <f>N145+N153+N161+N169-地域観光消費2!O29</f>
        <v>0</v>
      </c>
      <c r="O177" s="446">
        <f>O145+O153+O161+O169-地域観光消費2!P29</f>
        <v>0</v>
      </c>
      <c r="P177" s="446">
        <f>P145+P153+P161+P169-地域観光消費2!Q29</f>
        <v>0</v>
      </c>
      <c r="Q177" s="446">
        <f>Q145+Q153+Q161+Q169-地域観光消費2!R29</f>
        <v>0</v>
      </c>
    </row>
    <row r="178" spans="1:17" x14ac:dyDescent="0.2">
      <c r="A178" t="s">
        <v>236</v>
      </c>
      <c r="B178" s="145" t="s">
        <v>237</v>
      </c>
      <c r="C178" s="68">
        <f>交通費単価!E22</f>
        <v>2440</v>
      </c>
      <c r="D178" s="68">
        <f>交通費単価!H22</f>
        <v>2440</v>
      </c>
      <c r="E178" s="54">
        <f>交通費単価!K22</f>
        <v>2440</v>
      </c>
      <c r="F178" s="68">
        <f>交通費単価!O22</f>
        <v>2440</v>
      </c>
      <c r="G178" s="68">
        <f>交通費単価!S22</f>
        <v>2440</v>
      </c>
      <c r="H178" s="68">
        <f>交通費単価!W22</f>
        <v>2440</v>
      </c>
      <c r="I178" s="68">
        <f>交通費単価!AA22</f>
        <v>2303</v>
      </c>
      <c r="J178" s="68">
        <f>交通費単価!AE22</f>
        <v>2090</v>
      </c>
      <c r="K178" s="68">
        <f>交通費単価!AI22</f>
        <v>1862</v>
      </c>
      <c r="L178" s="68">
        <f>交通費単価!AM22</f>
        <v>1659</v>
      </c>
      <c r="M178" s="68">
        <f>交通費単価!AQ22</f>
        <v>1478</v>
      </c>
      <c r="N178" s="68">
        <f>交通費単価!AU22</f>
        <v>1478</v>
      </c>
      <c r="O178" s="68">
        <f>交通費単価!AY22</f>
        <v>1478</v>
      </c>
      <c r="P178" s="68">
        <f>交通費単価!BC22</f>
        <v>1932</v>
      </c>
      <c r="Q178" s="506">
        <f>交通費単価!BG22</f>
        <v>1932</v>
      </c>
    </row>
    <row r="179" spans="1:17" x14ac:dyDescent="0.2">
      <c r="B179" s="145" t="s">
        <v>238</v>
      </c>
      <c r="C179" s="68">
        <f>交通費単価!E23</f>
        <v>13180</v>
      </c>
      <c r="D179" s="68">
        <f>交通費単価!H23</f>
        <v>13180</v>
      </c>
      <c r="E179" s="54">
        <f>交通費単価!K23</f>
        <v>13180</v>
      </c>
      <c r="F179" s="68">
        <f>交通費単価!O23</f>
        <v>13580</v>
      </c>
      <c r="G179" s="68">
        <f>交通費単価!S23</f>
        <v>13590</v>
      </c>
      <c r="H179" s="68">
        <f>交通費単価!W23</f>
        <v>13580</v>
      </c>
      <c r="I179" s="68">
        <f>交通費単価!AA23</f>
        <v>12817</v>
      </c>
      <c r="J179" s="60">
        <f>交通費単価!AE23</f>
        <v>12450</v>
      </c>
      <c r="K179" s="60">
        <f>交通費単価!AI23</f>
        <v>12408</v>
      </c>
      <c r="L179" s="60">
        <f>交通費単価!AM23</f>
        <v>12611</v>
      </c>
      <c r="M179" s="60">
        <f>交通費単価!AQ23</f>
        <v>12792</v>
      </c>
      <c r="N179" s="60">
        <f>交通費単価!AU23</f>
        <v>11070</v>
      </c>
      <c r="O179" s="60">
        <f>交通費単価!AY23</f>
        <v>11070</v>
      </c>
      <c r="P179" s="60">
        <f>交通費単価!BC23</f>
        <v>13649</v>
      </c>
      <c r="Q179" s="547">
        <f>交通費単価!BG23</f>
        <v>13649</v>
      </c>
    </row>
    <row r="180" spans="1:17" x14ac:dyDescent="0.2">
      <c r="A180" s="150" t="s">
        <v>242</v>
      </c>
      <c r="B180" s="146" t="s">
        <v>239</v>
      </c>
      <c r="C180" s="47">
        <f t="shared" ref="C180:N180" si="176">C7*C178/1000</f>
        <v>18971</v>
      </c>
      <c r="D180" s="47">
        <f t="shared" si="176"/>
        <v>21418.32</v>
      </c>
      <c r="E180" s="47">
        <f t="shared" si="176"/>
        <v>20032.400000000001</v>
      </c>
      <c r="F180" s="47">
        <f t="shared" si="176"/>
        <v>22013.899600000001</v>
      </c>
      <c r="G180" s="47">
        <f t="shared" si="176"/>
        <v>22404.080000000002</v>
      </c>
      <c r="H180" s="47">
        <f t="shared" si="176"/>
        <v>27103.52</v>
      </c>
      <c r="I180" s="47">
        <f t="shared" si="176"/>
        <v>22922.993407999998</v>
      </c>
      <c r="J180" s="47">
        <f t="shared" si="176"/>
        <v>20622.03</v>
      </c>
      <c r="K180" s="47">
        <f t="shared" si="176"/>
        <v>16517.802</v>
      </c>
      <c r="L180" s="47">
        <f t="shared" si="176"/>
        <v>15569.802926999999</v>
      </c>
      <c r="M180" s="47">
        <f t="shared" si="176"/>
        <v>5625.4527500000004</v>
      </c>
      <c r="N180" s="47">
        <f t="shared" si="176"/>
        <v>6954.3801919999996</v>
      </c>
      <c r="O180" s="47">
        <f t="shared" ref="O180:P180" si="177">O7*O178/1000</f>
        <v>10344.394891999998</v>
      </c>
      <c r="P180" s="47">
        <f t="shared" si="177"/>
        <v>17613.317567999999</v>
      </c>
      <c r="Q180" s="47">
        <f t="shared" ref="Q180" si="178">Q7*Q178/1000</f>
        <v>17306.067744000004</v>
      </c>
    </row>
    <row r="181" spans="1:17" x14ac:dyDescent="0.2">
      <c r="B181" s="147" t="s">
        <v>240</v>
      </c>
      <c r="C181" s="49">
        <f t="shared" ref="C181:N181" si="179">C8*C179/1000</f>
        <v>11690.66</v>
      </c>
      <c r="D181" s="49">
        <f t="shared" si="179"/>
        <v>13048.2</v>
      </c>
      <c r="E181" s="49">
        <f t="shared" si="179"/>
        <v>10544</v>
      </c>
      <c r="F181" s="49">
        <f t="shared" si="179"/>
        <v>11268.167960000002</v>
      </c>
      <c r="G181" s="49">
        <f t="shared" si="179"/>
        <v>11415.6</v>
      </c>
      <c r="H181" s="49">
        <f t="shared" si="179"/>
        <v>24036.6</v>
      </c>
      <c r="I181" s="49">
        <f t="shared" si="179"/>
        <v>17302.95</v>
      </c>
      <c r="J181" s="49">
        <f t="shared" si="179"/>
        <v>13657.65</v>
      </c>
      <c r="K181" s="49">
        <f t="shared" si="179"/>
        <v>18078.455999999998</v>
      </c>
      <c r="L181" s="49">
        <f t="shared" si="179"/>
        <v>12372.450323999999</v>
      </c>
      <c r="M181" s="49">
        <f t="shared" si="179"/>
        <v>6322.6634639999993</v>
      </c>
      <c r="N181" s="49">
        <f t="shared" si="179"/>
        <v>7819.2059399999998</v>
      </c>
      <c r="O181" s="49">
        <f t="shared" ref="O181:P181" si="180">O8*O179/1000</f>
        <v>15022.133909999999</v>
      </c>
      <c r="P181" s="49">
        <f t="shared" si="180"/>
        <v>24433.798297000001</v>
      </c>
      <c r="Q181" s="49">
        <f t="shared" ref="Q181" si="181">Q8*Q179/1000</f>
        <v>24323.555324000001</v>
      </c>
    </row>
    <row r="182" spans="1:17" x14ac:dyDescent="0.2">
      <c r="A182" s="61"/>
      <c r="B182" s="148" t="s">
        <v>241</v>
      </c>
      <c r="C182" s="60">
        <f>C180+C181</f>
        <v>30661.66</v>
      </c>
      <c r="D182" s="60">
        <f t="shared" ref="D182:H182" si="182">D180+D181</f>
        <v>34466.520000000004</v>
      </c>
      <c r="E182" s="60">
        <f t="shared" si="182"/>
        <v>30576.400000000001</v>
      </c>
      <c r="F182" s="60">
        <f t="shared" si="182"/>
        <v>33282.067560000003</v>
      </c>
      <c r="G182" s="60">
        <f t="shared" si="182"/>
        <v>33819.68</v>
      </c>
      <c r="H182" s="60">
        <f t="shared" si="182"/>
        <v>51140.119999999995</v>
      </c>
      <c r="I182" s="60">
        <f t="shared" ref="I182:J182" si="183">I180+I181</f>
        <v>40225.943407999999</v>
      </c>
      <c r="J182" s="60">
        <f t="shared" si="183"/>
        <v>34279.68</v>
      </c>
      <c r="K182" s="60">
        <f t="shared" ref="K182:L182" si="184">K180+K181</f>
        <v>34596.258000000002</v>
      </c>
      <c r="L182" s="60">
        <f t="shared" si="184"/>
        <v>27942.253250999998</v>
      </c>
      <c r="M182" s="60">
        <f t="shared" ref="M182:N182" si="185">M180+M181</f>
        <v>11948.116214</v>
      </c>
      <c r="N182" s="60">
        <f t="shared" si="185"/>
        <v>14773.586132</v>
      </c>
      <c r="O182" s="60">
        <f t="shared" ref="O182:P182" si="186">O180+O181</f>
        <v>25366.528801999997</v>
      </c>
      <c r="P182" s="60">
        <f t="shared" si="186"/>
        <v>42047.115865</v>
      </c>
      <c r="Q182" s="60">
        <f t="shared" ref="Q182" si="187">Q180+Q181</f>
        <v>41629.623068000001</v>
      </c>
    </row>
    <row r="183" spans="1:17" x14ac:dyDescent="0.2">
      <c r="A183" s="154" t="s">
        <v>243</v>
      </c>
      <c r="B183" s="151" t="s">
        <v>244</v>
      </c>
      <c r="C183" s="152">
        <f>ROUND(C185*C180/C182,0)</f>
        <v>18852</v>
      </c>
      <c r="D183" s="152">
        <f t="shared" ref="D183:H183" si="188">ROUND(D185*D180/D182,0)</f>
        <v>21617</v>
      </c>
      <c r="E183" s="152">
        <f t="shared" si="188"/>
        <v>20153</v>
      </c>
      <c r="F183" s="152">
        <f t="shared" si="188"/>
        <v>21942</v>
      </c>
      <c r="G183" s="152">
        <f t="shared" si="188"/>
        <v>20932</v>
      </c>
      <c r="H183" s="152">
        <f t="shared" si="188"/>
        <v>25899</v>
      </c>
      <c r="I183" s="152">
        <f t="shared" ref="I183:J183" si="189">ROUND(I185*I180/I182,0)</f>
        <v>25915</v>
      </c>
      <c r="J183" s="152">
        <f t="shared" si="189"/>
        <v>26235</v>
      </c>
      <c r="K183" s="152">
        <f t="shared" ref="K183:L183" si="190">ROUND(K185*K180/K182,0)</f>
        <v>19247</v>
      </c>
      <c r="L183" s="152">
        <f t="shared" si="190"/>
        <v>20876</v>
      </c>
      <c r="M183" s="152">
        <f t="shared" ref="M183:N183" si="191">ROUND(M185*M180/M182,0)</f>
        <v>6095</v>
      </c>
      <c r="N183" s="152">
        <f t="shared" si="191"/>
        <v>9585</v>
      </c>
      <c r="O183" s="152">
        <f t="shared" ref="O183:P183" si="192">ROUND(O185*O180/O182,0)</f>
        <v>13517</v>
      </c>
      <c r="P183" s="152">
        <f t="shared" si="192"/>
        <v>23713</v>
      </c>
      <c r="Q183" s="152">
        <f t="shared" ref="Q183" si="193">ROUND(Q185*Q180/Q182,0)</f>
        <v>21020</v>
      </c>
    </row>
    <row r="184" spans="1:17" x14ac:dyDescent="0.2">
      <c r="B184" s="153" t="s">
        <v>245</v>
      </c>
      <c r="C184" s="50">
        <f>C185-C183</f>
        <v>11617</v>
      </c>
      <c r="D184" s="50">
        <f t="shared" ref="D184:H184" si="194">D185-D183</f>
        <v>13169</v>
      </c>
      <c r="E184" s="50">
        <f t="shared" si="194"/>
        <v>10608</v>
      </c>
      <c r="F184" s="50">
        <f t="shared" si="194"/>
        <v>11231</v>
      </c>
      <c r="G184" s="50">
        <f t="shared" si="194"/>
        <v>10666</v>
      </c>
      <c r="H184" s="50">
        <f t="shared" si="194"/>
        <v>22968</v>
      </c>
      <c r="I184" s="50">
        <f t="shared" ref="I184:J184" si="195">I185-I183</f>
        <v>19561</v>
      </c>
      <c r="J184" s="50">
        <f t="shared" si="195"/>
        <v>17375</v>
      </c>
      <c r="K184" s="50">
        <f t="shared" ref="K184:L184" si="196">K185-K183</f>
        <v>21065</v>
      </c>
      <c r="L184" s="50">
        <f t="shared" si="196"/>
        <v>16589</v>
      </c>
      <c r="M184" s="50">
        <f t="shared" ref="M184:N184" si="197">M185-M183</f>
        <v>6850</v>
      </c>
      <c r="N184" s="50">
        <f t="shared" si="197"/>
        <v>10777</v>
      </c>
      <c r="O184" s="50">
        <f t="shared" ref="O184:P184" si="198">O185-O183</f>
        <v>19629</v>
      </c>
      <c r="P184" s="50">
        <f t="shared" si="198"/>
        <v>32895</v>
      </c>
      <c r="Q184" s="50">
        <f t="shared" ref="Q184" si="199">Q185-Q183</f>
        <v>29544</v>
      </c>
    </row>
    <row r="185" spans="1:17" x14ac:dyDescent="0.2">
      <c r="A185" s="61"/>
      <c r="B185" s="148" t="s">
        <v>246</v>
      </c>
      <c r="C185" s="60">
        <f>C83</f>
        <v>30469</v>
      </c>
      <c r="D185" s="60">
        <f t="shared" ref="D185:I185" si="200">D83</f>
        <v>34786</v>
      </c>
      <c r="E185" s="60">
        <f t="shared" si="200"/>
        <v>30761</v>
      </c>
      <c r="F185" s="60">
        <f t="shared" si="200"/>
        <v>33173</v>
      </c>
      <c r="G185" s="60">
        <f t="shared" si="200"/>
        <v>31598</v>
      </c>
      <c r="H185" s="60">
        <f t="shared" si="200"/>
        <v>48867</v>
      </c>
      <c r="I185" s="60">
        <f t="shared" si="200"/>
        <v>45476</v>
      </c>
      <c r="J185" s="60">
        <f t="shared" ref="J185:K185" si="201">J83</f>
        <v>43610</v>
      </c>
      <c r="K185" s="60">
        <f t="shared" si="201"/>
        <v>40312</v>
      </c>
      <c r="L185" s="60">
        <f t="shared" ref="L185:M185" si="202">L83</f>
        <v>37465</v>
      </c>
      <c r="M185" s="60">
        <f t="shared" si="202"/>
        <v>12945</v>
      </c>
      <c r="N185" s="60">
        <f t="shared" ref="N185:O185" si="203">N83</f>
        <v>20362</v>
      </c>
      <c r="O185" s="60">
        <f t="shared" si="203"/>
        <v>33146</v>
      </c>
      <c r="P185" s="60">
        <f t="shared" ref="P185:Q185" si="204">P83</f>
        <v>56608</v>
      </c>
      <c r="Q185" s="60">
        <f t="shared" si="204"/>
        <v>50564</v>
      </c>
    </row>
    <row r="187" spans="1:17" x14ac:dyDescent="0.2">
      <c r="A187" t="s">
        <v>155</v>
      </c>
      <c r="B187" s="67"/>
      <c r="C187" s="345" t="s">
        <v>151</v>
      </c>
      <c r="D187" s="345" t="s">
        <v>70</v>
      </c>
      <c r="E187" s="543" t="s">
        <v>67</v>
      </c>
      <c r="F187" s="345" t="s">
        <v>61</v>
      </c>
      <c r="G187" s="345" t="s">
        <v>60</v>
      </c>
      <c r="H187" s="345" t="s">
        <v>75</v>
      </c>
      <c r="I187" s="345" t="s">
        <v>76</v>
      </c>
      <c r="J187" s="345" t="s">
        <v>374</v>
      </c>
      <c r="K187" s="345" t="s">
        <v>426</v>
      </c>
      <c r="L187" s="345" t="s">
        <v>443</v>
      </c>
      <c r="M187" s="345" t="s">
        <v>492</v>
      </c>
      <c r="N187" s="345" t="s">
        <v>553</v>
      </c>
      <c r="O187" s="345" t="s">
        <v>577</v>
      </c>
      <c r="P187" s="713" t="s">
        <v>619</v>
      </c>
      <c r="Q187" s="713" t="s">
        <v>632</v>
      </c>
    </row>
    <row r="188" spans="1:17" x14ac:dyDescent="0.2">
      <c r="B188" s="43" t="s">
        <v>176</v>
      </c>
      <c r="C188" s="47">
        <f>C189+C190</f>
        <v>27347</v>
      </c>
      <c r="D188" s="47">
        <f t="shared" ref="D188:H188" si="205">D189+D190</f>
        <v>31442</v>
      </c>
      <c r="E188" s="47">
        <f t="shared" si="205"/>
        <v>27560</v>
      </c>
      <c r="F188" s="47">
        <f t="shared" si="205"/>
        <v>30187</v>
      </c>
      <c r="G188" s="47">
        <f t="shared" si="205"/>
        <v>28798</v>
      </c>
      <c r="H188" s="47">
        <f t="shared" si="205"/>
        <v>45771</v>
      </c>
      <c r="I188" s="47">
        <f t="shared" ref="I188:J188" si="206">I189+I190</f>
        <v>41810</v>
      </c>
      <c r="J188" s="47">
        <f t="shared" si="206"/>
        <v>39680</v>
      </c>
      <c r="K188" s="47">
        <f t="shared" ref="K188:L188" si="207">K189+K190</f>
        <v>36809</v>
      </c>
      <c r="L188" s="47">
        <f t="shared" si="207"/>
        <v>34163</v>
      </c>
      <c r="M188" s="47">
        <f t="shared" ref="M188:N188" si="208">M189+M190</f>
        <v>10528</v>
      </c>
      <c r="N188" s="47">
        <f t="shared" si="208"/>
        <v>17037</v>
      </c>
      <c r="O188" s="47">
        <f t="shared" ref="O188:P188" si="209">O189+O190</f>
        <v>29639</v>
      </c>
      <c r="P188" s="49">
        <f t="shared" si="209"/>
        <v>52126</v>
      </c>
      <c r="Q188" s="49">
        <f t="shared" ref="Q188" si="210">Q189+Q190</f>
        <v>46403</v>
      </c>
    </row>
    <row r="189" spans="1:17" x14ac:dyDescent="0.2">
      <c r="B189" s="452" t="s">
        <v>147</v>
      </c>
      <c r="C189" s="453">
        <f>ROUND(C183*C97/C133,0)+1</f>
        <v>16024</v>
      </c>
      <c r="D189" s="453">
        <f t="shared" ref="D189:O189" si="211">ROUND(D183*D97/D133,0)</f>
        <v>18584</v>
      </c>
      <c r="E189" s="453">
        <f>ROUND(E183*E97/E133,0)-1</f>
        <v>17260</v>
      </c>
      <c r="F189" s="453">
        <f>ROUND(F183*F97/F133,0)-1</f>
        <v>19286</v>
      </c>
      <c r="G189" s="453">
        <f>ROUND(G183*G97/G133,0)-1</f>
        <v>18808</v>
      </c>
      <c r="H189" s="453">
        <f t="shared" si="211"/>
        <v>23551</v>
      </c>
      <c r="I189" s="453">
        <f>ROUND(I183*I97/I133,0)+1</f>
        <v>23100</v>
      </c>
      <c r="J189" s="453">
        <f>ROUND(J183*J97/J133,0)-1</f>
        <v>23250</v>
      </c>
      <c r="K189" s="453">
        <f>ROUND(K183*K97/K133,0)+1</f>
        <v>16568</v>
      </c>
      <c r="L189" s="453">
        <f t="shared" si="211"/>
        <v>18241</v>
      </c>
      <c r="M189" s="453">
        <f t="shared" si="211"/>
        <v>4440</v>
      </c>
      <c r="N189" s="453">
        <f>ROUND(N183*N97/N133,0)+1</f>
        <v>7146</v>
      </c>
      <c r="O189" s="453">
        <f t="shared" si="211"/>
        <v>10931</v>
      </c>
      <c r="P189" s="453">
        <f t="shared" ref="P189" si="212">ROUND(P183*P97/P133,0)</f>
        <v>19939</v>
      </c>
      <c r="Q189" s="453">
        <f>ROUND(Q183*Q97/Q133,0)+1</f>
        <v>17584</v>
      </c>
    </row>
    <row r="190" spans="1:17" x14ac:dyDescent="0.2">
      <c r="B190" s="106" t="s">
        <v>148</v>
      </c>
      <c r="C190" s="49">
        <f>ROUND(C184*C98/C134,0)</f>
        <v>11323</v>
      </c>
      <c r="D190" s="49">
        <f t="shared" ref="D190:H190" si="213">ROUND(D184*D98/D134,0)</f>
        <v>12858</v>
      </c>
      <c r="E190" s="49">
        <f t="shared" si="213"/>
        <v>10300</v>
      </c>
      <c r="F190" s="49">
        <f t="shared" si="213"/>
        <v>10901</v>
      </c>
      <c r="G190" s="49">
        <f t="shared" si="213"/>
        <v>9990</v>
      </c>
      <c r="H190" s="49">
        <f t="shared" si="213"/>
        <v>22220</v>
      </c>
      <c r="I190" s="49">
        <f t="shared" ref="I190:J190" si="214">ROUND(I184*I98/I134,0)</f>
        <v>18710</v>
      </c>
      <c r="J190" s="49">
        <f t="shared" si="214"/>
        <v>16430</v>
      </c>
      <c r="K190" s="49">
        <f t="shared" ref="K190:L190" si="215">ROUND(K184*K98/K134,0)</f>
        <v>20241</v>
      </c>
      <c r="L190" s="49">
        <f t="shared" si="215"/>
        <v>15922</v>
      </c>
      <c r="M190" s="49">
        <f t="shared" ref="M190:N190" si="216">ROUND(M184*M98/M134,0)</f>
        <v>6088</v>
      </c>
      <c r="N190" s="49">
        <f t="shared" si="216"/>
        <v>9891</v>
      </c>
      <c r="O190" s="49">
        <f t="shared" ref="O190:P190" si="217">ROUND(O184*O98/O134,0)</f>
        <v>18708</v>
      </c>
      <c r="P190" s="49">
        <f t="shared" si="217"/>
        <v>32187</v>
      </c>
      <c r="Q190" s="49">
        <f t="shared" ref="Q190" si="218">ROUND(Q184*Q98/Q134,0)</f>
        <v>28819</v>
      </c>
    </row>
    <row r="191" spans="1:17" x14ac:dyDescent="0.2">
      <c r="B191" s="43" t="s">
        <v>177</v>
      </c>
      <c r="C191" s="47">
        <f>C192+C193</f>
        <v>1875</v>
      </c>
      <c r="D191" s="47">
        <f t="shared" ref="D191:H191" si="219">D192+D193</f>
        <v>2033</v>
      </c>
      <c r="E191" s="47">
        <f t="shared" si="219"/>
        <v>1987</v>
      </c>
      <c r="F191" s="47">
        <f t="shared" si="219"/>
        <v>1842</v>
      </c>
      <c r="G191" s="47">
        <f t="shared" si="219"/>
        <v>1731</v>
      </c>
      <c r="H191" s="47">
        <f t="shared" si="219"/>
        <v>1916</v>
      </c>
      <c r="I191" s="47">
        <f t="shared" ref="I191:J191" si="220">I192+I193</f>
        <v>2032</v>
      </c>
      <c r="J191" s="47">
        <f t="shared" si="220"/>
        <v>2340</v>
      </c>
      <c r="K191" s="47">
        <f t="shared" ref="K191:L191" si="221">K192+K193</f>
        <v>2188</v>
      </c>
      <c r="L191" s="47">
        <f t="shared" si="221"/>
        <v>1957</v>
      </c>
      <c r="M191" s="47">
        <f t="shared" ref="M191:N191" si="222">M192+M193</f>
        <v>1498</v>
      </c>
      <c r="N191" s="47">
        <f t="shared" si="222"/>
        <v>1987</v>
      </c>
      <c r="O191" s="47">
        <f t="shared" ref="O191:P191" si="223">O192+O193</f>
        <v>1989</v>
      </c>
      <c r="P191" s="47">
        <f t="shared" si="223"/>
        <v>2236</v>
      </c>
      <c r="Q191" s="47">
        <f t="shared" ref="Q191" si="224">Q192+Q193</f>
        <v>2110</v>
      </c>
    </row>
    <row r="192" spans="1:17" x14ac:dyDescent="0.2">
      <c r="B192" s="102" t="s">
        <v>147</v>
      </c>
      <c r="C192" s="49">
        <f>ROUND(C183*C106/C133,0)</f>
        <v>1646</v>
      </c>
      <c r="D192" s="49">
        <f t="shared" ref="D192:H192" si="225">ROUND(D183*D106/D133,0)</f>
        <v>1794</v>
      </c>
      <c r="E192" s="49">
        <f t="shared" si="225"/>
        <v>1731</v>
      </c>
      <c r="F192" s="49">
        <f t="shared" si="225"/>
        <v>1576</v>
      </c>
      <c r="G192" s="49">
        <f t="shared" si="225"/>
        <v>1178</v>
      </c>
      <c r="H192" s="49">
        <f t="shared" si="225"/>
        <v>1298</v>
      </c>
      <c r="I192" s="49">
        <f t="shared" ref="I192:J192" si="226">ROUND(I183*I106/I133,0)</f>
        <v>1326</v>
      </c>
      <c r="J192" s="49">
        <f t="shared" si="226"/>
        <v>1557</v>
      </c>
      <c r="K192" s="49">
        <f t="shared" ref="K192:L192" si="227">ROUND(K183*K106/K133,0)</f>
        <v>1508</v>
      </c>
      <c r="L192" s="49">
        <f t="shared" si="227"/>
        <v>1451</v>
      </c>
      <c r="M192" s="49">
        <f t="shared" ref="M192:N192" si="228">ROUND(M183*M106/M133,0)</f>
        <v>881</v>
      </c>
      <c r="N192" s="49">
        <f t="shared" si="228"/>
        <v>1259</v>
      </c>
      <c r="O192" s="49">
        <f t="shared" ref="O192:P192" si="229">ROUND(O183*O106/O133,0)</f>
        <v>1231</v>
      </c>
      <c r="P192" s="49">
        <f t="shared" si="229"/>
        <v>1655</v>
      </c>
      <c r="Q192" s="49">
        <f t="shared" ref="Q192" si="230">ROUND(Q183*Q106/Q133,0)</f>
        <v>1515</v>
      </c>
    </row>
    <row r="193" spans="1:17" x14ac:dyDescent="0.2">
      <c r="B193" s="106" t="s">
        <v>148</v>
      </c>
      <c r="C193" s="53">
        <f>ROUND(C184*C107/C134,0)</f>
        <v>229</v>
      </c>
      <c r="D193" s="53">
        <f t="shared" ref="D193:H193" si="231">ROUND(D184*D107/D134,0)</f>
        <v>239</v>
      </c>
      <c r="E193" s="53">
        <f t="shared" si="231"/>
        <v>256</v>
      </c>
      <c r="F193" s="53">
        <f t="shared" si="231"/>
        <v>266</v>
      </c>
      <c r="G193" s="53">
        <f t="shared" si="231"/>
        <v>553</v>
      </c>
      <c r="H193" s="53">
        <f t="shared" si="231"/>
        <v>618</v>
      </c>
      <c r="I193" s="53">
        <f t="shared" ref="I193:J193" si="232">ROUND(I184*I107/I134,0)</f>
        <v>706</v>
      </c>
      <c r="J193" s="53">
        <f t="shared" si="232"/>
        <v>783</v>
      </c>
      <c r="K193" s="53">
        <f t="shared" ref="K193:L193" si="233">ROUND(K184*K107/K134,0)</f>
        <v>680</v>
      </c>
      <c r="L193" s="53">
        <f t="shared" si="233"/>
        <v>506</v>
      </c>
      <c r="M193" s="53">
        <f t="shared" ref="M193:N193" si="234">ROUND(M184*M107/M134,0)</f>
        <v>617</v>
      </c>
      <c r="N193" s="53">
        <f t="shared" si="234"/>
        <v>728</v>
      </c>
      <c r="O193" s="53">
        <f t="shared" ref="O193:P193" si="235">ROUND(O184*O107/O134,0)</f>
        <v>758</v>
      </c>
      <c r="P193" s="53">
        <f t="shared" si="235"/>
        <v>581</v>
      </c>
      <c r="Q193" s="53">
        <f t="shared" ref="Q193" si="236">ROUND(Q184*Q107/Q134,0)</f>
        <v>595</v>
      </c>
    </row>
    <row r="194" spans="1:17" x14ac:dyDescent="0.2">
      <c r="B194" t="s">
        <v>178</v>
      </c>
      <c r="C194" s="47">
        <f>C195+C196</f>
        <v>507</v>
      </c>
      <c r="D194" s="47">
        <f t="shared" ref="D194:H194" si="237">D195+D196</f>
        <v>545</v>
      </c>
      <c r="E194" s="47">
        <f t="shared" si="237"/>
        <v>463</v>
      </c>
      <c r="F194" s="47">
        <f t="shared" si="237"/>
        <v>369</v>
      </c>
      <c r="G194" s="47">
        <f t="shared" si="237"/>
        <v>225</v>
      </c>
      <c r="H194" s="47">
        <f t="shared" si="237"/>
        <v>294</v>
      </c>
      <c r="I194" s="47">
        <f t="shared" ref="I194:J194" si="238">I195+I196</f>
        <v>467</v>
      </c>
      <c r="J194" s="47">
        <f t="shared" si="238"/>
        <v>437</v>
      </c>
      <c r="K194" s="47">
        <f t="shared" ref="K194:L194" si="239">K195+K196</f>
        <v>316</v>
      </c>
      <c r="L194" s="47">
        <f t="shared" si="239"/>
        <v>313</v>
      </c>
      <c r="M194" s="47">
        <f t="shared" ref="M194:N194" si="240">M195+M196</f>
        <v>170</v>
      </c>
      <c r="N194" s="47">
        <f t="shared" si="240"/>
        <v>239</v>
      </c>
      <c r="O194" s="47">
        <f t="shared" ref="O194:P194" si="241">O195+O196</f>
        <v>253</v>
      </c>
      <c r="P194" s="47">
        <f t="shared" si="241"/>
        <v>347</v>
      </c>
      <c r="Q194" s="47">
        <f t="shared" ref="Q194" si="242">Q195+Q196</f>
        <v>310</v>
      </c>
    </row>
    <row r="195" spans="1:17" x14ac:dyDescent="0.2">
      <c r="B195" s="102" t="s">
        <v>147</v>
      </c>
      <c r="C195" s="49">
        <f>ROUND(C183*C115/C133,0)</f>
        <v>483</v>
      </c>
      <c r="D195" s="49">
        <f t="shared" ref="D195:H195" si="243">ROUND(D183*D115/D133,0)</f>
        <v>517</v>
      </c>
      <c r="E195" s="49">
        <f t="shared" si="243"/>
        <v>454</v>
      </c>
      <c r="F195" s="49">
        <f t="shared" si="243"/>
        <v>349</v>
      </c>
      <c r="G195" s="49">
        <f t="shared" si="243"/>
        <v>194</v>
      </c>
      <c r="H195" s="49">
        <f t="shared" si="243"/>
        <v>259</v>
      </c>
      <c r="I195" s="49">
        <f t="shared" ref="I195:J195" si="244">ROUND(I183*I115/I133,0)</f>
        <v>428</v>
      </c>
      <c r="J195" s="49">
        <f t="shared" si="244"/>
        <v>390</v>
      </c>
      <c r="K195" s="49">
        <f t="shared" ref="K195:L195" si="245">ROUND(K183*K115/K133,0)</f>
        <v>278</v>
      </c>
      <c r="L195" s="49">
        <f t="shared" si="245"/>
        <v>275</v>
      </c>
      <c r="M195" s="49">
        <f t="shared" ref="M195:N195" si="246">ROUND(M183*M115/M133,0)</f>
        <v>132</v>
      </c>
      <c r="N195" s="49">
        <f t="shared" si="246"/>
        <v>201</v>
      </c>
      <c r="O195" s="49">
        <f t="shared" ref="O195:P195" si="247">ROUND(O183*O115/O133,0)</f>
        <v>202</v>
      </c>
      <c r="P195" s="49">
        <f t="shared" si="247"/>
        <v>307</v>
      </c>
      <c r="Q195" s="49">
        <f t="shared" ref="Q195" si="248">ROUND(Q183*Q115/Q133,0)</f>
        <v>275</v>
      </c>
    </row>
    <row r="196" spans="1:17" x14ac:dyDescent="0.2">
      <c r="B196" s="106" t="s">
        <v>148</v>
      </c>
      <c r="C196" s="49">
        <f>ROUND(C184*C116/C134,0)</f>
        <v>24</v>
      </c>
      <c r="D196" s="49">
        <f t="shared" ref="D196:H196" si="249">ROUND(D184*D116/D134,0)</f>
        <v>28</v>
      </c>
      <c r="E196" s="49">
        <f t="shared" si="249"/>
        <v>9</v>
      </c>
      <c r="F196" s="49">
        <f t="shared" si="249"/>
        <v>20</v>
      </c>
      <c r="G196" s="49">
        <f t="shared" si="249"/>
        <v>31</v>
      </c>
      <c r="H196" s="49">
        <f t="shared" si="249"/>
        <v>35</v>
      </c>
      <c r="I196" s="49">
        <f t="shared" ref="I196:J196" si="250">ROUND(I184*I116/I134,0)</f>
        <v>39</v>
      </c>
      <c r="J196" s="49">
        <f t="shared" si="250"/>
        <v>47</v>
      </c>
      <c r="K196" s="49">
        <f t="shared" ref="K196:L196" si="251">ROUND(K184*K116/K134,0)</f>
        <v>38</v>
      </c>
      <c r="L196" s="49">
        <f t="shared" si="251"/>
        <v>38</v>
      </c>
      <c r="M196" s="49">
        <f t="shared" ref="M196:N196" si="252">ROUND(M184*M116/M134,0)</f>
        <v>38</v>
      </c>
      <c r="N196" s="49">
        <f t="shared" si="252"/>
        <v>38</v>
      </c>
      <c r="O196" s="49">
        <f t="shared" ref="O196:P196" si="253">ROUND(O184*O116/O134,0)</f>
        <v>51</v>
      </c>
      <c r="P196" s="49">
        <f t="shared" si="253"/>
        <v>40</v>
      </c>
      <c r="Q196" s="49">
        <f t="shared" ref="Q196" si="254">ROUND(Q184*Q116/Q134,0)</f>
        <v>35</v>
      </c>
    </row>
    <row r="197" spans="1:17" x14ac:dyDescent="0.2">
      <c r="B197" s="43" t="s">
        <v>179</v>
      </c>
      <c r="C197" s="47">
        <f>C198+C199</f>
        <v>740</v>
      </c>
      <c r="D197" s="47">
        <f t="shared" ref="D197:H197" si="255">D198+D199</f>
        <v>766</v>
      </c>
      <c r="E197" s="47">
        <f t="shared" si="255"/>
        <v>751</v>
      </c>
      <c r="F197" s="47">
        <f t="shared" si="255"/>
        <v>775</v>
      </c>
      <c r="G197" s="47">
        <f t="shared" si="255"/>
        <v>844</v>
      </c>
      <c r="H197" s="47">
        <f t="shared" si="255"/>
        <v>886</v>
      </c>
      <c r="I197" s="47">
        <f t="shared" ref="I197:J197" si="256">I198+I199</f>
        <v>1167</v>
      </c>
      <c r="J197" s="47">
        <f t="shared" si="256"/>
        <v>1153</v>
      </c>
      <c r="K197" s="47">
        <f t="shared" ref="K197:L197" si="257">K198+K199</f>
        <v>999</v>
      </c>
      <c r="L197" s="47">
        <f t="shared" si="257"/>
        <v>1032</v>
      </c>
      <c r="M197" s="47">
        <f t="shared" ref="M197:N197" si="258">M198+M199</f>
        <v>749</v>
      </c>
      <c r="N197" s="47">
        <f t="shared" si="258"/>
        <v>1099</v>
      </c>
      <c r="O197" s="47">
        <f t="shared" ref="O197:P197" si="259">O198+O199</f>
        <v>1265</v>
      </c>
      <c r="P197" s="47">
        <f t="shared" si="259"/>
        <v>1899</v>
      </c>
      <c r="Q197" s="47">
        <f t="shared" ref="Q197" si="260">Q198+Q199</f>
        <v>1741</v>
      </c>
    </row>
    <row r="198" spans="1:17" x14ac:dyDescent="0.2">
      <c r="B198" s="102" t="s">
        <v>147</v>
      </c>
      <c r="C198" s="49">
        <f>ROUND(C183*C124/C133,0)</f>
        <v>699</v>
      </c>
      <c r="D198" s="49">
        <f t="shared" ref="D198:H198" si="261">ROUND(D183*D124/D133,0)</f>
        <v>722</v>
      </c>
      <c r="E198" s="49">
        <f t="shared" si="261"/>
        <v>707</v>
      </c>
      <c r="F198" s="49">
        <f t="shared" si="261"/>
        <v>730</v>
      </c>
      <c r="G198" s="49">
        <f t="shared" si="261"/>
        <v>751</v>
      </c>
      <c r="H198" s="49">
        <f t="shared" si="261"/>
        <v>791</v>
      </c>
      <c r="I198" s="49">
        <f t="shared" ref="I198:J198" si="262">ROUND(I183*I124/I133,0)</f>
        <v>1061</v>
      </c>
      <c r="J198" s="49">
        <f t="shared" si="262"/>
        <v>1037</v>
      </c>
      <c r="K198" s="49">
        <f t="shared" ref="K198:L198" si="263">ROUND(K183*K124/K133,0)</f>
        <v>894</v>
      </c>
      <c r="L198" s="49">
        <f t="shared" si="263"/>
        <v>909</v>
      </c>
      <c r="M198" s="49">
        <f t="shared" ref="M198:N198" si="264">ROUND(M183*M124/M133,0)</f>
        <v>641</v>
      </c>
      <c r="N198" s="49">
        <f t="shared" si="264"/>
        <v>980</v>
      </c>
      <c r="O198" s="49">
        <f t="shared" ref="O198:P198" si="265">ROUND(O183*O124/O133,0)</f>
        <v>1152</v>
      </c>
      <c r="P198" s="49">
        <f t="shared" si="265"/>
        <v>1812</v>
      </c>
      <c r="Q198" s="49">
        <f t="shared" ref="Q198" si="266">ROUND(Q183*Q124/Q133,0)</f>
        <v>1646</v>
      </c>
    </row>
    <row r="199" spans="1:17" x14ac:dyDescent="0.2">
      <c r="B199" s="106" t="s">
        <v>148</v>
      </c>
      <c r="C199" s="53">
        <f>ROUND(C184*C125/C134,0)</f>
        <v>41</v>
      </c>
      <c r="D199" s="53">
        <f t="shared" ref="D199:H199" si="267">ROUND(D184*D125/D134,0)</f>
        <v>44</v>
      </c>
      <c r="E199" s="53">
        <f t="shared" si="267"/>
        <v>44</v>
      </c>
      <c r="F199" s="53">
        <f t="shared" si="267"/>
        <v>45</v>
      </c>
      <c r="G199" s="53">
        <f t="shared" si="267"/>
        <v>93</v>
      </c>
      <c r="H199" s="53">
        <f t="shared" si="267"/>
        <v>95</v>
      </c>
      <c r="I199" s="53">
        <f t="shared" ref="I199:J199" si="268">ROUND(I184*I125/I134,0)</f>
        <v>106</v>
      </c>
      <c r="J199" s="53">
        <f t="shared" si="268"/>
        <v>116</v>
      </c>
      <c r="K199" s="53">
        <f t="shared" ref="K199:L199" si="269">ROUND(K184*K125/K134,0)</f>
        <v>105</v>
      </c>
      <c r="L199" s="53">
        <f t="shared" si="269"/>
        <v>123</v>
      </c>
      <c r="M199" s="53">
        <f t="shared" ref="M199:N199" si="270">ROUND(M184*M125/M134,0)</f>
        <v>108</v>
      </c>
      <c r="N199" s="53">
        <f t="shared" si="270"/>
        <v>119</v>
      </c>
      <c r="O199" s="53">
        <f t="shared" ref="O199:P199" si="271">ROUND(O184*O125/O134,0)</f>
        <v>113</v>
      </c>
      <c r="P199" s="53">
        <f t="shared" si="271"/>
        <v>87</v>
      </c>
      <c r="Q199" s="53">
        <f t="shared" ref="Q199" si="272">ROUND(Q184*Q125/Q134,0)</f>
        <v>95</v>
      </c>
    </row>
    <row r="200" spans="1:17" x14ac:dyDescent="0.2">
      <c r="B200" s="752" t="s">
        <v>471</v>
      </c>
      <c r="C200" s="753">
        <f>C188+C191+C194+C197-地域観光消費2!D30</f>
        <v>0</v>
      </c>
      <c r="D200" s="753">
        <f>D188+D191+D194+D197-地域観光消費2!E30</f>
        <v>0</v>
      </c>
      <c r="E200" s="753">
        <f>E188+E191+E194+E197-地域観光消費2!F30</f>
        <v>0</v>
      </c>
      <c r="F200" s="753">
        <f>F188+F191+F194+F197-地域観光消費2!G30</f>
        <v>0</v>
      </c>
      <c r="G200" s="753">
        <f>G188+G191+G194+G197-地域観光消費2!H30</f>
        <v>0</v>
      </c>
      <c r="H200" s="753">
        <f>H188+H191+H194+H197-地域観光消費2!I30</f>
        <v>0</v>
      </c>
      <c r="I200" s="753">
        <f>I188+I191+I194+I197-地域観光消費2!J30</f>
        <v>0</v>
      </c>
      <c r="J200" s="753">
        <f>J188+J191+J194+J197-地域観光消費2!K30</f>
        <v>0</v>
      </c>
      <c r="K200" s="753">
        <f>K188+K191+K194+K197-地域観光消費2!L30</f>
        <v>0</v>
      </c>
      <c r="L200" s="753">
        <f>L188+L191+L194+L197-地域観光消費2!M30</f>
        <v>0</v>
      </c>
      <c r="M200" s="753">
        <f>M188+M191+M194+M197-地域観光消費2!N30</f>
        <v>0</v>
      </c>
      <c r="N200" s="753">
        <f>N188+N191+N194+N197-地域観光消費2!O30</f>
        <v>0</v>
      </c>
      <c r="O200" s="753">
        <f>O188+O191+O194+O197-地域観光消費2!P30</f>
        <v>0</v>
      </c>
      <c r="P200" s="753">
        <f>P188+P191+P194+P197-地域観光消費2!Q30</f>
        <v>0</v>
      </c>
      <c r="Q200" s="583">
        <f>Q188+Q191+Q194+Q197-地域観光消費2!R30</f>
        <v>0</v>
      </c>
    </row>
    <row r="202" spans="1:17" x14ac:dyDescent="0.2">
      <c r="A202" t="s">
        <v>156</v>
      </c>
      <c r="B202" s="67"/>
      <c r="C202" s="345" t="s">
        <v>151</v>
      </c>
      <c r="D202" s="345" t="s">
        <v>70</v>
      </c>
      <c r="E202" s="543" t="s">
        <v>67</v>
      </c>
      <c r="F202" s="345" t="s">
        <v>61</v>
      </c>
      <c r="G202" s="345" t="s">
        <v>60</v>
      </c>
      <c r="H202" s="345" t="s">
        <v>75</v>
      </c>
      <c r="I202" s="345" t="s">
        <v>76</v>
      </c>
      <c r="J202" s="345" t="s">
        <v>374</v>
      </c>
      <c r="K202" s="345" t="s">
        <v>426</v>
      </c>
      <c r="L202" s="345" t="s">
        <v>443</v>
      </c>
      <c r="M202" s="345" t="s">
        <v>492</v>
      </c>
      <c r="N202" s="345" t="s">
        <v>553</v>
      </c>
      <c r="O202" s="345" t="s">
        <v>577</v>
      </c>
      <c r="P202" s="713" t="s">
        <v>619</v>
      </c>
      <c r="Q202" s="713" t="s">
        <v>632</v>
      </c>
    </row>
    <row r="203" spans="1:17" x14ac:dyDescent="0.2">
      <c r="B203" s="43" t="s">
        <v>176</v>
      </c>
      <c r="C203" s="47">
        <f>C204+C205</f>
        <v>31550</v>
      </c>
      <c r="D203" s="47">
        <f t="shared" ref="D203:H203" si="273">D204+D205</f>
        <v>36726</v>
      </c>
      <c r="E203" s="47">
        <f t="shared" si="273"/>
        <v>31144</v>
      </c>
      <c r="F203" s="47">
        <f t="shared" si="273"/>
        <v>34755</v>
      </c>
      <c r="G203" s="47">
        <f t="shared" si="273"/>
        <v>31501</v>
      </c>
      <c r="H203" s="47">
        <f t="shared" si="273"/>
        <v>51196</v>
      </c>
      <c r="I203" s="47">
        <f t="shared" ref="I203:J203" si="274">I204+I205</f>
        <v>45498</v>
      </c>
      <c r="J203" s="47">
        <f t="shared" si="274"/>
        <v>42618</v>
      </c>
      <c r="K203" s="47">
        <f t="shared" ref="K203:L203" si="275">K204+K205</f>
        <v>42835</v>
      </c>
      <c r="L203" s="47">
        <f t="shared" si="275"/>
        <v>41101</v>
      </c>
      <c r="M203" s="47">
        <f t="shared" ref="M203:N203" si="276">M204+M205</f>
        <v>13198</v>
      </c>
      <c r="N203" s="47">
        <f t="shared" si="276"/>
        <v>19830</v>
      </c>
      <c r="O203" s="47">
        <f t="shared" ref="O203:P203" si="277">O204+O205</f>
        <v>37561</v>
      </c>
      <c r="P203" s="49">
        <f t="shared" si="277"/>
        <v>65825</v>
      </c>
      <c r="Q203" s="49">
        <f t="shared" ref="Q203" si="278">Q204+Q205</f>
        <v>57297</v>
      </c>
    </row>
    <row r="204" spans="1:17" x14ac:dyDescent="0.2">
      <c r="B204" s="452" t="s">
        <v>147</v>
      </c>
      <c r="C204" s="114">
        <f>ROUND(C86*C97/C133,0)</f>
        <v>23591</v>
      </c>
      <c r="D204" s="114">
        <f t="shared" ref="D204:H204" si="279">ROUND(D86*D97/D133,0)</f>
        <v>27586</v>
      </c>
      <c r="E204" s="114">
        <f>ROUND(E86*E97/E133,0)-1</f>
        <v>23672</v>
      </c>
      <c r="F204" s="114">
        <f>ROUND(F86*F97/F133,0)-1</f>
        <v>27757</v>
      </c>
      <c r="G204" s="114">
        <f>ROUND(G86*G97/G133,0)-1</f>
        <v>25302</v>
      </c>
      <c r="H204" s="114">
        <f t="shared" si="279"/>
        <v>34008</v>
      </c>
      <c r="I204" s="114">
        <f>ROUND(I86*I97/I133,0)-1</f>
        <v>32394</v>
      </c>
      <c r="J204" s="114">
        <f>ROUND(J86*J97/J133,0)-1</f>
        <v>32131</v>
      </c>
      <c r="K204" s="114">
        <f>ROUND(K86*K97/K133,0)-1</f>
        <v>29006</v>
      </c>
      <c r="L204" s="114">
        <f>ROUND(L86*L97/L133,0)</f>
        <v>32551</v>
      </c>
      <c r="M204" s="114">
        <f>ROUND(M86*M97/M133,0)</f>
        <v>9412</v>
      </c>
      <c r="N204" s="114">
        <f>ROUND(N86*N97/N133,0)+1</f>
        <v>14191</v>
      </c>
      <c r="O204" s="114">
        <f>ROUND(O86*O97/O133,0)</f>
        <v>24989</v>
      </c>
      <c r="P204" s="114">
        <f>ROUND(P86*P97/P133,0)+1</f>
        <v>44528</v>
      </c>
      <c r="Q204" s="114">
        <f>ROUND(Q86*Q97/Q133,0)-1</f>
        <v>38715</v>
      </c>
    </row>
    <row r="205" spans="1:17" x14ac:dyDescent="0.2">
      <c r="B205" s="106" t="s">
        <v>148</v>
      </c>
      <c r="C205" s="53">
        <f>ROUND(C87*C98/C134,0)</f>
        <v>7959</v>
      </c>
      <c r="D205" s="53">
        <f t="shared" ref="D205:I205" si="280">ROUND(D87*D98/D134,0)</f>
        <v>9140</v>
      </c>
      <c r="E205" s="53">
        <f t="shared" si="280"/>
        <v>7472</v>
      </c>
      <c r="F205" s="53">
        <f t="shared" si="280"/>
        <v>6998</v>
      </c>
      <c r="G205" s="53">
        <f t="shared" si="280"/>
        <v>6199</v>
      </c>
      <c r="H205" s="53">
        <f t="shared" si="280"/>
        <v>17188</v>
      </c>
      <c r="I205" s="53">
        <f t="shared" si="280"/>
        <v>13104</v>
      </c>
      <c r="J205" s="53">
        <f t="shared" ref="J205:K205" si="281">ROUND(J87*J98/J134,0)</f>
        <v>10487</v>
      </c>
      <c r="K205" s="53">
        <f t="shared" si="281"/>
        <v>13829</v>
      </c>
      <c r="L205" s="53">
        <f t="shared" ref="L205:M205" si="282">ROUND(L87*L98/L134,0)</f>
        <v>8550</v>
      </c>
      <c r="M205" s="53">
        <f t="shared" si="282"/>
        <v>3786</v>
      </c>
      <c r="N205" s="53">
        <f t="shared" ref="N205:O205" si="283">ROUND(N87*N98/N134,0)</f>
        <v>5639</v>
      </c>
      <c r="O205" s="53">
        <f t="shared" si="283"/>
        <v>12572</v>
      </c>
      <c r="P205" s="53">
        <f t="shared" ref="P205:Q205" si="284">ROUND(P87*P98/P134,0)</f>
        <v>21297</v>
      </c>
      <c r="Q205" s="53">
        <f t="shared" si="284"/>
        <v>18582</v>
      </c>
    </row>
    <row r="206" spans="1:17" x14ac:dyDescent="0.2">
      <c r="B206" t="s">
        <v>177</v>
      </c>
      <c r="C206" s="47">
        <f>C207+C208</f>
        <v>2585</v>
      </c>
      <c r="D206" s="47">
        <f t="shared" ref="D206:H206" si="285">D207+D208</f>
        <v>2834</v>
      </c>
      <c r="E206" s="47">
        <f t="shared" si="285"/>
        <v>2561</v>
      </c>
      <c r="F206" s="47">
        <f t="shared" si="285"/>
        <v>2439</v>
      </c>
      <c r="G206" s="47">
        <f t="shared" si="285"/>
        <v>1928</v>
      </c>
      <c r="H206" s="47">
        <f t="shared" si="285"/>
        <v>2352</v>
      </c>
      <c r="I206" s="47">
        <f t="shared" ref="I206:J206" si="286">I207+I208</f>
        <v>2355</v>
      </c>
      <c r="J206" s="47">
        <f t="shared" si="286"/>
        <v>2652</v>
      </c>
      <c r="K206" s="47">
        <f t="shared" ref="K206:L206" si="287">K207+K208</f>
        <v>3105</v>
      </c>
      <c r="L206" s="47">
        <f t="shared" si="287"/>
        <v>2861</v>
      </c>
      <c r="M206" s="47">
        <f t="shared" ref="M206:N206" si="288">M207+M208</f>
        <v>2252</v>
      </c>
      <c r="N206" s="47">
        <f t="shared" si="288"/>
        <v>2916</v>
      </c>
      <c r="O206" s="47">
        <f t="shared" ref="O206:P206" si="289">O207+O208</f>
        <v>3324</v>
      </c>
      <c r="P206" s="47">
        <f t="shared" si="289"/>
        <v>4079</v>
      </c>
      <c r="Q206" s="47">
        <f t="shared" ref="Q206" si="290">Q207+Q208</f>
        <v>3720</v>
      </c>
    </row>
    <row r="207" spans="1:17" x14ac:dyDescent="0.2">
      <c r="B207" s="102" t="s">
        <v>147</v>
      </c>
      <c r="C207" s="49">
        <f>ROUND(C86*C106/C133,0)</f>
        <v>2424</v>
      </c>
      <c r="D207" s="49">
        <f t="shared" ref="D207:I207" si="291">ROUND(D86*D106/D133,0)</f>
        <v>2664</v>
      </c>
      <c r="E207" s="49">
        <f t="shared" si="291"/>
        <v>2375</v>
      </c>
      <c r="F207" s="49">
        <f t="shared" si="291"/>
        <v>2268</v>
      </c>
      <c r="G207" s="49">
        <f t="shared" si="291"/>
        <v>1585</v>
      </c>
      <c r="H207" s="49">
        <f t="shared" si="291"/>
        <v>1874</v>
      </c>
      <c r="I207" s="49">
        <f t="shared" si="291"/>
        <v>1860</v>
      </c>
      <c r="J207" s="49">
        <f t="shared" ref="J207:K207" si="292">ROUND(J86*J106/J133,0)</f>
        <v>2152</v>
      </c>
      <c r="K207" s="49">
        <f t="shared" si="292"/>
        <v>2640</v>
      </c>
      <c r="L207" s="49">
        <f t="shared" ref="L207:M207" si="293">ROUND(L86*L106/L133,0)</f>
        <v>2589</v>
      </c>
      <c r="M207" s="49">
        <f t="shared" si="293"/>
        <v>1868</v>
      </c>
      <c r="N207" s="49">
        <f t="shared" ref="N207:O207" si="294">ROUND(N86*N106/N133,0)</f>
        <v>2501</v>
      </c>
      <c r="O207" s="49">
        <f t="shared" si="294"/>
        <v>2815</v>
      </c>
      <c r="P207" s="49">
        <f t="shared" ref="P207:Q207" si="295">ROUND(P86*P106/P133,0)</f>
        <v>3695</v>
      </c>
      <c r="Q207" s="49">
        <f t="shared" si="295"/>
        <v>3337</v>
      </c>
    </row>
    <row r="208" spans="1:17" x14ac:dyDescent="0.2">
      <c r="B208" s="106" t="s">
        <v>148</v>
      </c>
      <c r="C208" s="53">
        <f>ROUND(C87*C107/C134,0)</f>
        <v>161</v>
      </c>
      <c r="D208" s="53">
        <f t="shared" ref="D208:I208" si="296">ROUND(D87*D107/D134,0)</f>
        <v>170</v>
      </c>
      <c r="E208" s="53">
        <f t="shared" si="296"/>
        <v>186</v>
      </c>
      <c r="F208" s="53">
        <f t="shared" si="296"/>
        <v>171</v>
      </c>
      <c r="G208" s="53">
        <f t="shared" si="296"/>
        <v>343</v>
      </c>
      <c r="H208" s="53">
        <f t="shared" si="296"/>
        <v>478</v>
      </c>
      <c r="I208" s="53">
        <f t="shared" si="296"/>
        <v>495</v>
      </c>
      <c r="J208" s="53">
        <f t="shared" ref="J208:K208" si="297">ROUND(J87*J107/J134,0)</f>
        <v>500</v>
      </c>
      <c r="K208" s="53">
        <f t="shared" si="297"/>
        <v>465</v>
      </c>
      <c r="L208" s="53">
        <f t="shared" ref="L208:M208" si="298">ROUND(L87*L107/L134,0)</f>
        <v>272</v>
      </c>
      <c r="M208" s="53">
        <f t="shared" si="298"/>
        <v>384</v>
      </c>
      <c r="N208" s="53">
        <f t="shared" ref="N208:O208" si="299">ROUND(N87*N107/N134,0)</f>
        <v>415</v>
      </c>
      <c r="O208" s="53">
        <f t="shared" si="299"/>
        <v>509</v>
      </c>
      <c r="P208" s="53">
        <f t="shared" ref="P208:Q208" si="300">ROUND(P87*P107/P134,0)</f>
        <v>384</v>
      </c>
      <c r="Q208" s="53">
        <f t="shared" si="300"/>
        <v>383</v>
      </c>
    </row>
    <row r="209" spans="1:17" x14ac:dyDescent="0.2">
      <c r="B209" t="s">
        <v>178</v>
      </c>
      <c r="C209" s="47">
        <f>C210+C211</f>
        <v>729</v>
      </c>
      <c r="D209" s="47">
        <f t="shared" ref="D209:H209" si="301">D210+D211</f>
        <v>787</v>
      </c>
      <c r="E209" s="47">
        <f t="shared" si="301"/>
        <v>628</v>
      </c>
      <c r="F209" s="47">
        <f t="shared" si="301"/>
        <v>515</v>
      </c>
      <c r="G209" s="47">
        <f t="shared" si="301"/>
        <v>280</v>
      </c>
      <c r="H209" s="47">
        <f t="shared" si="301"/>
        <v>402</v>
      </c>
      <c r="I209" s="47">
        <f t="shared" ref="I209:J209" si="302">I210+I211</f>
        <v>628</v>
      </c>
      <c r="J209" s="47">
        <f t="shared" si="302"/>
        <v>569</v>
      </c>
      <c r="K209" s="47">
        <f t="shared" ref="K209:L209" si="303">K210+K211</f>
        <v>513</v>
      </c>
      <c r="L209" s="47">
        <f t="shared" si="303"/>
        <v>512</v>
      </c>
      <c r="M209" s="47">
        <f t="shared" ref="M209:N209" si="304">M210+M211</f>
        <v>304</v>
      </c>
      <c r="N209" s="47">
        <f t="shared" si="304"/>
        <v>420</v>
      </c>
      <c r="O209" s="47">
        <f t="shared" ref="O209:P209" si="305">O210+O211</f>
        <v>496</v>
      </c>
      <c r="P209" s="47">
        <f t="shared" si="305"/>
        <v>712</v>
      </c>
      <c r="Q209" s="47">
        <f t="shared" ref="Q209" si="306">Q210+Q211</f>
        <v>629</v>
      </c>
    </row>
    <row r="210" spans="1:17" x14ac:dyDescent="0.2">
      <c r="B210" s="102" t="s">
        <v>147</v>
      </c>
      <c r="C210" s="49">
        <f>ROUND(C86*C115/C133,0)</f>
        <v>712</v>
      </c>
      <c r="D210" s="49">
        <f t="shared" ref="D210:I210" si="307">ROUND(D86*D115/D133,0)</f>
        <v>767</v>
      </c>
      <c r="E210" s="49">
        <f t="shared" si="307"/>
        <v>622</v>
      </c>
      <c r="F210" s="49">
        <f t="shared" si="307"/>
        <v>502</v>
      </c>
      <c r="G210" s="49">
        <f t="shared" si="307"/>
        <v>261</v>
      </c>
      <c r="H210" s="49">
        <f t="shared" si="307"/>
        <v>375</v>
      </c>
      <c r="I210" s="49">
        <f t="shared" si="307"/>
        <v>601</v>
      </c>
      <c r="J210" s="49">
        <f t="shared" ref="J210:K210" si="308">ROUND(J86*J115/J133,0)</f>
        <v>539</v>
      </c>
      <c r="K210" s="49">
        <f t="shared" si="308"/>
        <v>487</v>
      </c>
      <c r="L210" s="49">
        <f t="shared" ref="L210:M210" si="309">ROUND(L86*L115/L133,0)</f>
        <v>492</v>
      </c>
      <c r="M210" s="49">
        <f t="shared" si="309"/>
        <v>281</v>
      </c>
      <c r="N210" s="49">
        <f t="shared" ref="N210:O210" si="310">ROUND(N86*N115/N133,0)</f>
        <v>398</v>
      </c>
      <c r="O210" s="49">
        <f t="shared" si="310"/>
        <v>462</v>
      </c>
      <c r="P210" s="49">
        <f t="shared" ref="P210:Q210" si="311">ROUND(P86*P115/P133,0)</f>
        <v>686</v>
      </c>
      <c r="Q210" s="49">
        <f t="shared" si="311"/>
        <v>606</v>
      </c>
    </row>
    <row r="211" spans="1:17" x14ac:dyDescent="0.2">
      <c r="B211" s="106" t="s">
        <v>148</v>
      </c>
      <c r="C211" s="53">
        <f>ROUND(C87*C116/C134,0)</f>
        <v>17</v>
      </c>
      <c r="D211" s="53">
        <f t="shared" ref="D211:I211" si="312">ROUND(D87*D116/D134,0)</f>
        <v>20</v>
      </c>
      <c r="E211" s="53">
        <f t="shared" si="312"/>
        <v>6</v>
      </c>
      <c r="F211" s="53">
        <f t="shared" si="312"/>
        <v>13</v>
      </c>
      <c r="G211" s="53">
        <f t="shared" si="312"/>
        <v>19</v>
      </c>
      <c r="H211" s="53">
        <f t="shared" si="312"/>
        <v>27</v>
      </c>
      <c r="I211" s="53">
        <f t="shared" si="312"/>
        <v>27</v>
      </c>
      <c r="J211" s="53">
        <f t="shared" ref="J211:K211" si="313">ROUND(J87*J116/J134,0)</f>
        <v>30</v>
      </c>
      <c r="K211" s="53">
        <f t="shared" si="313"/>
        <v>26</v>
      </c>
      <c r="L211" s="53">
        <f t="shared" ref="L211:M211" si="314">ROUND(L87*L116/L134,0)</f>
        <v>20</v>
      </c>
      <c r="M211" s="53">
        <f t="shared" si="314"/>
        <v>23</v>
      </c>
      <c r="N211" s="53">
        <f t="shared" ref="N211:O211" si="315">ROUND(N87*N116/N134,0)</f>
        <v>22</v>
      </c>
      <c r="O211" s="53">
        <f t="shared" si="315"/>
        <v>34</v>
      </c>
      <c r="P211" s="53">
        <f t="shared" ref="P211:Q211" si="316">ROUND(P87*P116/P134,0)</f>
        <v>26</v>
      </c>
      <c r="Q211" s="53">
        <f t="shared" si="316"/>
        <v>23</v>
      </c>
    </row>
    <row r="212" spans="1:17" x14ac:dyDescent="0.2">
      <c r="B212" t="s">
        <v>179</v>
      </c>
      <c r="C212" s="47">
        <f>C213+C214</f>
        <v>1058</v>
      </c>
      <c r="D212" s="47">
        <f t="shared" ref="D212:H212" si="317">D213+D214</f>
        <v>1103</v>
      </c>
      <c r="E212" s="47">
        <f t="shared" si="317"/>
        <v>1002</v>
      </c>
      <c r="F212" s="47">
        <f t="shared" si="317"/>
        <v>1080</v>
      </c>
      <c r="G212" s="47">
        <f t="shared" si="317"/>
        <v>1068</v>
      </c>
      <c r="H212" s="47">
        <f t="shared" si="317"/>
        <v>1216</v>
      </c>
      <c r="I212" s="47">
        <f t="shared" ref="I212:J212" si="318">I213+I214</f>
        <v>1563</v>
      </c>
      <c r="J212" s="47">
        <f t="shared" si="318"/>
        <v>1507</v>
      </c>
      <c r="K212" s="47">
        <f t="shared" ref="K212:L212" si="319">K213+K214</f>
        <v>1638</v>
      </c>
      <c r="L212" s="47">
        <f t="shared" si="319"/>
        <v>1688</v>
      </c>
      <c r="M212" s="47">
        <f t="shared" ref="M212:N212" si="320">M213+M214</f>
        <v>1427</v>
      </c>
      <c r="N212" s="47">
        <f t="shared" si="320"/>
        <v>2015</v>
      </c>
      <c r="O212" s="47">
        <f t="shared" ref="O212:P212" si="321">O213+O214</f>
        <v>2710</v>
      </c>
      <c r="P212" s="47">
        <f t="shared" si="321"/>
        <v>4103</v>
      </c>
      <c r="Q212" s="47">
        <f t="shared" ref="Q212" si="322">Q213+Q214</f>
        <v>3686</v>
      </c>
    </row>
    <row r="213" spans="1:17" x14ac:dyDescent="0.2">
      <c r="B213" s="102" t="s">
        <v>147</v>
      </c>
      <c r="C213" s="49">
        <f>ROUND(C86*C124/C133,0)</f>
        <v>1029</v>
      </c>
      <c r="D213" s="49">
        <f t="shared" ref="D213:I213" si="323">ROUND(D86*D124/D133,0)</f>
        <v>1072</v>
      </c>
      <c r="E213" s="49">
        <f t="shared" si="323"/>
        <v>970</v>
      </c>
      <c r="F213" s="49">
        <f t="shared" si="323"/>
        <v>1051</v>
      </c>
      <c r="G213" s="49">
        <f t="shared" si="323"/>
        <v>1010</v>
      </c>
      <c r="H213" s="49">
        <f t="shared" si="323"/>
        <v>1143</v>
      </c>
      <c r="I213" s="49">
        <f t="shared" si="323"/>
        <v>1489</v>
      </c>
      <c r="J213" s="49">
        <f t="shared" ref="J213:K213" si="324">ROUND(J86*J124/J133,0)</f>
        <v>1433</v>
      </c>
      <c r="K213" s="49">
        <f t="shared" si="324"/>
        <v>1566</v>
      </c>
      <c r="L213" s="49">
        <f t="shared" ref="L213:M213" si="325">ROUND(L86*L124/L133,0)</f>
        <v>1622</v>
      </c>
      <c r="M213" s="49">
        <f t="shared" si="325"/>
        <v>1360</v>
      </c>
      <c r="N213" s="49">
        <f t="shared" ref="N213:O213" si="326">ROUND(N86*N124/N133,0)</f>
        <v>1947</v>
      </c>
      <c r="O213" s="49">
        <f t="shared" si="326"/>
        <v>2634</v>
      </c>
      <c r="P213" s="49">
        <f t="shared" ref="P213:Q213" si="327">ROUND(P86*P124/P133,0)</f>
        <v>4046</v>
      </c>
      <c r="Q213" s="49">
        <f t="shared" si="327"/>
        <v>3625</v>
      </c>
    </row>
    <row r="214" spans="1:17" x14ac:dyDescent="0.2">
      <c r="B214" s="106" t="s">
        <v>148</v>
      </c>
      <c r="C214" s="53">
        <f>ROUND(C87*C125/C134,0)</f>
        <v>29</v>
      </c>
      <c r="D214" s="53">
        <f t="shared" ref="D214:I214" si="328">ROUND(D87*D125/D134,0)</f>
        <v>31</v>
      </c>
      <c r="E214" s="53">
        <f t="shared" si="328"/>
        <v>32</v>
      </c>
      <c r="F214" s="53">
        <f t="shared" si="328"/>
        <v>29</v>
      </c>
      <c r="G214" s="53">
        <f t="shared" si="328"/>
        <v>58</v>
      </c>
      <c r="H214" s="53">
        <f t="shared" si="328"/>
        <v>73</v>
      </c>
      <c r="I214" s="53">
        <f t="shared" si="328"/>
        <v>74</v>
      </c>
      <c r="J214" s="53">
        <f t="shared" ref="J214:K214" si="329">ROUND(J87*J125/J134,0)</f>
        <v>74</v>
      </c>
      <c r="K214" s="53">
        <f t="shared" si="329"/>
        <v>72</v>
      </c>
      <c r="L214" s="53">
        <f t="shared" ref="L214:M214" si="330">ROUND(L87*L125/L134,0)</f>
        <v>66</v>
      </c>
      <c r="M214" s="53">
        <f t="shared" si="330"/>
        <v>67</v>
      </c>
      <c r="N214" s="53">
        <f t="shared" ref="N214:O214" si="331">ROUND(N87*N125/N134,0)</f>
        <v>68</v>
      </c>
      <c r="O214" s="53">
        <f t="shared" si="331"/>
        <v>76</v>
      </c>
      <c r="P214" s="53">
        <f t="shared" ref="P214:Q214" si="332">ROUND(P87*P125/P134,0)</f>
        <v>57</v>
      </c>
      <c r="Q214" s="53">
        <f t="shared" si="332"/>
        <v>61</v>
      </c>
    </row>
    <row r="215" spans="1:17" x14ac:dyDescent="0.2">
      <c r="B215" s="447" t="s">
        <v>471</v>
      </c>
      <c r="C215" s="96">
        <f>C203+C206+C209+C212-地域観光消費2!D31</f>
        <v>0</v>
      </c>
      <c r="D215" s="96">
        <f>D203+D206+D209+D212-地域観光消費2!E31</f>
        <v>0</v>
      </c>
      <c r="E215" s="96">
        <f>E203+E206+E209+E212-地域観光消費2!F31</f>
        <v>0</v>
      </c>
      <c r="F215" s="96">
        <f>F203+F206+F209+F212-地域観光消費2!G31</f>
        <v>0</v>
      </c>
      <c r="G215" s="96">
        <f>G203+G206+G209+G212-地域観光消費2!H31</f>
        <v>0</v>
      </c>
      <c r="H215" s="96">
        <f>H203+H206+H209+H212-地域観光消費2!I31</f>
        <v>0</v>
      </c>
      <c r="I215" s="96">
        <f>I203+I206+I209+I212-地域観光消費2!J31</f>
        <v>0</v>
      </c>
      <c r="J215" s="96">
        <f>J203+J206+J209+J212-地域観光消費2!K31</f>
        <v>0</v>
      </c>
      <c r="K215" s="96">
        <f>K203+K206+K209+K212-地域観光消費2!L31</f>
        <v>0</v>
      </c>
      <c r="L215" s="99">
        <f>L203+L206+L209+L212-地域観光消費2!M31</f>
        <v>0</v>
      </c>
      <c r="M215" s="96">
        <f>M203+M206+M209+M212-地域観光消費2!N31</f>
        <v>0</v>
      </c>
      <c r="N215" s="96">
        <f>N203+N206+N209+N212-地域観光消費2!O31</f>
        <v>0</v>
      </c>
      <c r="O215" s="96">
        <f>O203+O206+O209+O212-地域観光消費2!P31</f>
        <v>0</v>
      </c>
      <c r="P215" s="96">
        <f>P203+P206+P209+P212-地域観光消費2!Q31</f>
        <v>0</v>
      </c>
      <c r="Q215" s="99">
        <f>Q203+Q206+Q209+Q212-地域観光消費2!R31</f>
        <v>0</v>
      </c>
    </row>
    <row r="216" spans="1:17" x14ac:dyDescent="0.2">
      <c r="A216" s="93" t="s">
        <v>364</v>
      </c>
      <c r="F216" s="212" t="s">
        <v>470</v>
      </c>
      <c r="J216" s="61"/>
      <c r="K216" s="159" t="s">
        <v>150</v>
      </c>
      <c r="L216" s="61"/>
    </row>
    <row r="217" spans="1:17" x14ac:dyDescent="0.2">
      <c r="A217" s="768" t="s">
        <v>360</v>
      </c>
      <c r="B217" s="768"/>
      <c r="C217" s="67" t="s">
        <v>151</v>
      </c>
      <c r="D217" s="67" t="s">
        <v>284</v>
      </c>
      <c r="E217" s="67" t="s">
        <v>285</v>
      </c>
      <c r="F217" s="67" t="s">
        <v>286</v>
      </c>
      <c r="G217" s="67" t="s">
        <v>287</v>
      </c>
      <c r="H217" s="67" t="s">
        <v>288</v>
      </c>
      <c r="I217" s="67" t="s">
        <v>296</v>
      </c>
      <c r="J217" s="45" t="s">
        <v>374</v>
      </c>
      <c r="K217" s="345" t="s">
        <v>426</v>
      </c>
      <c r="L217" t="s">
        <v>443</v>
      </c>
      <c r="M217" s="345" t="s">
        <v>492</v>
      </c>
      <c r="N217" s="345" t="s">
        <v>553</v>
      </c>
      <c r="O217" s="345" t="s">
        <v>577</v>
      </c>
      <c r="P217" s="713" t="s">
        <v>619</v>
      </c>
      <c r="Q217" s="713" t="s">
        <v>632</v>
      </c>
    </row>
    <row r="218" spans="1:17" x14ac:dyDescent="0.2">
      <c r="A218" s="43" t="s">
        <v>351</v>
      </c>
      <c r="B218" s="43" t="s">
        <v>349</v>
      </c>
      <c r="C218" s="59">
        <f>C189+C192+C195+C198</f>
        <v>18852</v>
      </c>
      <c r="D218" s="59">
        <f t="shared" ref="D218:I218" si="333">D189+D192+D195+D198</f>
        <v>21617</v>
      </c>
      <c r="E218" s="59">
        <f t="shared" si="333"/>
        <v>20152</v>
      </c>
      <c r="F218" s="59">
        <f t="shared" si="333"/>
        <v>21941</v>
      </c>
      <c r="G218" s="59">
        <f t="shared" si="333"/>
        <v>20931</v>
      </c>
      <c r="H218" s="59">
        <f t="shared" si="333"/>
        <v>25899</v>
      </c>
      <c r="I218" s="59">
        <f t="shared" si="333"/>
        <v>25915</v>
      </c>
      <c r="J218" s="59">
        <f t="shared" ref="J218:K218" si="334">J189+J192+J195+J198</f>
        <v>26234</v>
      </c>
      <c r="K218" s="59">
        <f t="shared" si="334"/>
        <v>19248</v>
      </c>
      <c r="L218" s="59">
        <f t="shared" ref="L218:M218" si="335">L189+L192+L195+L198</f>
        <v>20876</v>
      </c>
      <c r="M218" s="59">
        <f t="shared" si="335"/>
        <v>6094</v>
      </c>
      <c r="N218" s="59">
        <f t="shared" ref="N218:O218" si="336">N189+N192+N195+N198</f>
        <v>9586</v>
      </c>
      <c r="O218" s="59">
        <f t="shared" si="336"/>
        <v>13516</v>
      </c>
      <c r="P218" s="68">
        <f t="shared" ref="P218:Q218" si="337">P189+P192+P195+P198</f>
        <v>23713</v>
      </c>
      <c r="Q218" s="68">
        <f t="shared" si="337"/>
        <v>21020</v>
      </c>
    </row>
    <row r="219" spans="1:17" x14ac:dyDescent="0.2">
      <c r="B219" t="s">
        <v>350</v>
      </c>
      <c r="C219" s="68">
        <f>C204+C207+C210+C213</f>
        <v>27756</v>
      </c>
      <c r="D219" s="68">
        <f t="shared" ref="D219:I219" si="338">D204+D207+D210+D213</f>
        <v>32089</v>
      </c>
      <c r="E219" s="68">
        <f t="shared" si="338"/>
        <v>27639</v>
      </c>
      <c r="F219" s="68">
        <f t="shared" si="338"/>
        <v>31578</v>
      </c>
      <c r="G219" s="68">
        <f t="shared" si="338"/>
        <v>28158</v>
      </c>
      <c r="H219" s="68">
        <f t="shared" si="338"/>
        <v>37400</v>
      </c>
      <c r="I219" s="68">
        <f t="shared" si="338"/>
        <v>36344</v>
      </c>
      <c r="J219" s="68">
        <f t="shared" ref="J219:K219" si="339">J204+J207+J210+J213</f>
        <v>36255</v>
      </c>
      <c r="K219" s="68">
        <f t="shared" si="339"/>
        <v>33699</v>
      </c>
      <c r="L219" s="68">
        <f t="shared" ref="L219:M219" si="340">L204+L207+L210+L213</f>
        <v>37254</v>
      </c>
      <c r="M219" s="68">
        <f t="shared" si="340"/>
        <v>12921</v>
      </c>
      <c r="N219" s="68">
        <f t="shared" ref="N219:O219" si="341">N204+N207+N210+N213</f>
        <v>19037</v>
      </c>
      <c r="O219" s="68">
        <f t="shared" si="341"/>
        <v>30900</v>
      </c>
      <c r="P219" s="68">
        <f t="shared" ref="P219:Q219" si="342">P204+P207+P210+P213</f>
        <v>52955</v>
      </c>
      <c r="Q219" s="68">
        <f t="shared" si="342"/>
        <v>46283</v>
      </c>
    </row>
    <row r="220" spans="1:17" x14ac:dyDescent="0.2">
      <c r="A220" s="61"/>
      <c r="B220" s="67" t="s">
        <v>348</v>
      </c>
      <c r="C220" s="239">
        <f>SUM(C218:C219)</f>
        <v>46608</v>
      </c>
      <c r="D220" s="239">
        <f t="shared" ref="D220:I220" si="343">SUM(D218:D219)</f>
        <v>53706</v>
      </c>
      <c r="E220" s="239">
        <f t="shared" si="343"/>
        <v>47791</v>
      </c>
      <c r="F220" s="239">
        <f t="shared" si="343"/>
        <v>53519</v>
      </c>
      <c r="G220" s="239">
        <f t="shared" si="343"/>
        <v>49089</v>
      </c>
      <c r="H220" s="239">
        <f t="shared" si="343"/>
        <v>63299</v>
      </c>
      <c r="I220" s="239">
        <f t="shared" si="343"/>
        <v>62259</v>
      </c>
      <c r="J220" s="239">
        <f t="shared" ref="J220:K220" si="344">SUM(J218:J219)</f>
        <v>62489</v>
      </c>
      <c r="K220" s="239">
        <f t="shared" si="344"/>
        <v>52947</v>
      </c>
      <c r="L220" s="239">
        <f t="shared" ref="L220:M220" si="345">SUM(L218:L219)</f>
        <v>58130</v>
      </c>
      <c r="M220" s="239">
        <f t="shared" si="345"/>
        <v>19015</v>
      </c>
      <c r="N220" s="239">
        <f t="shared" ref="N220:O220" si="346">SUM(N218:N219)</f>
        <v>28623</v>
      </c>
      <c r="O220" s="239">
        <f t="shared" si="346"/>
        <v>44416</v>
      </c>
      <c r="P220" s="239">
        <f t="shared" ref="P220:Q220" si="347">SUM(P218:P219)</f>
        <v>76668</v>
      </c>
      <c r="Q220" s="239">
        <f t="shared" si="347"/>
        <v>67303</v>
      </c>
    </row>
    <row r="221" spans="1:17" x14ac:dyDescent="0.2">
      <c r="A221" s="43" t="s">
        <v>352</v>
      </c>
      <c r="B221" s="43" t="s">
        <v>353</v>
      </c>
      <c r="C221" s="59">
        <f t="shared" ref="C221" si="348">C145+C153+C161+C169+V173</f>
        <v>16430</v>
      </c>
      <c r="D221" s="59">
        <f t="shared" ref="D221" si="349">D145+D153+D161+D169+W173</f>
        <v>20560</v>
      </c>
      <c r="E221" s="59">
        <f t="shared" ref="E221" si="350">E145+E153+E161+E169+X173</f>
        <v>19296</v>
      </c>
      <c r="F221" s="59">
        <f t="shared" ref="F221:Q221" si="351">F145+F153+F161+F169+W173</f>
        <v>17790</v>
      </c>
      <c r="G221" s="59">
        <f t="shared" si="351"/>
        <v>7620</v>
      </c>
      <c r="H221" s="59">
        <f t="shared" si="351"/>
        <v>18502</v>
      </c>
      <c r="I221" s="59">
        <f t="shared" si="351"/>
        <v>14413</v>
      </c>
      <c r="J221" s="59">
        <f t="shared" si="351"/>
        <v>12927</v>
      </c>
      <c r="K221" s="59">
        <f t="shared" si="351"/>
        <v>18360</v>
      </c>
      <c r="L221" s="59">
        <f t="shared" si="351"/>
        <v>11919</v>
      </c>
      <c r="M221" s="59">
        <f t="shared" si="351"/>
        <v>7875</v>
      </c>
      <c r="N221" s="59">
        <f t="shared" si="351"/>
        <v>13661</v>
      </c>
      <c r="O221" s="59">
        <f t="shared" si="351"/>
        <v>23974</v>
      </c>
      <c r="P221" s="59">
        <f t="shared" si="351"/>
        <v>36181</v>
      </c>
      <c r="Q221" s="59">
        <f t="shared" si="351"/>
        <v>38265</v>
      </c>
    </row>
    <row r="222" spans="1:17" x14ac:dyDescent="0.2">
      <c r="B222" t="s">
        <v>349</v>
      </c>
      <c r="C222" s="68">
        <f>C190+C193+C196+C199</f>
        <v>11617</v>
      </c>
      <c r="D222" s="68">
        <f t="shared" ref="D222:I222" si="352">D190+D193+D196+D199</f>
        <v>13169</v>
      </c>
      <c r="E222" s="68">
        <f t="shared" si="352"/>
        <v>10609</v>
      </c>
      <c r="F222" s="68">
        <f t="shared" si="352"/>
        <v>11232</v>
      </c>
      <c r="G222" s="68">
        <f t="shared" si="352"/>
        <v>10667</v>
      </c>
      <c r="H222" s="68">
        <f t="shared" si="352"/>
        <v>22968</v>
      </c>
      <c r="I222" s="68">
        <f t="shared" si="352"/>
        <v>19561</v>
      </c>
      <c r="J222" s="68">
        <f t="shared" ref="J222:K222" si="353">J190+J193+J196+J199</f>
        <v>17376</v>
      </c>
      <c r="K222" s="68">
        <f t="shared" si="353"/>
        <v>21064</v>
      </c>
      <c r="L222" s="68">
        <f t="shared" ref="L222:M222" si="354">L190+L193+L196+L199</f>
        <v>16589</v>
      </c>
      <c r="M222" s="68">
        <f t="shared" si="354"/>
        <v>6851</v>
      </c>
      <c r="N222" s="68">
        <f t="shared" ref="N222:O222" si="355">N190+N193+N196+N199</f>
        <v>10776</v>
      </c>
      <c r="O222" s="68">
        <f t="shared" si="355"/>
        <v>19630</v>
      </c>
      <c r="P222" s="68">
        <f t="shared" ref="P222:Q222" si="356">P190+P193+P196+P199</f>
        <v>32895</v>
      </c>
      <c r="Q222" s="68">
        <f t="shared" si="356"/>
        <v>29544</v>
      </c>
    </row>
    <row r="223" spans="1:17" x14ac:dyDescent="0.2">
      <c r="B223" t="s">
        <v>350</v>
      </c>
      <c r="C223" s="68">
        <f>C205+C208+C211+C214</f>
        <v>8166</v>
      </c>
      <c r="D223" s="68">
        <f t="shared" ref="D223:I223" si="357">D205+D208+D211+D214</f>
        <v>9361</v>
      </c>
      <c r="E223" s="68">
        <f t="shared" si="357"/>
        <v>7696</v>
      </c>
      <c r="F223" s="68">
        <f t="shared" si="357"/>
        <v>7211</v>
      </c>
      <c r="G223" s="68">
        <f t="shared" si="357"/>
        <v>6619</v>
      </c>
      <c r="H223" s="68">
        <f t="shared" si="357"/>
        <v>17766</v>
      </c>
      <c r="I223" s="68">
        <f t="shared" si="357"/>
        <v>13700</v>
      </c>
      <c r="J223" s="68">
        <f t="shared" ref="J223:K223" si="358">J205+J208+J211+J214</f>
        <v>11091</v>
      </c>
      <c r="K223" s="68">
        <f t="shared" si="358"/>
        <v>14392</v>
      </c>
      <c r="L223" s="68">
        <f t="shared" ref="L223:M223" si="359">L205+L208+L211+L214</f>
        <v>8908</v>
      </c>
      <c r="M223" s="68">
        <f t="shared" si="359"/>
        <v>4260</v>
      </c>
      <c r="N223" s="68">
        <f t="shared" ref="N223:O223" si="360">N205+N208+N211+N214</f>
        <v>6144</v>
      </c>
      <c r="O223" s="68">
        <f t="shared" si="360"/>
        <v>13191</v>
      </c>
      <c r="P223" s="68">
        <f t="shared" ref="P223:Q223" si="361">P205+P208+P211+P214</f>
        <v>21764</v>
      </c>
      <c r="Q223" s="68">
        <f t="shared" si="361"/>
        <v>19049</v>
      </c>
    </row>
    <row r="224" spans="1:17" x14ac:dyDescent="0.2">
      <c r="A224" s="61"/>
      <c r="B224" s="67" t="s">
        <v>348</v>
      </c>
      <c r="C224" s="239">
        <f>SUM(C221:C223)</f>
        <v>36213</v>
      </c>
      <c r="D224" s="239">
        <f t="shared" ref="D224:I224" si="362">SUM(D221:D223)</f>
        <v>43090</v>
      </c>
      <c r="E224" s="239">
        <f t="shared" si="362"/>
        <v>37601</v>
      </c>
      <c r="F224" s="239">
        <f t="shared" si="362"/>
        <v>36233</v>
      </c>
      <c r="G224" s="239">
        <f t="shared" si="362"/>
        <v>24906</v>
      </c>
      <c r="H224" s="239">
        <f t="shared" si="362"/>
        <v>59236</v>
      </c>
      <c r="I224" s="239">
        <f t="shared" si="362"/>
        <v>47674</v>
      </c>
      <c r="J224" s="239">
        <f t="shared" ref="J224:K224" si="363">SUM(J221:J223)</f>
        <v>41394</v>
      </c>
      <c r="K224" s="239">
        <f t="shared" si="363"/>
        <v>53816</v>
      </c>
      <c r="L224" s="239">
        <f t="shared" ref="L224:M224" si="364">SUM(L221:L223)</f>
        <v>37416</v>
      </c>
      <c r="M224" s="239">
        <f t="shared" si="364"/>
        <v>18986</v>
      </c>
      <c r="N224" s="239">
        <f t="shared" ref="N224:O224" si="365">SUM(N221:N223)</f>
        <v>30581</v>
      </c>
      <c r="O224" s="239">
        <f t="shared" si="365"/>
        <v>56795</v>
      </c>
      <c r="P224" s="239">
        <f t="shared" ref="P224:Q224" si="366">SUM(P221:P223)</f>
        <v>90840</v>
      </c>
      <c r="Q224" s="239">
        <f t="shared" si="366"/>
        <v>86858</v>
      </c>
    </row>
    <row r="225" spans="1:17" x14ac:dyDescent="0.2">
      <c r="A225" s="67"/>
      <c r="B225" s="67" t="s">
        <v>354</v>
      </c>
      <c r="C225" s="65">
        <f>C224+C220</f>
        <v>82821</v>
      </c>
      <c r="D225" s="65">
        <f t="shared" ref="D225:I225" si="367">D224+D220</f>
        <v>96796</v>
      </c>
      <c r="E225" s="65">
        <f t="shared" si="367"/>
        <v>85392</v>
      </c>
      <c r="F225" s="65">
        <f t="shared" si="367"/>
        <v>89752</v>
      </c>
      <c r="G225" s="65">
        <f t="shared" si="367"/>
        <v>73995</v>
      </c>
      <c r="H225" s="65">
        <f t="shared" si="367"/>
        <v>122535</v>
      </c>
      <c r="I225" s="65">
        <f t="shared" si="367"/>
        <v>109933</v>
      </c>
      <c r="J225" s="65">
        <f t="shared" ref="J225:K225" si="368">J224+J220</f>
        <v>103883</v>
      </c>
      <c r="K225" s="65">
        <f t="shared" si="368"/>
        <v>106763</v>
      </c>
      <c r="L225" s="65">
        <f t="shared" ref="L225:M225" si="369">L224+L220</f>
        <v>95546</v>
      </c>
      <c r="M225" s="65">
        <f t="shared" si="369"/>
        <v>38001</v>
      </c>
      <c r="N225" s="65">
        <f t="shared" ref="N225:O225" si="370">N224+N220</f>
        <v>59204</v>
      </c>
      <c r="O225" s="65">
        <f t="shared" si="370"/>
        <v>101211</v>
      </c>
      <c r="P225" s="65">
        <f t="shared" ref="P225:Q225" si="371">P224+P220</f>
        <v>167508</v>
      </c>
      <c r="Q225" s="65">
        <f t="shared" si="371"/>
        <v>154161</v>
      </c>
    </row>
  </sheetData>
  <mergeCells count="1">
    <mergeCell ref="A217:B217"/>
  </mergeCells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295"/>
  <sheetViews>
    <sheetView workbookViewId="0">
      <pane xSplit="2" ySplit="4" topLeftCell="L223" activePane="bottomRight" state="frozen"/>
      <selection pane="topRight" activeCell="C1" sqref="C1"/>
      <selection pane="bottomLeft" activeCell="A5" sqref="A5"/>
      <selection pane="bottomRight" activeCell="Q230" sqref="Q230:Q231"/>
    </sheetView>
  </sheetViews>
  <sheetFormatPr defaultRowHeight="13" x14ac:dyDescent="0.2"/>
  <cols>
    <col min="1" max="1" width="10.08984375" customWidth="1"/>
    <col min="2" max="2" width="16.7265625" customWidth="1"/>
    <col min="3" max="9" width="10.90625" customWidth="1"/>
    <col min="10" max="13" width="11" customWidth="1"/>
    <col min="14" max="17" width="10.36328125" customWidth="1"/>
    <col min="239" max="239" width="7.7265625" customWidth="1"/>
    <col min="240" max="240" width="16.7265625" customWidth="1"/>
    <col min="241" max="251" width="0" hidden="1" customWidth="1"/>
    <col min="252" max="261" width="9.90625" customWidth="1"/>
    <col min="262" max="268" width="10.90625" customWidth="1"/>
    <col min="495" max="495" width="7.7265625" customWidth="1"/>
    <col min="496" max="496" width="16.7265625" customWidth="1"/>
    <col min="497" max="507" width="0" hidden="1" customWidth="1"/>
    <col min="508" max="517" width="9.90625" customWidth="1"/>
    <col min="518" max="524" width="10.90625" customWidth="1"/>
    <col min="751" max="751" width="7.7265625" customWidth="1"/>
    <col min="752" max="752" width="16.7265625" customWidth="1"/>
    <col min="753" max="763" width="0" hidden="1" customWidth="1"/>
    <col min="764" max="773" width="9.90625" customWidth="1"/>
    <col min="774" max="780" width="10.90625" customWidth="1"/>
    <col min="1007" max="1007" width="7.7265625" customWidth="1"/>
    <col min="1008" max="1008" width="16.7265625" customWidth="1"/>
    <col min="1009" max="1019" width="0" hidden="1" customWidth="1"/>
    <col min="1020" max="1029" width="9.90625" customWidth="1"/>
    <col min="1030" max="1036" width="10.90625" customWidth="1"/>
    <col min="1263" max="1263" width="7.7265625" customWidth="1"/>
    <col min="1264" max="1264" width="16.7265625" customWidth="1"/>
    <col min="1265" max="1275" width="0" hidden="1" customWidth="1"/>
    <col min="1276" max="1285" width="9.90625" customWidth="1"/>
    <col min="1286" max="1292" width="10.90625" customWidth="1"/>
    <col min="1519" max="1519" width="7.7265625" customWidth="1"/>
    <col min="1520" max="1520" width="16.7265625" customWidth="1"/>
    <col min="1521" max="1531" width="0" hidden="1" customWidth="1"/>
    <col min="1532" max="1541" width="9.90625" customWidth="1"/>
    <col min="1542" max="1548" width="10.90625" customWidth="1"/>
    <col min="1775" max="1775" width="7.7265625" customWidth="1"/>
    <col min="1776" max="1776" width="16.7265625" customWidth="1"/>
    <col min="1777" max="1787" width="0" hidden="1" customWidth="1"/>
    <col min="1788" max="1797" width="9.90625" customWidth="1"/>
    <col min="1798" max="1804" width="10.90625" customWidth="1"/>
    <col min="2031" max="2031" width="7.7265625" customWidth="1"/>
    <col min="2032" max="2032" width="16.7265625" customWidth="1"/>
    <col min="2033" max="2043" width="0" hidden="1" customWidth="1"/>
    <col min="2044" max="2053" width="9.90625" customWidth="1"/>
    <col min="2054" max="2060" width="10.90625" customWidth="1"/>
    <col min="2287" max="2287" width="7.7265625" customWidth="1"/>
    <col min="2288" max="2288" width="16.7265625" customWidth="1"/>
    <col min="2289" max="2299" width="0" hidden="1" customWidth="1"/>
    <col min="2300" max="2309" width="9.90625" customWidth="1"/>
    <col min="2310" max="2316" width="10.90625" customWidth="1"/>
    <col min="2543" max="2543" width="7.7265625" customWidth="1"/>
    <col min="2544" max="2544" width="16.7265625" customWidth="1"/>
    <col min="2545" max="2555" width="0" hidden="1" customWidth="1"/>
    <col min="2556" max="2565" width="9.90625" customWidth="1"/>
    <col min="2566" max="2572" width="10.90625" customWidth="1"/>
    <col min="2799" max="2799" width="7.7265625" customWidth="1"/>
    <col min="2800" max="2800" width="16.7265625" customWidth="1"/>
    <col min="2801" max="2811" width="0" hidden="1" customWidth="1"/>
    <col min="2812" max="2821" width="9.90625" customWidth="1"/>
    <col min="2822" max="2828" width="10.90625" customWidth="1"/>
    <col min="3055" max="3055" width="7.7265625" customWidth="1"/>
    <col min="3056" max="3056" width="16.7265625" customWidth="1"/>
    <col min="3057" max="3067" width="0" hidden="1" customWidth="1"/>
    <col min="3068" max="3077" width="9.90625" customWidth="1"/>
    <col min="3078" max="3084" width="10.90625" customWidth="1"/>
    <col min="3311" max="3311" width="7.7265625" customWidth="1"/>
    <col min="3312" max="3312" width="16.7265625" customWidth="1"/>
    <col min="3313" max="3323" width="0" hidden="1" customWidth="1"/>
    <col min="3324" max="3333" width="9.90625" customWidth="1"/>
    <col min="3334" max="3340" width="10.90625" customWidth="1"/>
    <col min="3567" max="3567" width="7.7265625" customWidth="1"/>
    <col min="3568" max="3568" width="16.7265625" customWidth="1"/>
    <col min="3569" max="3579" width="0" hidden="1" customWidth="1"/>
    <col min="3580" max="3589" width="9.90625" customWidth="1"/>
    <col min="3590" max="3596" width="10.90625" customWidth="1"/>
    <col min="3823" max="3823" width="7.7265625" customWidth="1"/>
    <col min="3824" max="3824" width="16.7265625" customWidth="1"/>
    <col min="3825" max="3835" width="0" hidden="1" customWidth="1"/>
    <col min="3836" max="3845" width="9.90625" customWidth="1"/>
    <col min="3846" max="3852" width="10.90625" customWidth="1"/>
    <col min="4079" max="4079" width="7.7265625" customWidth="1"/>
    <col min="4080" max="4080" width="16.7265625" customWidth="1"/>
    <col min="4081" max="4091" width="0" hidden="1" customWidth="1"/>
    <col min="4092" max="4101" width="9.90625" customWidth="1"/>
    <col min="4102" max="4108" width="10.90625" customWidth="1"/>
    <col min="4335" max="4335" width="7.7265625" customWidth="1"/>
    <col min="4336" max="4336" width="16.7265625" customWidth="1"/>
    <col min="4337" max="4347" width="0" hidden="1" customWidth="1"/>
    <col min="4348" max="4357" width="9.90625" customWidth="1"/>
    <col min="4358" max="4364" width="10.90625" customWidth="1"/>
    <col min="4591" max="4591" width="7.7265625" customWidth="1"/>
    <col min="4592" max="4592" width="16.7265625" customWidth="1"/>
    <col min="4593" max="4603" width="0" hidden="1" customWidth="1"/>
    <col min="4604" max="4613" width="9.90625" customWidth="1"/>
    <col min="4614" max="4620" width="10.90625" customWidth="1"/>
    <col min="4847" max="4847" width="7.7265625" customWidth="1"/>
    <col min="4848" max="4848" width="16.7265625" customWidth="1"/>
    <col min="4849" max="4859" width="0" hidden="1" customWidth="1"/>
    <col min="4860" max="4869" width="9.90625" customWidth="1"/>
    <col min="4870" max="4876" width="10.90625" customWidth="1"/>
    <col min="5103" max="5103" width="7.7265625" customWidth="1"/>
    <col min="5104" max="5104" width="16.7265625" customWidth="1"/>
    <col min="5105" max="5115" width="0" hidden="1" customWidth="1"/>
    <col min="5116" max="5125" width="9.90625" customWidth="1"/>
    <col min="5126" max="5132" width="10.90625" customWidth="1"/>
    <col min="5359" max="5359" width="7.7265625" customWidth="1"/>
    <col min="5360" max="5360" width="16.7265625" customWidth="1"/>
    <col min="5361" max="5371" width="0" hidden="1" customWidth="1"/>
    <col min="5372" max="5381" width="9.90625" customWidth="1"/>
    <col min="5382" max="5388" width="10.90625" customWidth="1"/>
    <col min="5615" max="5615" width="7.7265625" customWidth="1"/>
    <col min="5616" max="5616" width="16.7265625" customWidth="1"/>
    <col min="5617" max="5627" width="0" hidden="1" customWidth="1"/>
    <col min="5628" max="5637" width="9.90625" customWidth="1"/>
    <col min="5638" max="5644" width="10.90625" customWidth="1"/>
    <col min="5871" max="5871" width="7.7265625" customWidth="1"/>
    <col min="5872" max="5872" width="16.7265625" customWidth="1"/>
    <col min="5873" max="5883" width="0" hidden="1" customWidth="1"/>
    <col min="5884" max="5893" width="9.90625" customWidth="1"/>
    <col min="5894" max="5900" width="10.90625" customWidth="1"/>
    <col min="6127" max="6127" width="7.7265625" customWidth="1"/>
    <col min="6128" max="6128" width="16.7265625" customWidth="1"/>
    <col min="6129" max="6139" width="0" hidden="1" customWidth="1"/>
    <col min="6140" max="6149" width="9.90625" customWidth="1"/>
    <col min="6150" max="6156" width="10.90625" customWidth="1"/>
    <col min="6383" max="6383" width="7.7265625" customWidth="1"/>
    <col min="6384" max="6384" width="16.7265625" customWidth="1"/>
    <col min="6385" max="6395" width="0" hidden="1" customWidth="1"/>
    <col min="6396" max="6405" width="9.90625" customWidth="1"/>
    <col min="6406" max="6412" width="10.90625" customWidth="1"/>
    <col min="6639" max="6639" width="7.7265625" customWidth="1"/>
    <col min="6640" max="6640" width="16.7265625" customWidth="1"/>
    <col min="6641" max="6651" width="0" hidden="1" customWidth="1"/>
    <col min="6652" max="6661" width="9.90625" customWidth="1"/>
    <col min="6662" max="6668" width="10.90625" customWidth="1"/>
    <col min="6895" max="6895" width="7.7265625" customWidth="1"/>
    <col min="6896" max="6896" width="16.7265625" customWidth="1"/>
    <col min="6897" max="6907" width="0" hidden="1" customWidth="1"/>
    <col min="6908" max="6917" width="9.90625" customWidth="1"/>
    <col min="6918" max="6924" width="10.90625" customWidth="1"/>
    <col min="7151" max="7151" width="7.7265625" customWidth="1"/>
    <col min="7152" max="7152" width="16.7265625" customWidth="1"/>
    <col min="7153" max="7163" width="0" hidden="1" customWidth="1"/>
    <col min="7164" max="7173" width="9.90625" customWidth="1"/>
    <col min="7174" max="7180" width="10.90625" customWidth="1"/>
    <col min="7407" max="7407" width="7.7265625" customWidth="1"/>
    <col min="7408" max="7408" width="16.7265625" customWidth="1"/>
    <col min="7409" max="7419" width="0" hidden="1" customWidth="1"/>
    <col min="7420" max="7429" width="9.90625" customWidth="1"/>
    <col min="7430" max="7436" width="10.90625" customWidth="1"/>
    <col min="7663" max="7663" width="7.7265625" customWidth="1"/>
    <col min="7664" max="7664" width="16.7265625" customWidth="1"/>
    <col min="7665" max="7675" width="0" hidden="1" customWidth="1"/>
    <col min="7676" max="7685" width="9.90625" customWidth="1"/>
    <col min="7686" max="7692" width="10.90625" customWidth="1"/>
    <col min="7919" max="7919" width="7.7265625" customWidth="1"/>
    <col min="7920" max="7920" width="16.7265625" customWidth="1"/>
    <col min="7921" max="7931" width="0" hidden="1" customWidth="1"/>
    <col min="7932" max="7941" width="9.90625" customWidth="1"/>
    <col min="7942" max="7948" width="10.90625" customWidth="1"/>
    <col min="8175" max="8175" width="7.7265625" customWidth="1"/>
    <col min="8176" max="8176" width="16.7265625" customWidth="1"/>
    <col min="8177" max="8187" width="0" hidden="1" customWidth="1"/>
    <col min="8188" max="8197" width="9.90625" customWidth="1"/>
    <col min="8198" max="8204" width="10.90625" customWidth="1"/>
    <col min="8431" max="8431" width="7.7265625" customWidth="1"/>
    <col min="8432" max="8432" width="16.7265625" customWidth="1"/>
    <col min="8433" max="8443" width="0" hidden="1" customWidth="1"/>
    <col min="8444" max="8453" width="9.90625" customWidth="1"/>
    <col min="8454" max="8460" width="10.90625" customWidth="1"/>
    <col min="8687" max="8687" width="7.7265625" customWidth="1"/>
    <col min="8688" max="8688" width="16.7265625" customWidth="1"/>
    <col min="8689" max="8699" width="0" hidden="1" customWidth="1"/>
    <col min="8700" max="8709" width="9.90625" customWidth="1"/>
    <col min="8710" max="8716" width="10.90625" customWidth="1"/>
    <col min="8943" max="8943" width="7.7265625" customWidth="1"/>
    <col min="8944" max="8944" width="16.7265625" customWidth="1"/>
    <col min="8945" max="8955" width="0" hidden="1" customWidth="1"/>
    <col min="8956" max="8965" width="9.90625" customWidth="1"/>
    <col min="8966" max="8972" width="10.90625" customWidth="1"/>
    <col min="9199" max="9199" width="7.7265625" customWidth="1"/>
    <col min="9200" max="9200" width="16.7265625" customWidth="1"/>
    <col min="9201" max="9211" width="0" hidden="1" customWidth="1"/>
    <col min="9212" max="9221" width="9.90625" customWidth="1"/>
    <col min="9222" max="9228" width="10.90625" customWidth="1"/>
    <col min="9455" max="9455" width="7.7265625" customWidth="1"/>
    <col min="9456" max="9456" width="16.7265625" customWidth="1"/>
    <col min="9457" max="9467" width="0" hidden="1" customWidth="1"/>
    <col min="9468" max="9477" width="9.90625" customWidth="1"/>
    <col min="9478" max="9484" width="10.90625" customWidth="1"/>
    <col min="9711" max="9711" width="7.7265625" customWidth="1"/>
    <col min="9712" max="9712" width="16.7265625" customWidth="1"/>
    <col min="9713" max="9723" width="0" hidden="1" customWidth="1"/>
    <col min="9724" max="9733" width="9.90625" customWidth="1"/>
    <col min="9734" max="9740" width="10.90625" customWidth="1"/>
    <col min="9967" max="9967" width="7.7265625" customWidth="1"/>
    <col min="9968" max="9968" width="16.7265625" customWidth="1"/>
    <col min="9969" max="9979" width="0" hidden="1" customWidth="1"/>
    <col min="9980" max="9989" width="9.90625" customWidth="1"/>
    <col min="9990" max="9996" width="10.90625" customWidth="1"/>
    <col min="10223" max="10223" width="7.7265625" customWidth="1"/>
    <col min="10224" max="10224" width="16.7265625" customWidth="1"/>
    <col min="10225" max="10235" width="0" hidden="1" customWidth="1"/>
    <col min="10236" max="10245" width="9.90625" customWidth="1"/>
    <col min="10246" max="10252" width="10.90625" customWidth="1"/>
    <col min="10479" max="10479" width="7.7265625" customWidth="1"/>
    <col min="10480" max="10480" width="16.7265625" customWidth="1"/>
    <col min="10481" max="10491" width="0" hidden="1" customWidth="1"/>
    <col min="10492" max="10501" width="9.90625" customWidth="1"/>
    <col min="10502" max="10508" width="10.90625" customWidth="1"/>
    <col min="10735" max="10735" width="7.7265625" customWidth="1"/>
    <col min="10736" max="10736" width="16.7265625" customWidth="1"/>
    <col min="10737" max="10747" width="0" hidden="1" customWidth="1"/>
    <col min="10748" max="10757" width="9.90625" customWidth="1"/>
    <col min="10758" max="10764" width="10.90625" customWidth="1"/>
    <col min="10991" max="10991" width="7.7265625" customWidth="1"/>
    <col min="10992" max="10992" width="16.7265625" customWidth="1"/>
    <col min="10993" max="11003" width="0" hidden="1" customWidth="1"/>
    <col min="11004" max="11013" width="9.90625" customWidth="1"/>
    <col min="11014" max="11020" width="10.90625" customWidth="1"/>
    <col min="11247" max="11247" width="7.7265625" customWidth="1"/>
    <col min="11248" max="11248" width="16.7265625" customWidth="1"/>
    <col min="11249" max="11259" width="0" hidden="1" customWidth="1"/>
    <col min="11260" max="11269" width="9.90625" customWidth="1"/>
    <col min="11270" max="11276" width="10.90625" customWidth="1"/>
    <col min="11503" max="11503" width="7.7265625" customWidth="1"/>
    <col min="11504" max="11504" width="16.7265625" customWidth="1"/>
    <col min="11505" max="11515" width="0" hidden="1" customWidth="1"/>
    <col min="11516" max="11525" width="9.90625" customWidth="1"/>
    <col min="11526" max="11532" width="10.90625" customWidth="1"/>
    <col min="11759" max="11759" width="7.7265625" customWidth="1"/>
    <col min="11760" max="11760" width="16.7265625" customWidth="1"/>
    <col min="11761" max="11771" width="0" hidden="1" customWidth="1"/>
    <col min="11772" max="11781" width="9.90625" customWidth="1"/>
    <col min="11782" max="11788" width="10.90625" customWidth="1"/>
    <col min="12015" max="12015" width="7.7265625" customWidth="1"/>
    <col min="12016" max="12016" width="16.7265625" customWidth="1"/>
    <col min="12017" max="12027" width="0" hidden="1" customWidth="1"/>
    <col min="12028" max="12037" width="9.90625" customWidth="1"/>
    <col min="12038" max="12044" width="10.90625" customWidth="1"/>
    <col min="12271" max="12271" width="7.7265625" customWidth="1"/>
    <col min="12272" max="12272" width="16.7265625" customWidth="1"/>
    <col min="12273" max="12283" width="0" hidden="1" customWidth="1"/>
    <col min="12284" max="12293" width="9.90625" customWidth="1"/>
    <col min="12294" max="12300" width="10.90625" customWidth="1"/>
    <col min="12527" max="12527" width="7.7265625" customWidth="1"/>
    <col min="12528" max="12528" width="16.7265625" customWidth="1"/>
    <col min="12529" max="12539" width="0" hidden="1" customWidth="1"/>
    <col min="12540" max="12549" width="9.90625" customWidth="1"/>
    <col min="12550" max="12556" width="10.90625" customWidth="1"/>
    <col min="12783" max="12783" width="7.7265625" customWidth="1"/>
    <col min="12784" max="12784" width="16.7265625" customWidth="1"/>
    <col min="12785" max="12795" width="0" hidden="1" customWidth="1"/>
    <col min="12796" max="12805" width="9.90625" customWidth="1"/>
    <col min="12806" max="12812" width="10.90625" customWidth="1"/>
    <col min="13039" max="13039" width="7.7265625" customWidth="1"/>
    <col min="13040" max="13040" width="16.7265625" customWidth="1"/>
    <col min="13041" max="13051" width="0" hidden="1" customWidth="1"/>
    <col min="13052" max="13061" width="9.90625" customWidth="1"/>
    <col min="13062" max="13068" width="10.90625" customWidth="1"/>
    <col min="13295" max="13295" width="7.7265625" customWidth="1"/>
    <col min="13296" max="13296" width="16.7265625" customWidth="1"/>
    <col min="13297" max="13307" width="0" hidden="1" customWidth="1"/>
    <col min="13308" max="13317" width="9.90625" customWidth="1"/>
    <col min="13318" max="13324" width="10.90625" customWidth="1"/>
    <col min="13551" max="13551" width="7.7265625" customWidth="1"/>
    <col min="13552" max="13552" width="16.7265625" customWidth="1"/>
    <col min="13553" max="13563" width="0" hidden="1" customWidth="1"/>
    <col min="13564" max="13573" width="9.90625" customWidth="1"/>
    <col min="13574" max="13580" width="10.90625" customWidth="1"/>
    <col min="13807" max="13807" width="7.7265625" customWidth="1"/>
    <col min="13808" max="13808" width="16.7265625" customWidth="1"/>
    <col min="13809" max="13819" width="0" hidden="1" customWidth="1"/>
    <col min="13820" max="13829" width="9.90625" customWidth="1"/>
    <col min="13830" max="13836" width="10.90625" customWidth="1"/>
    <col min="14063" max="14063" width="7.7265625" customWidth="1"/>
    <col min="14064" max="14064" width="16.7265625" customWidth="1"/>
    <col min="14065" max="14075" width="0" hidden="1" customWidth="1"/>
    <col min="14076" max="14085" width="9.90625" customWidth="1"/>
    <col min="14086" max="14092" width="10.90625" customWidth="1"/>
    <col min="14319" max="14319" width="7.7265625" customWidth="1"/>
    <col min="14320" max="14320" width="16.7265625" customWidth="1"/>
    <col min="14321" max="14331" width="0" hidden="1" customWidth="1"/>
    <col min="14332" max="14341" width="9.90625" customWidth="1"/>
    <col min="14342" max="14348" width="10.90625" customWidth="1"/>
    <col min="14575" max="14575" width="7.7265625" customWidth="1"/>
    <col min="14576" max="14576" width="16.7265625" customWidth="1"/>
    <col min="14577" max="14587" width="0" hidden="1" customWidth="1"/>
    <col min="14588" max="14597" width="9.90625" customWidth="1"/>
    <col min="14598" max="14604" width="10.90625" customWidth="1"/>
    <col min="14831" max="14831" width="7.7265625" customWidth="1"/>
    <col min="14832" max="14832" width="16.7265625" customWidth="1"/>
    <col min="14833" max="14843" width="0" hidden="1" customWidth="1"/>
    <col min="14844" max="14853" width="9.90625" customWidth="1"/>
    <col min="14854" max="14860" width="10.90625" customWidth="1"/>
    <col min="15087" max="15087" width="7.7265625" customWidth="1"/>
    <col min="15088" max="15088" width="16.7265625" customWidth="1"/>
    <col min="15089" max="15099" width="0" hidden="1" customWidth="1"/>
    <col min="15100" max="15109" width="9.90625" customWidth="1"/>
    <col min="15110" max="15116" width="10.90625" customWidth="1"/>
    <col min="15343" max="15343" width="7.7265625" customWidth="1"/>
    <col min="15344" max="15344" width="16.7265625" customWidth="1"/>
    <col min="15345" max="15355" width="0" hidden="1" customWidth="1"/>
    <col min="15356" max="15365" width="9.90625" customWidth="1"/>
    <col min="15366" max="15372" width="10.90625" customWidth="1"/>
    <col min="15599" max="15599" width="7.7265625" customWidth="1"/>
    <col min="15600" max="15600" width="16.7265625" customWidth="1"/>
    <col min="15601" max="15611" width="0" hidden="1" customWidth="1"/>
    <col min="15612" max="15621" width="9.90625" customWidth="1"/>
    <col min="15622" max="15628" width="10.90625" customWidth="1"/>
    <col min="15855" max="15855" width="7.7265625" customWidth="1"/>
    <col min="15856" max="15856" width="16.7265625" customWidth="1"/>
    <col min="15857" max="15867" width="0" hidden="1" customWidth="1"/>
    <col min="15868" max="15877" width="9.90625" customWidth="1"/>
    <col min="15878" max="15884" width="10.90625" customWidth="1"/>
    <col min="16111" max="16111" width="7.7265625" customWidth="1"/>
    <col min="16112" max="16112" width="16.7265625" customWidth="1"/>
    <col min="16113" max="16123" width="0" hidden="1" customWidth="1"/>
    <col min="16124" max="16133" width="9.90625" customWidth="1"/>
    <col min="16134" max="16140" width="10.90625" customWidth="1"/>
  </cols>
  <sheetData>
    <row r="1" spans="1:17" x14ac:dyDescent="0.2">
      <c r="A1" s="39" t="s">
        <v>610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17" t="s">
        <v>296</v>
      </c>
      <c r="J3" s="617" t="s">
        <v>383</v>
      </c>
      <c r="K3" s="617" t="s">
        <v>424</v>
      </c>
      <c r="L3" s="617" t="s">
        <v>431</v>
      </c>
      <c r="M3" s="617" t="s">
        <v>495</v>
      </c>
      <c r="N3" s="617" t="s">
        <v>554</v>
      </c>
      <c r="O3" s="617" t="s">
        <v>579</v>
      </c>
      <c r="P3" s="617" t="s">
        <v>619</v>
      </c>
      <c r="Q3" s="617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0" t="s">
        <v>618</v>
      </c>
      <c r="Q4" s="640" t="s">
        <v>630</v>
      </c>
    </row>
    <row r="5" spans="1:17" x14ac:dyDescent="0.2">
      <c r="A5" s="46" t="s">
        <v>586</v>
      </c>
      <c r="B5" s="46"/>
      <c r="C5" s="539">
        <v>6542</v>
      </c>
      <c r="D5" s="539">
        <v>6444</v>
      </c>
      <c r="E5" s="559">
        <v>6647</v>
      </c>
      <c r="F5" s="559">
        <v>6657.6030000000001</v>
      </c>
      <c r="G5" s="559">
        <v>6635</v>
      </c>
      <c r="H5" s="559">
        <v>6759</v>
      </c>
      <c r="I5" s="559">
        <v>6539.8909999999996</v>
      </c>
      <c r="J5" s="559">
        <v>6606</v>
      </c>
      <c r="K5" s="559">
        <v>6248</v>
      </c>
      <c r="L5" s="183">
        <v>6186.8240000000005</v>
      </c>
      <c r="M5" s="183">
        <v>3696.6039999999998</v>
      </c>
      <c r="N5" s="183">
        <v>4277.3969999999999</v>
      </c>
      <c r="O5" s="183">
        <v>4919.3379999999997</v>
      </c>
      <c r="P5" s="183">
        <v>5102.9660000000003</v>
      </c>
      <c r="Q5" s="101">
        <v>4988.6109999999999</v>
      </c>
    </row>
    <row r="6" spans="1:17" x14ac:dyDescent="0.2">
      <c r="A6" s="48" t="s">
        <v>82</v>
      </c>
      <c r="B6" s="46"/>
      <c r="C6" s="544"/>
      <c r="D6" s="544"/>
      <c r="E6" s="560"/>
      <c r="F6" s="560"/>
      <c r="G6" s="560"/>
      <c r="H6" s="560"/>
      <c r="I6" s="560"/>
      <c r="Q6" s="56"/>
    </row>
    <row r="7" spans="1:17" x14ac:dyDescent="0.2">
      <c r="A7" s="46" t="s">
        <v>561</v>
      </c>
      <c r="B7" s="48" t="s">
        <v>587</v>
      </c>
      <c r="C7" s="544">
        <v>5905</v>
      </c>
      <c r="D7" s="544">
        <v>5842</v>
      </c>
      <c r="E7" s="560">
        <v>6026</v>
      </c>
      <c r="F7" s="541">
        <v>6038.8140000000003</v>
      </c>
      <c r="G7" s="541">
        <v>5995</v>
      </c>
      <c r="H7" s="541">
        <v>6107</v>
      </c>
      <c r="I7" s="541">
        <v>5908.3909999999996</v>
      </c>
      <c r="J7" s="68">
        <v>5971</v>
      </c>
      <c r="K7" s="68">
        <v>5629</v>
      </c>
      <c r="L7" s="68">
        <v>5565.7430000000004</v>
      </c>
      <c r="M7" s="68">
        <v>3265.1219999999998</v>
      </c>
      <c r="N7" s="68">
        <v>3783.2559999999999</v>
      </c>
      <c r="O7" s="68">
        <v>4241.915</v>
      </c>
      <c r="P7" s="68">
        <v>4451.17</v>
      </c>
      <c r="Q7" s="50">
        <v>4349.6480000000001</v>
      </c>
    </row>
    <row r="8" spans="1:17" x14ac:dyDescent="0.2">
      <c r="A8" s="51"/>
      <c r="B8" s="52" t="s">
        <v>588</v>
      </c>
      <c r="C8" s="545">
        <v>636</v>
      </c>
      <c r="D8" s="545">
        <v>602</v>
      </c>
      <c r="E8" s="561">
        <v>621</v>
      </c>
      <c r="F8" s="542">
        <v>618.78899999999999</v>
      </c>
      <c r="G8" s="542">
        <v>640</v>
      </c>
      <c r="H8" s="542">
        <v>652</v>
      </c>
      <c r="I8" s="542">
        <v>631.5</v>
      </c>
      <c r="J8" s="60">
        <v>635</v>
      </c>
      <c r="K8" s="68">
        <v>619</v>
      </c>
      <c r="L8" s="68">
        <v>621.08100000000002</v>
      </c>
      <c r="M8" s="68">
        <v>431.48200000000003</v>
      </c>
      <c r="N8" s="68">
        <v>494.14100000000002</v>
      </c>
      <c r="O8" s="60">
        <v>677.423</v>
      </c>
      <c r="P8" s="60">
        <v>651.79600000000005</v>
      </c>
      <c r="Q8" s="55">
        <v>638.96299999999985</v>
      </c>
    </row>
    <row r="9" spans="1:17" x14ac:dyDescent="0.2">
      <c r="A9" s="48" t="s">
        <v>589</v>
      </c>
      <c r="B9" s="46"/>
      <c r="C9" s="544">
        <v>636</v>
      </c>
      <c r="D9" s="544">
        <v>602</v>
      </c>
      <c r="E9" s="560">
        <v>621</v>
      </c>
      <c r="F9" s="560">
        <v>618.78899999999999</v>
      </c>
      <c r="G9" s="560">
        <v>640</v>
      </c>
      <c r="H9" s="560">
        <v>652.48299999999983</v>
      </c>
      <c r="I9" s="560">
        <v>631.5</v>
      </c>
      <c r="J9" s="560">
        <v>635</v>
      </c>
      <c r="K9" s="59">
        <v>619</v>
      </c>
      <c r="L9" s="59">
        <v>621.08100000000002</v>
      </c>
      <c r="M9" s="59">
        <v>431.48200000000003</v>
      </c>
      <c r="N9" s="59">
        <v>494.14100000000008</v>
      </c>
      <c r="O9" s="68">
        <v>677.423</v>
      </c>
      <c r="P9" s="68">
        <v>651.79600000000005</v>
      </c>
      <c r="Q9" s="50">
        <v>638.96299999999985</v>
      </c>
    </row>
    <row r="10" spans="1:17" x14ac:dyDescent="0.2">
      <c r="A10" s="46" t="s">
        <v>561</v>
      </c>
      <c r="B10" s="48" t="s">
        <v>140</v>
      </c>
      <c r="C10" s="544">
        <v>238</v>
      </c>
      <c r="D10" s="544">
        <v>239</v>
      </c>
      <c r="E10" s="560">
        <v>246</v>
      </c>
      <c r="F10" s="541">
        <v>258.79700000000003</v>
      </c>
      <c r="G10" s="541">
        <v>281</v>
      </c>
      <c r="H10" s="541">
        <v>297.52199999999999</v>
      </c>
      <c r="I10" s="541">
        <v>290</v>
      </c>
      <c r="J10" s="544">
        <v>307</v>
      </c>
      <c r="K10" s="68">
        <v>313</v>
      </c>
      <c r="L10" s="68">
        <v>316.25200000000001</v>
      </c>
      <c r="M10" s="68">
        <v>228.93899999999999</v>
      </c>
      <c r="N10" s="68">
        <v>236.09100000000001</v>
      </c>
      <c r="O10" s="68">
        <v>297.74700000000001</v>
      </c>
      <c r="P10" s="68">
        <v>288.99400000000003</v>
      </c>
      <c r="Q10" s="50">
        <v>294.755</v>
      </c>
    </row>
    <row r="11" spans="1:17" x14ac:dyDescent="0.2">
      <c r="A11" s="46"/>
      <c r="B11" s="48" t="s">
        <v>141</v>
      </c>
      <c r="C11" s="544">
        <v>156</v>
      </c>
      <c r="D11" s="544">
        <v>144</v>
      </c>
      <c r="E11" s="560">
        <v>156</v>
      </c>
      <c r="F11" s="541">
        <v>150.893</v>
      </c>
      <c r="G11" s="541">
        <v>156</v>
      </c>
      <c r="H11" s="541">
        <v>189.26300000000001</v>
      </c>
      <c r="I11" s="541">
        <v>182.5</v>
      </c>
      <c r="J11" s="544">
        <v>175</v>
      </c>
      <c r="K11" s="68">
        <v>167</v>
      </c>
      <c r="L11" s="68">
        <v>158.11799999999999</v>
      </c>
      <c r="M11" s="68">
        <v>98.808999999999997</v>
      </c>
      <c r="N11" s="68">
        <v>129.435</v>
      </c>
      <c r="O11" s="68">
        <v>168.30799999999999</v>
      </c>
      <c r="P11" s="68">
        <v>158.04300000000001</v>
      </c>
      <c r="Q11" s="50">
        <v>146.642</v>
      </c>
    </row>
    <row r="12" spans="1:17" x14ac:dyDescent="0.2">
      <c r="A12" s="46"/>
      <c r="B12" s="48" t="s">
        <v>142</v>
      </c>
      <c r="C12" s="544">
        <v>19</v>
      </c>
      <c r="D12" s="544">
        <v>3</v>
      </c>
      <c r="E12" s="560">
        <v>3</v>
      </c>
      <c r="F12" s="541">
        <v>3.0139999999999998</v>
      </c>
      <c r="G12" s="541">
        <v>3</v>
      </c>
      <c r="H12" s="541">
        <v>3.01</v>
      </c>
      <c r="I12" s="541">
        <v>4</v>
      </c>
      <c r="J12" s="544">
        <v>4</v>
      </c>
      <c r="K12" s="68">
        <v>3</v>
      </c>
      <c r="L12" s="68">
        <v>3.1659999999999999</v>
      </c>
      <c r="M12" s="68">
        <v>1.8009999999999999</v>
      </c>
      <c r="N12" s="68">
        <v>1.79</v>
      </c>
      <c r="O12" s="68">
        <v>0.89500000000000002</v>
      </c>
      <c r="P12" s="68">
        <v>0.81200000000000006</v>
      </c>
      <c r="Q12" s="50">
        <v>0.66900000000000004</v>
      </c>
    </row>
    <row r="13" spans="1:17" x14ac:dyDescent="0.2">
      <c r="A13" s="46"/>
      <c r="B13" s="48" t="s">
        <v>143</v>
      </c>
      <c r="C13" s="544">
        <v>148</v>
      </c>
      <c r="D13" s="544">
        <v>152</v>
      </c>
      <c r="E13" s="560">
        <v>146</v>
      </c>
      <c r="F13" s="541">
        <v>134.75700000000001</v>
      </c>
      <c r="G13" s="541">
        <v>128</v>
      </c>
      <c r="H13" s="541">
        <v>86.266999999999996</v>
      </c>
      <c r="I13" s="541">
        <v>82</v>
      </c>
      <c r="J13" s="544">
        <v>80</v>
      </c>
      <c r="K13" s="68">
        <v>68</v>
      </c>
      <c r="L13" s="68">
        <v>76.438000000000002</v>
      </c>
      <c r="M13" s="68">
        <v>48.076000000000001</v>
      </c>
      <c r="N13" s="68">
        <v>55.664999999999999</v>
      </c>
      <c r="O13" s="68">
        <v>70.131</v>
      </c>
      <c r="P13" s="68">
        <v>78.28</v>
      </c>
      <c r="Q13" s="50">
        <v>74.283000000000001</v>
      </c>
    </row>
    <row r="14" spans="1:17" x14ac:dyDescent="0.2">
      <c r="A14" s="46"/>
      <c r="B14" s="48" t="s">
        <v>144</v>
      </c>
      <c r="C14" s="544">
        <v>0</v>
      </c>
      <c r="D14" s="544">
        <v>0</v>
      </c>
      <c r="E14" s="560">
        <v>0</v>
      </c>
      <c r="F14" s="541">
        <v>0</v>
      </c>
      <c r="G14" s="541">
        <v>0</v>
      </c>
      <c r="H14" s="541">
        <v>0</v>
      </c>
      <c r="I14" s="541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</row>
    <row r="15" spans="1:17" x14ac:dyDescent="0.2">
      <c r="A15" s="46"/>
      <c r="B15" s="48" t="s">
        <v>145</v>
      </c>
      <c r="C15" s="544">
        <v>3</v>
      </c>
      <c r="D15" s="544">
        <v>1</v>
      </c>
      <c r="E15" s="560">
        <v>1</v>
      </c>
      <c r="F15" s="541">
        <v>1.331</v>
      </c>
      <c r="G15" s="541">
        <v>1</v>
      </c>
      <c r="H15" s="541">
        <v>1.3340000000000001</v>
      </c>
      <c r="I15" s="541">
        <v>1</v>
      </c>
      <c r="J15" s="544">
        <v>1</v>
      </c>
      <c r="K15" s="68">
        <v>1</v>
      </c>
      <c r="L15" s="68">
        <v>0.64900000000000002</v>
      </c>
      <c r="M15" s="68">
        <v>0.51900000000000002</v>
      </c>
      <c r="N15" s="68">
        <v>0.55900000000000005</v>
      </c>
      <c r="O15" s="68">
        <v>0.57499999999999996</v>
      </c>
      <c r="P15" s="68">
        <v>0.55700000000000005</v>
      </c>
      <c r="Q15" s="50">
        <v>0.59299999999999997</v>
      </c>
    </row>
    <row r="16" spans="1:17" x14ac:dyDescent="0.2">
      <c r="A16" s="51"/>
      <c r="B16" s="52" t="s">
        <v>146</v>
      </c>
      <c r="C16" s="545">
        <v>72</v>
      </c>
      <c r="D16" s="545">
        <v>63</v>
      </c>
      <c r="E16" s="561">
        <v>69</v>
      </c>
      <c r="F16" s="542">
        <v>69.997</v>
      </c>
      <c r="G16" s="542">
        <v>71</v>
      </c>
      <c r="H16" s="542">
        <v>75.087000000000003</v>
      </c>
      <c r="I16" s="542">
        <v>72</v>
      </c>
      <c r="J16" s="545">
        <v>68</v>
      </c>
      <c r="K16" s="60">
        <v>67</v>
      </c>
      <c r="L16" s="60">
        <v>66.457999999999998</v>
      </c>
      <c r="M16" s="60">
        <v>53.338000000000001</v>
      </c>
      <c r="N16" s="60">
        <v>70.600999999999999</v>
      </c>
      <c r="O16" s="68">
        <v>139.767</v>
      </c>
      <c r="P16" s="68">
        <v>125.11</v>
      </c>
      <c r="Q16" s="55">
        <v>122.021</v>
      </c>
    </row>
    <row r="17" spans="1:17" x14ac:dyDescent="0.2">
      <c r="A17" s="48" t="s">
        <v>590</v>
      </c>
      <c r="B17" s="46"/>
      <c r="C17" s="539"/>
      <c r="D17" s="544"/>
      <c r="E17" s="560"/>
      <c r="F17" s="560"/>
      <c r="G17" s="560"/>
      <c r="H17" s="560"/>
      <c r="I17" s="560"/>
      <c r="O17" s="67"/>
      <c r="P17" s="67"/>
    </row>
    <row r="18" spans="1:17" x14ac:dyDescent="0.2">
      <c r="A18" s="57" t="s">
        <v>561</v>
      </c>
      <c r="B18" s="58" t="s">
        <v>562</v>
      </c>
      <c r="C18" s="539">
        <v>1836</v>
      </c>
      <c r="D18" s="539">
        <v>1583</v>
      </c>
      <c r="E18" s="540">
        <v>1772</v>
      </c>
      <c r="F18" s="540">
        <v>1762.1780000000001</v>
      </c>
      <c r="G18" s="540">
        <v>1747</v>
      </c>
      <c r="H18" s="540">
        <v>1750</v>
      </c>
      <c r="I18" s="540">
        <v>1750</v>
      </c>
      <c r="J18" s="152">
        <v>1742.373</v>
      </c>
      <c r="K18" s="152">
        <v>1648.297</v>
      </c>
      <c r="L18" s="152">
        <v>1668.2940000000001</v>
      </c>
      <c r="M18" s="152">
        <v>607.99800000000005</v>
      </c>
      <c r="N18" s="152">
        <v>823.07899999999995</v>
      </c>
      <c r="O18" s="50"/>
      <c r="P18" s="50"/>
      <c r="Q18" s="152"/>
    </row>
    <row r="19" spans="1:17" x14ac:dyDescent="0.2">
      <c r="A19" s="46"/>
      <c r="B19" s="48" t="s">
        <v>564</v>
      </c>
      <c r="C19" s="544">
        <v>1601</v>
      </c>
      <c r="D19" s="544">
        <v>1639</v>
      </c>
      <c r="E19" s="541">
        <v>1696</v>
      </c>
      <c r="F19" s="541">
        <v>1716.9639999999999</v>
      </c>
      <c r="G19" s="541">
        <v>1675</v>
      </c>
      <c r="H19" s="541">
        <v>1883</v>
      </c>
      <c r="I19" s="541">
        <v>1883</v>
      </c>
      <c r="J19" s="50">
        <v>1727.13</v>
      </c>
      <c r="K19" s="50">
        <v>1561.779</v>
      </c>
      <c r="L19" s="50">
        <v>1624.9380000000001</v>
      </c>
      <c r="M19" s="50">
        <v>1063.3040000000001</v>
      </c>
      <c r="N19" s="50">
        <v>1069.5429999999999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1714</v>
      </c>
      <c r="D20" s="544">
        <v>1811</v>
      </c>
      <c r="E20" s="541">
        <v>1723</v>
      </c>
      <c r="F20" s="541">
        <v>1725.578</v>
      </c>
      <c r="G20" s="541">
        <v>1766</v>
      </c>
      <c r="H20" s="541">
        <v>1771</v>
      </c>
      <c r="I20" s="541">
        <v>1771</v>
      </c>
      <c r="J20" s="50">
        <v>1740.921</v>
      </c>
      <c r="K20" s="50">
        <v>1675.443</v>
      </c>
      <c r="L20" s="50">
        <v>1720.0170000000001</v>
      </c>
      <c r="M20" s="50">
        <v>1080.146</v>
      </c>
      <c r="N20" s="50">
        <v>1283.7249999999999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1391</v>
      </c>
      <c r="D21" s="545">
        <v>1411</v>
      </c>
      <c r="E21" s="542">
        <v>1456</v>
      </c>
      <c r="F21" s="542">
        <v>1452.883</v>
      </c>
      <c r="G21" s="542">
        <v>1447</v>
      </c>
      <c r="H21" s="542">
        <v>1355</v>
      </c>
      <c r="I21" s="542">
        <v>1355</v>
      </c>
      <c r="J21" s="55">
        <v>1394.9459999999999</v>
      </c>
      <c r="K21" s="55">
        <v>1366.867</v>
      </c>
      <c r="L21" s="55">
        <v>1173.575</v>
      </c>
      <c r="M21" s="55">
        <v>945.15599999999995</v>
      </c>
      <c r="N21" s="55">
        <v>1101.05</v>
      </c>
      <c r="O21" s="50"/>
      <c r="P21" s="50"/>
      <c r="Q21" s="55"/>
    </row>
    <row r="22" spans="1:17" x14ac:dyDescent="0.2">
      <c r="C22" s="539">
        <v>6542</v>
      </c>
      <c r="D22" s="539">
        <v>6444</v>
      </c>
      <c r="E22" s="539">
        <v>6647</v>
      </c>
      <c r="F22" s="539">
        <v>6657.6029999999992</v>
      </c>
      <c r="G22" s="539">
        <v>6635</v>
      </c>
      <c r="H22" s="539">
        <v>6759</v>
      </c>
      <c r="I22" s="539">
        <v>6759</v>
      </c>
      <c r="J22" s="539">
        <v>6605.37</v>
      </c>
      <c r="K22" s="539">
        <v>6252.3860000000004</v>
      </c>
      <c r="L22" s="539">
        <v>6186.8239999999996</v>
      </c>
      <c r="M22" s="539">
        <v>3696.6040000000003</v>
      </c>
      <c r="N22" s="539">
        <v>4277.3969999999999</v>
      </c>
      <c r="O22" s="539"/>
      <c r="P22" s="539"/>
      <c r="Q22" s="539"/>
    </row>
    <row r="23" spans="1:17" x14ac:dyDescent="0.2">
      <c r="E23" s="184"/>
      <c r="F23" s="184"/>
      <c r="G23" s="184"/>
      <c r="H23" s="184"/>
      <c r="I23" s="184"/>
    </row>
    <row r="24" spans="1:17" x14ac:dyDescent="0.2">
      <c r="A24" s="48" t="s">
        <v>606</v>
      </c>
      <c r="B24" s="46"/>
      <c r="C24" s="40"/>
      <c r="D24" s="40"/>
      <c r="E24" s="569"/>
      <c r="F24" s="563"/>
      <c r="G24" s="563"/>
      <c r="H24" s="563"/>
      <c r="I24" s="563"/>
      <c r="O24" s="61"/>
      <c r="P24" s="61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7">
        <v>26237</v>
      </c>
      <c r="P25" s="557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7">
        <v>0</v>
      </c>
      <c r="P31" s="557">
        <v>0</v>
      </c>
      <c r="Q31" s="323">
        <v>0</v>
      </c>
    </row>
    <row r="32" spans="1:17" x14ac:dyDescent="0.2">
      <c r="A32" s="40"/>
      <c r="B32" s="40"/>
      <c r="C32" s="40"/>
      <c r="D32" s="40"/>
      <c r="E32" s="573"/>
      <c r="F32" s="573"/>
      <c r="G32" s="563"/>
      <c r="H32" s="563"/>
      <c r="I32" s="563"/>
      <c r="O32" s="43"/>
      <c r="P32" s="43"/>
    </row>
    <row r="33" spans="1:17" x14ac:dyDescent="0.2">
      <c r="A33" s="48" t="s">
        <v>593</v>
      </c>
      <c r="B33" s="46"/>
      <c r="C33" s="40"/>
      <c r="D33" s="40"/>
      <c r="E33" s="569"/>
      <c r="F33" s="569"/>
      <c r="G33" s="563"/>
      <c r="H33" s="563"/>
      <c r="I33" s="563"/>
      <c r="O33" s="61"/>
      <c r="P33" s="61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50">
        <v>4722</v>
      </c>
      <c r="P34" s="50">
        <v>6173</v>
      </c>
      <c r="Q34" s="450">
        <v>6371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0">
        <v>11106</v>
      </c>
      <c r="P35" s="50">
        <v>13693</v>
      </c>
      <c r="Q35" s="451">
        <v>14985</v>
      </c>
    </row>
    <row r="36" spans="1:17" x14ac:dyDescent="0.2">
      <c r="E36" s="183"/>
      <c r="F36" s="184"/>
      <c r="G36" s="184"/>
      <c r="H36" s="184"/>
      <c r="I36" s="184"/>
      <c r="O36" s="43"/>
      <c r="P36" s="43"/>
    </row>
    <row r="37" spans="1:17" x14ac:dyDescent="0.2">
      <c r="A37" s="39" t="s">
        <v>596</v>
      </c>
      <c r="B37" s="40"/>
      <c r="E37" s="185"/>
      <c r="F37" s="184"/>
      <c r="G37" s="184"/>
      <c r="H37" s="184"/>
      <c r="I37" s="184"/>
      <c r="O37" s="61"/>
      <c r="P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4">
        <v>4967</v>
      </c>
      <c r="P38" s="184">
        <v>6553</v>
      </c>
      <c r="Q38" s="724">
        <v>6955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4">
        <v>10936</v>
      </c>
      <c r="P39" s="184">
        <v>13716</v>
      </c>
      <c r="Q39" s="725">
        <v>14389</v>
      </c>
    </row>
    <row r="40" spans="1:17" x14ac:dyDescent="0.2">
      <c r="E40" s="183"/>
      <c r="F40" s="184"/>
      <c r="G40" s="184"/>
      <c r="H40" s="184"/>
      <c r="I40" s="184"/>
      <c r="O40" s="43"/>
      <c r="P40" s="43"/>
    </row>
    <row r="41" spans="1:17" x14ac:dyDescent="0.2">
      <c r="E41" s="184"/>
      <c r="F41" s="184"/>
      <c r="G41" s="184"/>
      <c r="H41" s="184"/>
      <c r="I41" s="184"/>
    </row>
    <row r="42" spans="1:17" x14ac:dyDescent="0.2">
      <c r="A42" s="62" t="s">
        <v>597</v>
      </c>
      <c r="B42" s="46"/>
      <c r="E42" s="185"/>
      <c r="F42" s="184"/>
      <c r="G42" s="184"/>
      <c r="H42" s="184"/>
      <c r="I42" s="184"/>
      <c r="O42" s="61"/>
      <c r="P42" s="61"/>
    </row>
    <row r="43" spans="1:17" x14ac:dyDescent="0.2">
      <c r="A43" s="57" t="s">
        <v>598</v>
      </c>
      <c r="B43" s="58" t="s">
        <v>140</v>
      </c>
      <c r="C43" s="183">
        <v>4474</v>
      </c>
      <c r="D43" s="183">
        <v>5545</v>
      </c>
      <c r="E43" s="183">
        <v>5510</v>
      </c>
      <c r="F43" s="183">
        <v>6004</v>
      </c>
      <c r="G43" s="183">
        <v>6660</v>
      </c>
      <c r="H43" s="183">
        <v>7408</v>
      </c>
      <c r="I43" s="183">
        <v>7337</v>
      </c>
      <c r="J43" s="183">
        <v>8013</v>
      </c>
      <c r="K43" s="183">
        <v>7669</v>
      </c>
      <c r="L43" s="183">
        <v>8539</v>
      </c>
      <c r="M43" s="183">
        <v>6593</v>
      </c>
      <c r="N43" s="183">
        <v>6516</v>
      </c>
      <c r="O43" s="184">
        <v>7812</v>
      </c>
      <c r="P43" s="184">
        <v>7982</v>
      </c>
      <c r="Q43" s="724">
        <v>10059</v>
      </c>
    </row>
    <row r="44" spans="1:17" x14ac:dyDescent="0.2">
      <c r="A44" s="46"/>
      <c r="B44" s="48" t="s">
        <v>141</v>
      </c>
      <c r="C44" s="184">
        <v>2239</v>
      </c>
      <c r="D44" s="184">
        <v>2664</v>
      </c>
      <c r="E44" s="184">
        <v>2496</v>
      </c>
      <c r="F44" s="184">
        <v>2792</v>
      </c>
      <c r="G44" s="184">
        <v>3042</v>
      </c>
      <c r="H44" s="184">
        <v>3511</v>
      </c>
      <c r="I44" s="184">
        <v>3185</v>
      </c>
      <c r="J44" s="184">
        <v>3203</v>
      </c>
      <c r="K44" s="184">
        <v>3181</v>
      </c>
      <c r="L44" s="184">
        <v>3439</v>
      </c>
      <c r="M44" s="184">
        <v>2154</v>
      </c>
      <c r="N44" s="184">
        <v>2459</v>
      </c>
      <c r="O44" s="184">
        <v>3040</v>
      </c>
      <c r="P44" s="184">
        <v>3005</v>
      </c>
      <c r="Q44" s="726">
        <v>3445</v>
      </c>
    </row>
    <row r="45" spans="1:17" x14ac:dyDescent="0.2">
      <c r="A45" s="46"/>
      <c r="B45" s="48" t="s">
        <v>142</v>
      </c>
      <c r="C45" s="184">
        <v>257</v>
      </c>
      <c r="D45" s="184">
        <v>71</v>
      </c>
      <c r="E45" s="184">
        <v>60</v>
      </c>
      <c r="F45" s="184">
        <v>72</v>
      </c>
      <c r="G45" s="184">
        <v>58</v>
      </c>
      <c r="H45" s="184">
        <v>60</v>
      </c>
      <c r="I45" s="184">
        <v>90</v>
      </c>
      <c r="J45" s="184">
        <v>97</v>
      </c>
      <c r="K45" s="184">
        <v>63</v>
      </c>
      <c r="L45" s="184">
        <v>81</v>
      </c>
      <c r="M45" s="184">
        <v>44</v>
      </c>
      <c r="N45" s="184">
        <v>34</v>
      </c>
      <c r="O45" s="184">
        <v>16</v>
      </c>
      <c r="P45" s="184">
        <v>16</v>
      </c>
      <c r="Q45" s="726">
        <v>16</v>
      </c>
    </row>
    <row r="46" spans="1:17" x14ac:dyDescent="0.2">
      <c r="A46" s="46"/>
      <c r="B46" s="48" t="s">
        <v>143</v>
      </c>
      <c r="C46" s="184">
        <v>1865</v>
      </c>
      <c r="D46" s="184">
        <v>1824</v>
      </c>
      <c r="E46" s="184">
        <v>1723</v>
      </c>
      <c r="F46" s="184">
        <v>1617</v>
      </c>
      <c r="G46" s="184">
        <v>1690</v>
      </c>
      <c r="H46" s="184">
        <v>1277</v>
      </c>
      <c r="I46" s="184">
        <v>1238</v>
      </c>
      <c r="J46" s="184">
        <v>1336</v>
      </c>
      <c r="K46" s="184">
        <v>1054</v>
      </c>
      <c r="L46" s="184">
        <v>1406</v>
      </c>
      <c r="M46" s="184">
        <v>639</v>
      </c>
      <c r="N46" s="184">
        <v>802</v>
      </c>
      <c r="O46" s="184">
        <v>960</v>
      </c>
      <c r="P46" s="184">
        <v>1128</v>
      </c>
      <c r="Q46" s="726">
        <v>1323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6">
        <v>0</v>
      </c>
    </row>
    <row r="48" spans="1:17" x14ac:dyDescent="0.2">
      <c r="A48" s="46"/>
      <c r="B48" s="48" t="s">
        <v>145</v>
      </c>
      <c r="C48" s="184">
        <v>18</v>
      </c>
      <c r="D48" s="184">
        <v>7</v>
      </c>
      <c r="E48" s="184">
        <v>8</v>
      </c>
      <c r="F48" s="184">
        <v>10</v>
      </c>
      <c r="G48" s="184">
        <v>8</v>
      </c>
      <c r="H48" s="184">
        <v>11</v>
      </c>
      <c r="I48" s="184">
        <v>9</v>
      </c>
      <c r="J48" s="184">
        <v>9</v>
      </c>
      <c r="K48" s="184">
        <v>10</v>
      </c>
      <c r="L48" s="184">
        <v>9</v>
      </c>
      <c r="M48" s="184">
        <v>8</v>
      </c>
      <c r="N48" s="184">
        <v>9</v>
      </c>
      <c r="O48" s="184">
        <v>8</v>
      </c>
      <c r="P48" s="184">
        <v>9</v>
      </c>
      <c r="Q48" s="726">
        <v>11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726">
        <v>0</v>
      </c>
    </row>
    <row r="50" spans="1:17" x14ac:dyDescent="0.2">
      <c r="A50" s="63"/>
      <c r="B50" s="64" t="s">
        <v>599</v>
      </c>
      <c r="C50" s="65">
        <v>8853</v>
      </c>
      <c r="D50" s="65">
        <v>10111</v>
      </c>
      <c r="E50" s="189">
        <v>9797</v>
      </c>
      <c r="F50" s="189">
        <v>10495</v>
      </c>
      <c r="G50" s="189">
        <v>11458</v>
      </c>
      <c r="H50" s="189">
        <v>12267</v>
      </c>
      <c r="I50" s="189">
        <v>11859</v>
      </c>
      <c r="J50" s="189">
        <v>12658</v>
      </c>
      <c r="K50" s="189">
        <v>11977</v>
      </c>
      <c r="L50" s="189">
        <v>13474</v>
      </c>
      <c r="M50" s="189">
        <v>9438</v>
      </c>
      <c r="N50" s="189">
        <v>9820</v>
      </c>
      <c r="O50" s="189">
        <v>11836</v>
      </c>
      <c r="P50" s="189">
        <v>12140</v>
      </c>
      <c r="Q50" s="728">
        <v>14854</v>
      </c>
    </row>
    <row r="51" spans="1:17" x14ac:dyDescent="0.2">
      <c r="A51" s="40"/>
      <c r="B51" s="40"/>
      <c r="E51" s="184"/>
      <c r="F51" s="184"/>
      <c r="G51" s="184"/>
      <c r="H51" s="184"/>
      <c r="I51" s="184"/>
    </row>
    <row r="52" spans="1:17" x14ac:dyDescent="0.2">
      <c r="A52" s="62" t="s">
        <v>600</v>
      </c>
      <c r="B52" s="46"/>
      <c r="E52" s="184"/>
      <c r="F52" s="184"/>
      <c r="G52" s="184"/>
      <c r="H52" s="184"/>
      <c r="I52" s="184"/>
    </row>
    <row r="53" spans="1:17" x14ac:dyDescent="0.2">
      <c r="A53" s="57" t="s">
        <v>598</v>
      </c>
      <c r="B53" s="43" t="s">
        <v>594</v>
      </c>
      <c r="C53" s="183">
        <v>28309</v>
      </c>
      <c r="D53" s="183">
        <v>27066</v>
      </c>
      <c r="E53" s="183">
        <v>26406</v>
      </c>
      <c r="F53" s="183">
        <v>27948</v>
      </c>
      <c r="G53" s="183">
        <v>25593</v>
      </c>
      <c r="H53" s="183">
        <v>28636</v>
      </c>
      <c r="I53" s="183">
        <v>28998</v>
      </c>
      <c r="J53" s="183">
        <v>29897</v>
      </c>
      <c r="K53" s="183">
        <v>26783</v>
      </c>
      <c r="L53" s="183">
        <v>26226</v>
      </c>
      <c r="M53" s="183">
        <v>12336</v>
      </c>
      <c r="N53" s="183">
        <v>17819</v>
      </c>
      <c r="O53" s="183">
        <v>20030</v>
      </c>
      <c r="P53" s="183">
        <v>27477</v>
      </c>
      <c r="Q53" s="724">
        <v>27712</v>
      </c>
    </row>
    <row r="54" spans="1:17" x14ac:dyDescent="0.2">
      <c r="A54" s="46"/>
      <c r="B54" s="61" t="s">
        <v>595</v>
      </c>
      <c r="C54" s="185">
        <v>5735</v>
      </c>
      <c r="D54" s="185">
        <v>5814</v>
      </c>
      <c r="E54" s="185">
        <v>6277</v>
      </c>
      <c r="F54" s="185">
        <v>6054</v>
      </c>
      <c r="G54" s="185">
        <v>6262</v>
      </c>
      <c r="H54" s="185">
        <v>7210</v>
      </c>
      <c r="I54" s="185">
        <v>7241</v>
      </c>
      <c r="J54" s="185">
        <v>7400</v>
      </c>
      <c r="K54" s="185">
        <v>7575</v>
      </c>
      <c r="L54" s="185">
        <v>7084</v>
      </c>
      <c r="M54" s="185">
        <v>4377</v>
      </c>
      <c r="N54" s="185">
        <v>5117</v>
      </c>
      <c r="O54" s="185">
        <v>7523</v>
      </c>
      <c r="P54" s="185">
        <v>8925</v>
      </c>
      <c r="Q54" s="726">
        <v>9575</v>
      </c>
    </row>
    <row r="55" spans="1:17" x14ac:dyDescent="0.2">
      <c r="A55" s="67"/>
      <c r="B55" s="64" t="s">
        <v>599</v>
      </c>
      <c r="C55" s="65">
        <v>34044</v>
      </c>
      <c r="D55" s="65">
        <v>32880</v>
      </c>
      <c r="E55" s="65">
        <v>32683</v>
      </c>
      <c r="F55" s="65">
        <v>34002</v>
      </c>
      <c r="G55" s="65">
        <v>31855</v>
      </c>
      <c r="H55" s="65">
        <v>35846</v>
      </c>
      <c r="I55" s="65">
        <v>36239</v>
      </c>
      <c r="J55" s="65">
        <v>37297</v>
      </c>
      <c r="K55" s="65">
        <v>34358</v>
      </c>
      <c r="L55" s="65">
        <v>33310</v>
      </c>
      <c r="M55" s="65">
        <v>16713</v>
      </c>
      <c r="N55" s="65">
        <v>22936</v>
      </c>
      <c r="O55" s="68">
        <v>27553</v>
      </c>
      <c r="P55" s="68">
        <v>36402</v>
      </c>
      <c r="Q55" s="727">
        <v>37287</v>
      </c>
    </row>
    <row r="56" spans="1:17" x14ac:dyDescent="0.2">
      <c r="E56" s="184"/>
      <c r="F56" s="184"/>
      <c r="G56" s="184"/>
      <c r="H56" s="184"/>
      <c r="I56" s="184"/>
      <c r="O56" s="43"/>
      <c r="P56" s="43"/>
    </row>
    <row r="57" spans="1:17" x14ac:dyDescent="0.2">
      <c r="A57" s="39" t="s">
        <v>601</v>
      </c>
      <c r="B57" s="40"/>
      <c r="E57" s="185"/>
      <c r="F57" s="185"/>
      <c r="G57" s="184"/>
      <c r="H57" s="184"/>
      <c r="I57" s="184"/>
      <c r="O57" s="61"/>
      <c r="P57" s="61"/>
    </row>
    <row r="58" spans="1:17" x14ac:dyDescent="0.2">
      <c r="A58" s="42" t="s">
        <v>598</v>
      </c>
      <c r="B58" s="43" t="s">
        <v>594</v>
      </c>
      <c r="C58" s="183">
        <v>21364</v>
      </c>
      <c r="D58" s="183">
        <v>20021</v>
      </c>
      <c r="E58" s="183">
        <v>19319</v>
      </c>
      <c r="F58" s="183">
        <v>21208</v>
      </c>
      <c r="G58" s="183">
        <v>20341</v>
      </c>
      <c r="H58" s="183">
        <v>21625</v>
      </c>
      <c r="I58" s="183">
        <v>22641</v>
      </c>
      <c r="J58" s="183">
        <v>23788</v>
      </c>
      <c r="K58" s="183">
        <v>24244</v>
      </c>
      <c r="L58" s="183">
        <v>25519</v>
      </c>
      <c r="M58" s="183">
        <v>13178</v>
      </c>
      <c r="N58" s="183">
        <v>17456</v>
      </c>
      <c r="O58" s="184">
        <v>21070</v>
      </c>
      <c r="P58" s="184">
        <v>29169</v>
      </c>
      <c r="Q58" s="724">
        <v>30252</v>
      </c>
    </row>
    <row r="59" spans="1:17" x14ac:dyDescent="0.2">
      <c r="A59" s="44"/>
      <c r="B59" s="61" t="s">
        <v>595</v>
      </c>
      <c r="C59" s="184">
        <v>5934</v>
      </c>
      <c r="D59" s="184">
        <v>5336</v>
      </c>
      <c r="E59" s="184">
        <v>5689</v>
      </c>
      <c r="F59" s="184">
        <v>5395</v>
      </c>
      <c r="G59" s="184">
        <v>5580</v>
      </c>
      <c r="H59" s="184">
        <v>6883</v>
      </c>
      <c r="I59" s="184">
        <v>6725</v>
      </c>
      <c r="J59" s="184">
        <v>6960</v>
      </c>
      <c r="K59" s="184">
        <v>6933</v>
      </c>
      <c r="L59" s="184">
        <v>6513</v>
      </c>
      <c r="M59" s="184">
        <v>4422</v>
      </c>
      <c r="N59" s="184">
        <v>4902</v>
      </c>
      <c r="O59" s="184">
        <v>7408</v>
      </c>
      <c r="P59" s="184">
        <v>8940</v>
      </c>
      <c r="Q59" s="726">
        <v>9194</v>
      </c>
    </row>
    <row r="60" spans="1:17" x14ac:dyDescent="0.2">
      <c r="A60" s="67"/>
      <c r="B60" s="67" t="s">
        <v>599</v>
      </c>
      <c r="C60" s="65">
        <v>27298</v>
      </c>
      <c r="D60" s="65">
        <v>25357</v>
      </c>
      <c r="E60" s="189">
        <v>25008</v>
      </c>
      <c r="F60" s="189">
        <v>26603</v>
      </c>
      <c r="G60" s="189">
        <v>25921</v>
      </c>
      <c r="H60" s="189">
        <v>28508</v>
      </c>
      <c r="I60" s="189">
        <v>29366</v>
      </c>
      <c r="J60" s="189">
        <v>30748</v>
      </c>
      <c r="K60" s="189">
        <v>31177</v>
      </c>
      <c r="L60" s="189">
        <v>32032</v>
      </c>
      <c r="M60" s="189">
        <v>17600</v>
      </c>
      <c r="N60" s="189">
        <v>22358</v>
      </c>
      <c r="O60" s="189">
        <v>28478</v>
      </c>
      <c r="P60" s="189">
        <v>38109</v>
      </c>
      <c r="Q60" s="728">
        <v>39446</v>
      </c>
    </row>
    <row r="61" spans="1:17" x14ac:dyDescent="0.2">
      <c r="E61" s="184"/>
      <c r="F61" s="184"/>
      <c r="G61" s="184"/>
      <c r="H61" s="184"/>
      <c r="I61" s="184"/>
    </row>
    <row r="62" spans="1:17" x14ac:dyDescent="0.2">
      <c r="E62" s="184"/>
      <c r="F62" s="184"/>
      <c r="G62" s="184"/>
      <c r="H62" s="184"/>
      <c r="I62" s="184"/>
    </row>
    <row r="63" spans="1:17" x14ac:dyDescent="0.2">
      <c r="A63" s="39" t="s">
        <v>602</v>
      </c>
      <c r="E63" s="184"/>
      <c r="F63" s="184"/>
      <c r="G63" s="184"/>
      <c r="H63" s="184"/>
      <c r="I63" s="184"/>
    </row>
    <row r="64" spans="1:17" x14ac:dyDescent="0.2">
      <c r="A64" s="43" t="s">
        <v>598</v>
      </c>
      <c r="B64" s="43" t="s">
        <v>451</v>
      </c>
      <c r="C64" s="59">
        <v>8853</v>
      </c>
      <c r="D64" s="59">
        <v>10111</v>
      </c>
      <c r="E64" s="183">
        <v>9797</v>
      </c>
      <c r="F64" s="183">
        <v>10495</v>
      </c>
      <c r="G64" s="183">
        <v>11458</v>
      </c>
      <c r="H64" s="183">
        <v>12267</v>
      </c>
      <c r="I64" s="183">
        <v>11859</v>
      </c>
      <c r="J64" s="183">
        <v>12658</v>
      </c>
      <c r="K64" s="183">
        <v>11977</v>
      </c>
      <c r="L64" s="183">
        <v>13474</v>
      </c>
      <c r="M64" s="183">
        <v>9438</v>
      </c>
      <c r="N64" s="183">
        <v>9820</v>
      </c>
      <c r="O64" s="183">
        <v>11836</v>
      </c>
      <c r="P64" s="183">
        <v>12140</v>
      </c>
      <c r="Q64" s="724">
        <v>14854</v>
      </c>
    </row>
    <row r="65" spans="1:17" x14ac:dyDescent="0.2">
      <c r="B65" t="s">
        <v>450</v>
      </c>
      <c r="C65" s="68">
        <v>34044</v>
      </c>
      <c r="D65" s="68">
        <v>32880</v>
      </c>
      <c r="E65" s="184">
        <v>32683</v>
      </c>
      <c r="F65" s="184">
        <v>34002</v>
      </c>
      <c r="G65" s="184">
        <v>31855</v>
      </c>
      <c r="H65" s="184">
        <v>35846</v>
      </c>
      <c r="I65" s="184">
        <v>36239</v>
      </c>
      <c r="J65" s="184">
        <v>37297</v>
      </c>
      <c r="K65" s="184">
        <v>34358</v>
      </c>
      <c r="L65" s="184">
        <v>33310</v>
      </c>
      <c r="M65" s="184">
        <v>16713</v>
      </c>
      <c r="N65" s="184">
        <v>22936</v>
      </c>
      <c r="O65" s="184">
        <v>27553</v>
      </c>
      <c r="P65" s="184">
        <v>36402</v>
      </c>
      <c r="Q65" s="726">
        <v>37287</v>
      </c>
    </row>
    <row r="66" spans="1:17" x14ac:dyDescent="0.2">
      <c r="A66" s="61"/>
      <c r="B66" s="61" t="s">
        <v>453</v>
      </c>
      <c r="C66" s="68">
        <v>27298</v>
      </c>
      <c r="D66" s="68">
        <v>25357</v>
      </c>
      <c r="E66" s="184">
        <v>25008</v>
      </c>
      <c r="F66" s="184">
        <v>26603</v>
      </c>
      <c r="G66" s="184">
        <v>25921</v>
      </c>
      <c r="H66" s="184">
        <v>28508</v>
      </c>
      <c r="I66" s="184">
        <v>29366</v>
      </c>
      <c r="J66" s="184">
        <v>30748</v>
      </c>
      <c r="K66" s="184">
        <v>31177</v>
      </c>
      <c r="L66" s="184">
        <v>32032</v>
      </c>
      <c r="M66" s="184">
        <v>17600</v>
      </c>
      <c r="N66" s="184">
        <v>22358</v>
      </c>
      <c r="O66" s="185">
        <v>28478</v>
      </c>
      <c r="P66" s="185">
        <v>38109</v>
      </c>
      <c r="Q66" s="726">
        <v>39446</v>
      </c>
    </row>
    <row r="67" spans="1:17" x14ac:dyDescent="0.2">
      <c r="A67" s="67"/>
      <c r="B67" s="67" t="s">
        <v>599</v>
      </c>
      <c r="C67" s="65">
        <v>70195</v>
      </c>
      <c r="D67" s="65">
        <v>68348</v>
      </c>
      <c r="E67" s="189">
        <v>67488</v>
      </c>
      <c r="F67" s="189">
        <v>71100</v>
      </c>
      <c r="G67" s="189">
        <v>69234</v>
      </c>
      <c r="H67" s="189">
        <v>76621</v>
      </c>
      <c r="I67" s="189">
        <v>77464</v>
      </c>
      <c r="J67" s="189">
        <v>80703</v>
      </c>
      <c r="K67" s="189">
        <v>77512</v>
      </c>
      <c r="L67" s="189">
        <v>78816</v>
      </c>
      <c r="M67" s="189">
        <v>43751</v>
      </c>
      <c r="N67" s="189">
        <v>55114</v>
      </c>
      <c r="O67" s="184">
        <v>67867</v>
      </c>
      <c r="P67" s="184">
        <v>86651</v>
      </c>
      <c r="Q67" s="728">
        <v>91587</v>
      </c>
    </row>
    <row r="68" spans="1:17" x14ac:dyDescent="0.2">
      <c r="C68" s="68"/>
      <c r="D68" s="68"/>
      <c r="E68" s="184"/>
      <c r="F68" s="184"/>
      <c r="G68" s="184"/>
      <c r="H68" s="184"/>
      <c r="I68" s="184"/>
      <c r="M68" s="43"/>
      <c r="O68" s="43"/>
      <c r="P68" s="43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  <c r="M70" s="61"/>
      <c r="O70" s="61"/>
      <c r="P70" s="61"/>
    </row>
    <row r="71" spans="1:17" x14ac:dyDescent="0.2">
      <c r="A71" s="57" t="s">
        <v>94</v>
      </c>
      <c r="B71" s="58" t="s">
        <v>84</v>
      </c>
      <c r="C71" s="152">
        <f>C78-SUM(C72:C77)</f>
        <v>1906</v>
      </c>
      <c r="D71" s="152">
        <f t="shared" ref="D71:I71" si="0">D78-SUM(D72:D77)</f>
        <v>2030</v>
      </c>
      <c r="E71" s="152">
        <f t="shared" si="0"/>
        <v>2476</v>
      </c>
      <c r="F71" s="152">
        <f t="shared" si="0"/>
        <v>2347</v>
      </c>
      <c r="G71" s="152">
        <f t="shared" si="0"/>
        <v>2856</v>
      </c>
      <c r="H71" s="152">
        <f t="shared" si="0"/>
        <v>3408</v>
      </c>
      <c r="I71" s="152">
        <f t="shared" si="0"/>
        <v>3775</v>
      </c>
      <c r="J71" s="152">
        <f t="shared" ref="J71:K71" si="1">J78-SUM(J72:J77)</f>
        <v>4246</v>
      </c>
      <c r="K71" s="152">
        <f t="shared" si="1"/>
        <v>4623</v>
      </c>
      <c r="L71" s="152">
        <f t="shared" ref="L71:M71" si="2">L78-SUM(L72:L77)</f>
        <v>4447</v>
      </c>
      <c r="M71" s="152">
        <f t="shared" si="2"/>
        <v>4100</v>
      </c>
      <c r="N71" s="152">
        <f t="shared" ref="N71:O71" si="3">N78-SUM(N72:N77)</f>
        <v>5411</v>
      </c>
      <c r="O71" s="152">
        <f t="shared" si="3"/>
        <v>5947</v>
      </c>
      <c r="P71" s="152">
        <f t="shared" ref="P71:Q71" si="4">P78-SUM(P72:P77)</f>
        <v>6661</v>
      </c>
      <c r="Q71" s="152">
        <f t="shared" si="4"/>
        <v>7211</v>
      </c>
    </row>
    <row r="72" spans="1:17" x14ac:dyDescent="0.2">
      <c r="A72" s="46"/>
      <c r="B72" s="48" t="s">
        <v>85</v>
      </c>
      <c r="C72" s="50">
        <f t="shared" ref="C72:N72" si="5">ROUND(C$78*C44/C$50,0)</f>
        <v>954</v>
      </c>
      <c r="D72" s="50">
        <f t="shared" si="5"/>
        <v>976</v>
      </c>
      <c r="E72" s="50">
        <f t="shared" si="5"/>
        <v>1122</v>
      </c>
      <c r="F72" s="50">
        <f t="shared" si="5"/>
        <v>1091</v>
      </c>
      <c r="G72" s="50">
        <f t="shared" si="5"/>
        <v>1304</v>
      </c>
      <c r="H72" s="50">
        <f t="shared" si="5"/>
        <v>1616</v>
      </c>
      <c r="I72" s="50">
        <f t="shared" si="5"/>
        <v>1639</v>
      </c>
      <c r="J72" s="50">
        <f t="shared" si="5"/>
        <v>1697</v>
      </c>
      <c r="K72" s="50">
        <f t="shared" si="5"/>
        <v>1918</v>
      </c>
      <c r="L72" s="50">
        <f t="shared" si="5"/>
        <v>1791</v>
      </c>
      <c r="M72" s="50">
        <f t="shared" si="5"/>
        <v>1339</v>
      </c>
      <c r="N72" s="50">
        <f t="shared" si="5"/>
        <v>2042</v>
      </c>
      <c r="O72" s="50">
        <f t="shared" ref="O72:P72" si="6">ROUND(O$78*O44/O$50,0)</f>
        <v>2314</v>
      </c>
      <c r="P72" s="50">
        <f t="shared" si="6"/>
        <v>2507</v>
      </c>
      <c r="Q72" s="50">
        <f t="shared" ref="Q72" si="7">ROUND(Q$78*Q44/Q$50,0)</f>
        <v>2470</v>
      </c>
    </row>
    <row r="73" spans="1:17" x14ac:dyDescent="0.2">
      <c r="A73" s="46"/>
      <c r="B73" s="48" t="s">
        <v>86</v>
      </c>
      <c r="C73" s="50">
        <f t="shared" ref="C73:N73" si="8">ROUND(C$78*C45/C$50,0)</f>
        <v>109</v>
      </c>
      <c r="D73" s="50">
        <f t="shared" si="8"/>
        <v>26</v>
      </c>
      <c r="E73" s="50">
        <f t="shared" si="8"/>
        <v>27</v>
      </c>
      <c r="F73" s="50">
        <f t="shared" si="8"/>
        <v>28</v>
      </c>
      <c r="G73" s="50">
        <f t="shared" si="8"/>
        <v>25</v>
      </c>
      <c r="H73" s="50">
        <f t="shared" si="8"/>
        <v>28</v>
      </c>
      <c r="I73" s="50">
        <f t="shared" si="8"/>
        <v>46</v>
      </c>
      <c r="J73" s="50">
        <f t="shared" si="8"/>
        <v>51</v>
      </c>
      <c r="K73" s="50">
        <f t="shared" si="8"/>
        <v>38</v>
      </c>
      <c r="L73" s="50">
        <f t="shared" si="8"/>
        <v>42</v>
      </c>
      <c r="M73" s="50">
        <f t="shared" si="8"/>
        <v>27</v>
      </c>
      <c r="N73" s="50">
        <f t="shared" si="8"/>
        <v>28</v>
      </c>
      <c r="O73" s="50">
        <f t="shared" ref="O73:P73" si="9">ROUND(O$78*O45/O$50,0)</f>
        <v>12</v>
      </c>
      <c r="P73" s="50">
        <f t="shared" si="9"/>
        <v>13</v>
      </c>
      <c r="Q73" s="50">
        <f t="shared" ref="Q73" si="10">ROUND(Q$78*Q45/Q$50,0)</f>
        <v>11</v>
      </c>
    </row>
    <row r="74" spans="1:17" x14ac:dyDescent="0.2">
      <c r="A74" s="46"/>
      <c r="B74" s="48" t="s">
        <v>87</v>
      </c>
      <c r="C74" s="50">
        <f t="shared" ref="C74:N74" si="11">ROUND(C$78*C46/C$50,0)</f>
        <v>794</v>
      </c>
      <c r="D74" s="50">
        <f t="shared" si="11"/>
        <v>668</v>
      </c>
      <c r="E74" s="50">
        <f t="shared" si="11"/>
        <v>774</v>
      </c>
      <c r="F74" s="50">
        <f t="shared" si="11"/>
        <v>632</v>
      </c>
      <c r="G74" s="50">
        <f t="shared" si="11"/>
        <v>725</v>
      </c>
      <c r="H74" s="50">
        <f t="shared" si="11"/>
        <v>588</v>
      </c>
      <c r="I74" s="50">
        <f t="shared" si="11"/>
        <v>637</v>
      </c>
      <c r="J74" s="50">
        <f t="shared" si="11"/>
        <v>708</v>
      </c>
      <c r="K74" s="50">
        <f t="shared" si="11"/>
        <v>635</v>
      </c>
      <c r="L74" s="50">
        <f t="shared" si="11"/>
        <v>732</v>
      </c>
      <c r="M74" s="50">
        <f t="shared" si="11"/>
        <v>397</v>
      </c>
      <c r="N74" s="50">
        <f t="shared" si="11"/>
        <v>666</v>
      </c>
      <c r="O74" s="50">
        <f t="shared" ref="O74:P74" si="12">ROUND(O$78*O46/O$50,0)</f>
        <v>731</v>
      </c>
      <c r="P74" s="50">
        <f t="shared" si="12"/>
        <v>941</v>
      </c>
      <c r="Q74" s="50">
        <f t="shared" ref="Q74" si="13">ROUND(Q$78*Q46/Q$50,0)</f>
        <v>948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8</v>
      </c>
      <c r="D76" s="50">
        <f t="shared" si="17"/>
        <v>3</v>
      </c>
      <c r="E76" s="50">
        <f t="shared" si="17"/>
        <v>4</v>
      </c>
      <c r="F76" s="50">
        <f t="shared" si="17"/>
        <v>4</v>
      </c>
      <c r="G76" s="50">
        <f t="shared" si="17"/>
        <v>3</v>
      </c>
      <c r="H76" s="50">
        <f t="shared" si="17"/>
        <v>5</v>
      </c>
      <c r="I76" s="50">
        <f t="shared" si="17"/>
        <v>5</v>
      </c>
      <c r="J76" s="50">
        <f t="shared" si="17"/>
        <v>5</v>
      </c>
      <c r="K76" s="50">
        <f t="shared" si="17"/>
        <v>6</v>
      </c>
      <c r="L76" s="50">
        <f t="shared" si="17"/>
        <v>5</v>
      </c>
      <c r="M76" s="50">
        <f t="shared" si="17"/>
        <v>5</v>
      </c>
      <c r="N76" s="50">
        <f t="shared" si="17"/>
        <v>7</v>
      </c>
      <c r="O76" s="50">
        <f t="shared" ref="O76:P76" si="18">ROUND(O$78*O48/O$50,0)</f>
        <v>6</v>
      </c>
      <c r="P76" s="50">
        <f t="shared" si="18"/>
        <v>8</v>
      </c>
      <c r="Q76" s="50">
        <f t="shared" ref="Q76" si="19">ROUND(Q$78*Q48/Q$50,0)</f>
        <v>8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3771</v>
      </c>
      <c r="D78" s="239">
        <f t="shared" ref="D78:I78" si="23">D91</f>
        <v>3703</v>
      </c>
      <c r="E78" s="239">
        <f t="shared" si="23"/>
        <v>4403</v>
      </c>
      <c r="F78" s="239">
        <f t="shared" si="23"/>
        <v>4102</v>
      </c>
      <c r="G78" s="239">
        <f t="shared" si="23"/>
        <v>4913</v>
      </c>
      <c r="H78" s="239">
        <f t="shared" si="23"/>
        <v>5645</v>
      </c>
      <c r="I78" s="239">
        <f t="shared" si="23"/>
        <v>6102</v>
      </c>
      <c r="J78" s="239">
        <f t="shared" ref="J78:K78" si="24">J91</f>
        <v>6707</v>
      </c>
      <c r="K78" s="239">
        <f t="shared" si="24"/>
        <v>7220</v>
      </c>
      <c r="L78" s="239">
        <f t="shared" ref="L78:M78" si="25">L91</f>
        <v>7017</v>
      </c>
      <c r="M78" s="239">
        <f t="shared" si="25"/>
        <v>5868</v>
      </c>
      <c r="N78" s="239">
        <f t="shared" ref="N78:O78" si="26">N91</f>
        <v>8154</v>
      </c>
      <c r="O78" s="239">
        <f t="shared" si="26"/>
        <v>9010</v>
      </c>
      <c r="P78" s="239">
        <f t="shared" ref="P78:Q78" si="27">P91</f>
        <v>10130</v>
      </c>
      <c r="Q78" s="239">
        <f t="shared" si="27"/>
        <v>10648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19052</v>
      </c>
      <c r="D81" s="152">
        <f t="shared" si="28"/>
        <v>18745</v>
      </c>
      <c r="E81" s="152">
        <f t="shared" si="28"/>
        <v>18435</v>
      </c>
      <c r="F81" s="152">
        <f t="shared" si="28"/>
        <v>18590</v>
      </c>
      <c r="G81" s="152">
        <f t="shared" si="28"/>
        <v>17055</v>
      </c>
      <c r="H81" s="152">
        <f t="shared" si="28"/>
        <v>19528</v>
      </c>
      <c r="I81" s="152">
        <f t="shared" si="28"/>
        <v>20498</v>
      </c>
      <c r="J81" s="152">
        <f t="shared" si="28"/>
        <v>20966</v>
      </c>
      <c r="K81" s="152">
        <f t="shared" si="28"/>
        <v>17983</v>
      </c>
      <c r="L81" s="152">
        <f t="shared" si="28"/>
        <v>17731</v>
      </c>
      <c r="M81" s="152">
        <f t="shared" si="28"/>
        <v>8234</v>
      </c>
      <c r="N81" s="152">
        <f t="shared" si="28"/>
        <v>12308</v>
      </c>
      <c r="O81" s="152">
        <f t="shared" ref="O81:P81" si="29">O83-SUM(O82:O82)</f>
        <v>13797</v>
      </c>
      <c r="P81" s="152">
        <f t="shared" si="29"/>
        <v>19252</v>
      </c>
      <c r="Q81" s="152">
        <f t="shared" ref="Q81" si="30">Q83-SUM(Q82:Q82)</f>
        <v>16727</v>
      </c>
    </row>
    <row r="82" spans="1:17" x14ac:dyDescent="0.2">
      <c r="A82" s="46"/>
      <c r="B82" s="61" t="s">
        <v>92</v>
      </c>
      <c r="C82" s="50">
        <f t="shared" ref="C82:N82" si="31">ROUND(C$83*C54/C$55,0)</f>
        <v>3860</v>
      </c>
      <c r="D82" s="50">
        <f t="shared" si="31"/>
        <v>4026</v>
      </c>
      <c r="E82" s="50">
        <f t="shared" si="31"/>
        <v>4382</v>
      </c>
      <c r="F82" s="50">
        <f t="shared" si="31"/>
        <v>4027</v>
      </c>
      <c r="G82" s="50">
        <f t="shared" si="31"/>
        <v>4173</v>
      </c>
      <c r="H82" s="50">
        <f t="shared" si="31"/>
        <v>4917</v>
      </c>
      <c r="I82" s="50">
        <f t="shared" si="31"/>
        <v>5119</v>
      </c>
      <c r="J82" s="50">
        <f t="shared" si="31"/>
        <v>5189</v>
      </c>
      <c r="K82" s="50">
        <f t="shared" si="31"/>
        <v>5086</v>
      </c>
      <c r="L82" s="50">
        <f t="shared" si="31"/>
        <v>4790</v>
      </c>
      <c r="M82" s="50">
        <f t="shared" si="31"/>
        <v>2922</v>
      </c>
      <c r="N82" s="50">
        <f t="shared" si="31"/>
        <v>3535</v>
      </c>
      <c r="O82" s="50">
        <f t="shared" ref="O82:P82" si="32">ROUND(O$83*O54/O$55,0)</f>
        <v>5182</v>
      </c>
      <c r="P82" s="50">
        <f t="shared" si="32"/>
        <v>6254</v>
      </c>
      <c r="Q82" s="50">
        <f t="shared" ref="Q82" si="33">ROUND(Q$83*Q54/Q$55,0)</f>
        <v>5779</v>
      </c>
    </row>
    <row r="83" spans="1:17" x14ac:dyDescent="0.2">
      <c r="A83" s="67"/>
      <c r="B83" s="64" t="s">
        <v>95</v>
      </c>
      <c r="C83" s="239">
        <f>C92</f>
        <v>22912</v>
      </c>
      <c r="D83" s="239">
        <f t="shared" ref="D83:I83" si="34">D92</f>
        <v>22771</v>
      </c>
      <c r="E83" s="239">
        <f t="shared" si="34"/>
        <v>22817</v>
      </c>
      <c r="F83" s="239">
        <f t="shared" si="34"/>
        <v>22617</v>
      </c>
      <c r="G83" s="239">
        <f t="shared" si="34"/>
        <v>21228</v>
      </c>
      <c r="H83" s="239">
        <f t="shared" si="34"/>
        <v>24445</v>
      </c>
      <c r="I83" s="239">
        <f t="shared" si="34"/>
        <v>25617</v>
      </c>
      <c r="J83" s="239">
        <f t="shared" ref="J83:K83" si="35">J92</f>
        <v>26155</v>
      </c>
      <c r="K83" s="239">
        <f t="shared" si="35"/>
        <v>23069</v>
      </c>
      <c r="L83" s="239">
        <f t="shared" ref="L83:M83" si="36">L92</f>
        <v>22521</v>
      </c>
      <c r="M83" s="239">
        <f t="shared" si="36"/>
        <v>11156</v>
      </c>
      <c r="N83" s="239">
        <f t="shared" ref="N83:O83" si="37">N92</f>
        <v>15843</v>
      </c>
      <c r="O83" s="239">
        <f t="shared" si="37"/>
        <v>18979</v>
      </c>
      <c r="P83" s="239">
        <f t="shared" ref="P83:Q83" si="38">P92</f>
        <v>25506</v>
      </c>
      <c r="Q83" s="239">
        <f t="shared" si="38"/>
        <v>22506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19607</v>
      </c>
      <c r="D86" s="152">
        <f t="shared" ref="D86:I86" si="39">D88-D87</f>
        <v>19297</v>
      </c>
      <c r="E86" s="152">
        <f t="shared" si="39"/>
        <v>18639</v>
      </c>
      <c r="F86" s="152">
        <f t="shared" si="39"/>
        <v>19577</v>
      </c>
      <c r="G86" s="152">
        <f t="shared" si="39"/>
        <v>18344</v>
      </c>
      <c r="H86" s="152">
        <f t="shared" si="39"/>
        <v>20097</v>
      </c>
      <c r="I86" s="152">
        <f t="shared" si="39"/>
        <v>21336</v>
      </c>
      <c r="J86" s="152">
        <f t="shared" ref="J86:K86" si="40">J88-J87</f>
        <v>21821</v>
      </c>
      <c r="K86" s="152">
        <f t="shared" si="40"/>
        <v>21050</v>
      </c>
      <c r="L86" s="152">
        <f t="shared" ref="L86:M86" si="41">L88-L87</f>
        <v>22078</v>
      </c>
      <c r="M86" s="152">
        <f t="shared" si="41"/>
        <v>11008</v>
      </c>
      <c r="N86" s="152">
        <f t="shared" ref="N86:O86" si="42">N88-N87</f>
        <v>15138</v>
      </c>
      <c r="O86" s="152">
        <f t="shared" si="42"/>
        <v>18381</v>
      </c>
      <c r="P86" s="152">
        <f t="shared" ref="P86:Q86" si="43">P88-P87</f>
        <v>25412</v>
      </c>
      <c r="Q86" s="152">
        <f t="shared" si="43"/>
        <v>22055</v>
      </c>
    </row>
    <row r="87" spans="1:17" x14ac:dyDescent="0.2">
      <c r="A87" s="44"/>
      <c r="B87" s="61" t="s">
        <v>92</v>
      </c>
      <c r="C87" s="55">
        <f t="shared" ref="C87:N87" si="44">ROUND(C$88*C59/C$60,0)</f>
        <v>5446</v>
      </c>
      <c r="D87" s="55">
        <f t="shared" si="44"/>
        <v>5143</v>
      </c>
      <c r="E87" s="55">
        <f t="shared" si="44"/>
        <v>5489</v>
      </c>
      <c r="F87" s="55">
        <f t="shared" si="44"/>
        <v>4980</v>
      </c>
      <c r="G87" s="55">
        <f t="shared" si="44"/>
        <v>5032</v>
      </c>
      <c r="H87" s="55">
        <f t="shared" si="44"/>
        <v>6397</v>
      </c>
      <c r="I87" s="55">
        <f t="shared" si="44"/>
        <v>6337</v>
      </c>
      <c r="J87" s="55">
        <f t="shared" si="44"/>
        <v>6385</v>
      </c>
      <c r="K87" s="55">
        <f t="shared" si="44"/>
        <v>6019</v>
      </c>
      <c r="L87" s="55">
        <f t="shared" si="44"/>
        <v>5635</v>
      </c>
      <c r="M87" s="55">
        <f t="shared" si="44"/>
        <v>3694</v>
      </c>
      <c r="N87" s="55">
        <f t="shared" si="44"/>
        <v>4251</v>
      </c>
      <c r="O87" s="55">
        <f t="shared" ref="O87:P87" si="45">ROUND(O$88*O59/O$60,0)</f>
        <v>6463</v>
      </c>
      <c r="P87" s="55">
        <f t="shared" si="45"/>
        <v>7788</v>
      </c>
      <c r="Q87" s="55">
        <f t="shared" ref="Q87" si="46">ROUND(Q$88*Q59/Q$60,0)</f>
        <v>6703</v>
      </c>
    </row>
    <row r="88" spans="1:17" x14ac:dyDescent="0.2">
      <c r="A88" s="67"/>
      <c r="B88" s="67" t="s">
        <v>95</v>
      </c>
      <c r="C88" s="239">
        <f>C93</f>
        <v>25053</v>
      </c>
      <c r="D88" s="239">
        <f t="shared" ref="D88:I88" si="47">D93</f>
        <v>24440</v>
      </c>
      <c r="E88" s="239">
        <f t="shared" si="47"/>
        <v>24128</v>
      </c>
      <c r="F88" s="239">
        <f t="shared" si="47"/>
        <v>24557</v>
      </c>
      <c r="G88" s="239">
        <f t="shared" si="47"/>
        <v>23376</v>
      </c>
      <c r="H88" s="239">
        <f t="shared" si="47"/>
        <v>26494</v>
      </c>
      <c r="I88" s="239">
        <f t="shared" si="47"/>
        <v>27673</v>
      </c>
      <c r="J88" s="239">
        <f t="shared" ref="J88:K88" si="48">J93</f>
        <v>28206</v>
      </c>
      <c r="K88" s="239">
        <f t="shared" si="48"/>
        <v>27069</v>
      </c>
      <c r="L88" s="239">
        <f t="shared" ref="L88:M88" si="49">L93</f>
        <v>27713</v>
      </c>
      <c r="M88" s="239">
        <f t="shared" si="49"/>
        <v>14702</v>
      </c>
      <c r="N88" s="239">
        <f t="shared" ref="N88:O88" si="50">N93</f>
        <v>19389</v>
      </c>
      <c r="O88" s="239">
        <f t="shared" si="50"/>
        <v>24844</v>
      </c>
      <c r="P88" s="239">
        <f t="shared" ref="P88:Q88" si="51">P93</f>
        <v>33200</v>
      </c>
      <c r="Q88" s="239">
        <f t="shared" si="51"/>
        <v>28758</v>
      </c>
    </row>
    <row r="89" spans="1:17" x14ac:dyDescent="0.2">
      <c r="E89" s="184"/>
      <c r="F89" s="184"/>
      <c r="G89" s="184"/>
      <c r="H89" s="184"/>
      <c r="I89" s="184"/>
    </row>
    <row r="90" spans="1:17" x14ac:dyDescent="0.2">
      <c r="A90" s="39" t="s">
        <v>345</v>
      </c>
      <c r="E90" s="184"/>
      <c r="F90" s="184"/>
      <c r="G90" s="184"/>
      <c r="H90" s="184"/>
      <c r="I90" s="184"/>
    </row>
    <row r="91" spans="1:17" x14ac:dyDescent="0.2">
      <c r="A91" s="109" t="s">
        <v>94</v>
      </c>
      <c r="B91" s="109" t="s">
        <v>98</v>
      </c>
      <c r="C91" s="152">
        <f>地域観光消費2!D33</f>
        <v>3771</v>
      </c>
      <c r="D91" s="152">
        <f>地域観光消費2!E33</f>
        <v>3703</v>
      </c>
      <c r="E91" s="152">
        <f>地域観光消費2!F33</f>
        <v>4403</v>
      </c>
      <c r="F91" s="152">
        <f>地域観光消費2!G33</f>
        <v>4102</v>
      </c>
      <c r="G91" s="152">
        <f>地域観光消費2!H33</f>
        <v>4913</v>
      </c>
      <c r="H91" s="152">
        <f>地域観光消費2!I33</f>
        <v>5645</v>
      </c>
      <c r="I91" s="152">
        <f>地域観光消費2!J33</f>
        <v>6102</v>
      </c>
      <c r="J91" s="152">
        <f>地域観光消費2!K33</f>
        <v>6707</v>
      </c>
      <c r="K91" s="152">
        <f>地域観光消費2!L33</f>
        <v>7220</v>
      </c>
      <c r="L91" s="152">
        <f>地域観光消費2!M33</f>
        <v>7017</v>
      </c>
      <c r="M91" s="152">
        <f>地域観光消費2!N33</f>
        <v>5868</v>
      </c>
      <c r="N91" s="152">
        <f>地域観光消費2!O33</f>
        <v>8154</v>
      </c>
      <c r="O91" s="152">
        <f>地域観光消費2!P33</f>
        <v>9010</v>
      </c>
      <c r="P91" s="152">
        <f>地域観光消費2!Q33</f>
        <v>10130</v>
      </c>
      <c r="Q91" s="152">
        <f>地域観光消費2!R33</f>
        <v>10648</v>
      </c>
    </row>
    <row r="92" spans="1:17" x14ac:dyDescent="0.2">
      <c r="A92" s="56"/>
      <c r="B92" s="56" t="s">
        <v>99</v>
      </c>
      <c r="C92" s="50">
        <f>地域観光消費2!D34</f>
        <v>22912</v>
      </c>
      <c r="D92" s="50">
        <f>地域観光消費2!E34</f>
        <v>22771</v>
      </c>
      <c r="E92" s="50">
        <f>地域観光消費2!F34</f>
        <v>22817</v>
      </c>
      <c r="F92" s="50">
        <f>地域観光消費2!G34</f>
        <v>22617</v>
      </c>
      <c r="G92" s="50">
        <f>地域観光消費2!H34</f>
        <v>21228</v>
      </c>
      <c r="H92" s="50">
        <f>地域観光消費2!I34</f>
        <v>24445</v>
      </c>
      <c r="I92" s="50">
        <f>地域観光消費2!J34</f>
        <v>25617</v>
      </c>
      <c r="J92" s="50">
        <f>地域観光消費2!K34</f>
        <v>26155</v>
      </c>
      <c r="K92" s="50">
        <f>地域観光消費2!L34</f>
        <v>23069</v>
      </c>
      <c r="L92" s="50">
        <f>地域観光消費2!M34</f>
        <v>22521</v>
      </c>
      <c r="M92" s="50">
        <f>地域観光消費2!N34</f>
        <v>11156</v>
      </c>
      <c r="N92" s="50">
        <f>地域観光消費2!O34</f>
        <v>15843</v>
      </c>
      <c r="O92" s="50">
        <f>地域観光消費2!P34</f>
        <v>18979</v>
      </c>
      <c r="P92" s="50">
        <f>地域観光消費2!Q34</f>
        <v>25506</v>
      </c>
      <c r="Q92" s="50">
        <f>地域観光消費2!R34</f>
        <v>22506</v>
      </c>
    </row>
    <row r="93" spans="1:17" x14ac:dyDescent="0.2">
      <c r="A93" s="110"/>
      <c r="B93" s="110" t="s">
        <v>100</v>
      </c>
      <c r="C93" s="55">
        <f>地域観光消費2!D35</f>
        <v>25053</v>
      </c>
      <c r="D93" s="55">
        <f>地域観光消費2!E35</f>
        <v>24440</v>
      </c>
      <c r="E93" s="55">
        <f>地域観光消費2!F35</f>
        <v>24128</v>
      </c>
      <c r="F93" s="55">
        <f>地域観光消費2!G35</f>
        <v>24557</v>
      </c>
      <c r="G93" s="55">
        <f>地域観光消費2!H35</f>
        <v>23376</v>
      </c>
      <c r="H93" s="55">
        <f>地域観光消費2!I35</f>
        <v>26494</v>
      </c>
      <c r="I93" s="55">
        <f>地域観光消費2!J35</f>
        <v>27673</v>
      </c>
      <c r="J93" s="55">
        <f>地域観光消費2!K35</f>
        <v>28206</v>
      </c>
      <c r="K93" s="55">
        <f>地域観光消費2!L35</f>
        <v>27069</v>
      </c>
      <c r="L93" s="55">
        <f>地域観光消費2!M35</f>
        <v>27713</v>
      </c>
      <c r="M93" s="55">
        <f>地域観光消費2!N35</f>
        <v>14702</v>
      </c>
      <c r="N93" s="55">
        <f>地域観光消費2!O35</f>
        <v>19389</v>
      </c>
      <c r="O93" s="55">
        <f>地域観光消費2!P35</f>
        <v>24844</v>
      </c>
      <c r="P93" s="55">
        <f>地域観光消費2!Q35</f>
        <v>33200</v>
      </c>
      <c r="Q93" s="55">
        <f>地域観光消費2!R35</f>
        <v>28758</v>
      </c>
    </row>
    <row r="94" spans="1:17" x14ac:dyDescent="0.2">
      <c r="A94" s="111"/>
      <c r="B94" s="111" t="s">
        <v>95</v>
      </c>
      <c r="C94" s="55">
        <f>SUM(C91:C93)</f>
        <v>51736</v>
      </c>
      <c r="D94" s="55">
        <f t="shared" ref="D94:I94" si="52">SUM(D91:D93)</f>
        <v>50914</v>
      </c>
      <c r="E94" s="55">
        <f t="shared" si="52"/>
        <v>51348</v>
      </c>
      <c r="F94" s="55">
        <f t="shared" si="52"/>
        <v>51276</v>
      </c>
      <c r="G94" s="55">
        <f t="shared" si="52"/>
        <v>49517</v>
      </c>
      <c r="H94" s="55">
        <f t="shared" si="52"/>
        <v>56584</v>
      </c>
      <c r="I94" s="55">
        <f t="shared" si="52"/>
        <v>59392</v>
      </c>
      <c r="J94" s="55">
        <f t="shared" ref="J94:K94" si="53">SUM(J91:J93)</f>
        <v>61068</v>
      </c>
      <c r="K94" s="55">
        <f t="shared" si="53"/>
        <v>57358</v>
      </c>
      <c r="L94" s="55">
        <f t="shared" ref="L94:M94" si="54">SUM(L91:L93)</f>
        <v>57251</v>
      </c>
      <c r="M94" s="55">
        <f t="shared" si="54"/>
        <v>31726</v>
      </c>
      <c r="N94" s="55">
        <f t="shared" ref="N94:O94" si="55">SUM(N91:N93)</f>
        <v>43386</v>
      </c>
      <c r="O94" s="55">
        <f t="shared" si="55"/>
        <v>52833</v>
      </c>
      <c r="P94" s="55">
        <f t="shared" ref="P94:Q94" si="56">SUM(P91:P93)</f>
        <v>68836</v>
      </c>
      <c r="Q94" s="55">
        <f t="shared" si="56"/>
        <v>61912</v>
      </c>
    </row>
    <row r="96" spans="1:17" x14ac:dyDescent="0.2">
      <c r="B96" s="54"/>
      <c r="C96" s="54"/>
      <c r="D96" s="54"/>
      <c r="E96" s="54"/>
      <c r="F96" s="54"/>
      <c r="G96" s="54"/>
      <c r="H96" s="54"/>
      <c r="I96" s="54"/>
    </row>
    <row r="97" spans="1:17" x14ac:dyDescent="0.2">
      <c r="A97" s="108" t="s">
        <v>21</v>
      </c>
      <c r="B97" s="47" t="s">
        <v>147</v>
      </c>
      <c r="C97" s="47">
        <f>市町入込数2!D28</f>
        <v>637000</v>
      </c>
      <c r="D97" s="47">
        <f>市町入込数2!E28</f>
        <v>502218</v>
      </c>
      <c r="E97" s="47">
        <f>市町入込数2!F28</f>
        <v>599208</v>
      </c>
      <c r="F97" s="47">
        <f>市町入込数2!G28</f>
        <v>593204</v>
      </c>
      <c r="G97" s="47">
        <f>市町入込数2!H28</f>
        <v>604480</v>
      </c>
      <c r="H97" s="47">
        <f>市町入込数2!I28</f>
        <v>558953</v>
      </c>
      <c r="I97" s="47">
        <f>市町入込数2!J28</f>
        <v>535533</v>
      </c>
      <c r="J97" s="47">
        <f>市町入込数2!K28</f>
        <v>518594</v>
      </c>
      <c r="K97" s="47">
        <f>市町入込数2!L28</f>
        <v>497697</v>
      </c>
      <c r="L97" s="47">
        <f>市町入込数2!M28</f>
        <v>483077</v>
      </c>
      <c r="M97" s="47">
        <f>市町入込数2!N28</f>
        <v>281427</v>
      </c>
      <c r="N97" s="47">
        <f>市町入込数2!O28</f>
        <v>298890</v>
      </c>
      <c r="O97" s="97">
        <f>市町入込数2!P28</f>
        <v>298743</v>
      </c>
      <c r="P97" s="97">
        <f>市町入込数2!Q28</f>
        <v>454998</v>
      </c>
      <c r="Q97" s="97">
        <f>市町入込数2!R28</f>
        <v>440731</v>
      </c>
    </row>
    <row r="98" spans="1:17" x14ac:dyDescent="0.2">
      <c r="A98" s="72"/>
      <c r="B98" s="53" t="s">
        <v>148</v>
      </c>
      <c r="C98" s="53">
        <f>市町入込数2!S28</f>
        <v>109000</v>
      </c>
      <c r="D98" s="53">
        <f>市町入込数2!T28</f>
        <v>118739</v>
      </c>
      <c r="E98" s="53">
        <f>市町入込数2!U28</f>
        <v>120738</v>
      </c>
      <c r="F98" s="53">
        <f>市町入込数2!V28</f>
        <v>121315</v>
      </c>
      <c r="G98" s="53">
        <f>市町入込数2!W28</f>
        <v>113211</v>
      </c>
      <c r="H98" s="53">
        <f>市町入込数2!X28</f>
        <v>105902</v>
      </c>
      <c r="I98" s="53">
        <f>市町入込数2!Y28</f>
        <v>102515</v>
      </c>
      <c r="J98" s="53">
        <f>市町入込数2!Z28</f>
        <v>118157</v>
      </c>
      <c r="K98" s="53">
        <f>市町入込数2!AA28</f>
        <v>117903</v>
      </c>
      <c r="L98" s="53">
        <f>市町入込数2!AB28</f>
        <v>123790</v>
      </c>
      <c r="M98" s="53">
        <f>市町入込数2!AC28</f>
        <v>100492</v>
      </c>
      <c r="N98" s="53">
        <f>市町入込数2!AD28</f>
        <v>103913</v>
      </c>
      <c r="O98" s="616">
        <f>市町入込数2!AE28</f>
        <v>117680</v>
      </c>
      <c r="P98" s="616">
        <f>市町入込数2!AF28</f>
        <v>109930</v>
      </c>
      <c r="Q98" s="616">
        <f>市町入込数2!AG28</f>
        <v>107606</v>
      </c>
    </row>
    <row r="99" spans="1:17" x14ac:dyDescent="0.2">
      <c r="A99" s="43"/>
      <c r="B99" s="47" t="s">
        <v>140</v>
      </c>
      <c r="C99" s="47">
        <v>90</v>
      </c>
      <c r="D99" s="47">
        <v>97</v>
      </c>
      <c r="E99" s="47">
        <v>99</v>
      </c>
      <c r="F99" s="47">
        <v>100</v>
      </c>
      <c r="G99" s="47">
        <v>93</v>
      </c>
      <c r="H99" s="47">
        <v>85</v>
      </c>
      <c r="I99" s="79">
        <v>80</v>
      </c>
      <c r="J99" s="50">
        <f>宿泊者数!Z19</f>
        <v>98</v>
      </c>
      <c r="K99" s="50">
        <f>宿泊者数!Z42</f>
        <v>97.8</v>
      </c>
      <c r="L99" s="50">
        <f>宿泊者数!Z65</f>
        <v>103.947</v>
      </c>
      <c r="M99" s="50">
        <f>宿泊者数!Z88</f>
        <v>88.971000000000004</v>
      </c>
      <c r="N99" s="50">
        <f>宿泊者数!Z120</f>
        <v>91.817999999999998</v>
      </c>
      <c r="O99" s="506">
        <f>宿泊者数!Z142</f>
        <v>108.72799999999999</v>
      </c>
      <c r="P99" s="506">
        <f>宿泊者数!Z173</f>
        <v>99.935000000000002</v>
      </c>
      <c r="Q99" s="546">
        <f>宿泊者数!Z195/1000</f>
        <v>98.138000000000005</v>
      </c>
    </row>
    <row r="100" spans="1:17" x14ac:dyDescent="0.2">
      <c r="B100" s="49" t="s">
        <v>141</v>
      </c>
      <c r="C100" s="49">
        <v>6</v>
      </c>
      <c r="D100" s="49">
        <v>6</v>
      </c>
      <c r="E100" s="49">
        <v>6</v>
      </c>
      <c r="F100" s="49">
        <v>6</v>
      </c>
      <c r="G100" s="49">
        <v>9</v>
      </c>
      <c r="H100" s="49">
        <v>10</v>
      </c>
      <c r="I100" s="78">
        <v>12</v>
      </c>
      <c r="J100" s="50">
        <f>宿泊者数!Z20</f>
        <v>9</v>
      </c>
      <c r="K100" s="50">
        <f>宿泊者数!Z43</f>
        <v>8.7010000000000005</v>
      </c>
      <c r="L100" s="50">
        <f>宿泊者数!Z66</f>
        <v>8.7110000000000003</v>
      </c>
      <c r="M100" s="50">
        <f>宿泊者数!Z89</f>
        <v>5.0069999999999997</v>
      </c>
      <c r="N100" s="50">
        <f>宿泊者数!Z121</f>
        <v>4.1980000000000004</v>
      </c>
      <c r="O100" s="506">
        <f>宿泊者数!Z143</f>
        <v>0</v>
      </c>
      <c r="P100" s="506">
        <f>宿泊者数!Z174</f>
        <v>0</v>
      </c>
      <c r="Q100" s="506">
        <f>宿泊者数!Z196/1000</f>
        <v>0</v>
      </c>
    </row>
    <row r="101" spans="1:17" x14ac:dyDescent="0.2">
      <c r="B101" s="49" t="s">
        <v>142</v>
      </c>
      <c r="C101" s="49">
        <v>0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78">
        <v>0</v>
      </c>
      <c r="J101" s="50">
        <f>宿泊者数!Z21</f>
        <v>0</v>
      </c>
      <c r="K101" s="50">
        <f>宿泊者数!Z44</f>
        <v>0</v>
      </c>
      <c r="L101" s="50">
        <f>宿泊者数!Z67</f>
        <v>0</v>
      </c>
      <c r="M101" s="50">
        <f>宿泊者数!Z90</f>
        <v>0</v>
      </c>
      <c r="N101" s="50">
        <f>宿泊者数!Z122</f>
        <v>0</v>
      </c>
      <c r="O101" s="506">
        <f>宿泊者数!Z144</f>
        <v>0</v>
      </c>
      <c r="P101" s="506">
        <f>宿泊者数!Z175</f>
        <v>0</v>
      </c>
      <c r="Q101" s="506">
        <f>宿泊者数!Z197/1000</f>
        <v>0</v>
      </c>
    </row>
    <row r="102" spans="1:17" x14ac:dyDescent="0.2">
      <c r="B102" s="49" t="s">
        <v>143</v>
      </c>
      <c r="C102" s="49">
        <v>13</v>
      </c>
      <c r="D102" s="49">
        <v>16</v>
      </c>
      <c r="E102" s="49">
        <v>16</v>
      </c>
      <c r="F102" s="49">
        <v>15</v>
      </c>
      <c r="G102" s="49">
        <v>11</v>
      </c>
      <c r="H102" s="49">
        <v>11</v>
      </c>
      <c r="I102" s="78">
        <v>11</v>
      </c>
      <c r="J102" s="50">
        <f>宿泊者数!Z22</f>
        <v>11</v>
      </c>
      <c r="K102" s="50">
        <f>宿泊者数!Z45</f>
        <v>11.401999999999999</v>
      </c>
      <c r="L102" s="50">
        <f>宿泊者数!Z68</f>
        <v>11.132</v>
      </c>
      <c r="M102" s="50">
        <f>宿泊者数!Z91</f>
        <v>6.5140000000000002</v>
      </c>
      <c r="N102" s="50">
        <f>宿泊者数!Z123</f>
        <v>7.8970000000000002</v>
      </c>
      <c r="O102" s="506">
        <f>宿泊者数!Z145</f>
        <v>8.952</v>
      </c>
      <c r="P102" s="506">
        <f>宿泊者数!Z176</f>
        <v>9.9949999999999992</v>
      </c>
      <c r="Q102" s="506">
        <f>宿泊者数!Z198/1000</f>
        <v>9.468</v>
      </c>
    </row>
    <row r="103" spans="1:17" x14ac:dyDescent="0.2">
      <c r="B103" s="49" t="s">
        <v>144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78">
        <v>0</v>
      </c>
      <c r="J103" s="50">
        <f>宿泊者数!Z23</f>
        <v>0</v>
      </c>
      <c r="K103" s="50">
        <f>宿泊者数!Z46</f>
        <v>0</v>
      </c>
      <c r="L103" s="50">
        <f>宿泊者数!Z69</f>
        <v>0</v>
      </c>
      <c r="M103" s="50">
        <f>宿泊者数!Z92</f>
        <v>0</v>
      </c>
      <c r="N103" s="50">
        <f>宿泊者数!Z124</f>
        <v>0</v>
      </c>
      <c r="O103" s="506">
        <f>宿泊者数!Z146</f>
        <v>0</v>
      </c>
      <c r="P103" s="506">
        <f>宿泊者数!Z177</f>
        <v>0</v>
      </c>
      <c r="Q103" s="506">
        <f>宿泊者数!Z199/1000</f>
        <v>0</v>
      </c>
    </row>
    <row r="104" spans="1:17" x14ac:dyDescent="0.2">
      <c r="B104" s="49" t="s">
        <v>145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宿泊者数!Z24</f>
        <v>0</v>
      </c>
      <c r="K104" s="50">
        <f>宿泊者数!Z47</f>
        <v>0</v>
      </c>
      <c r="L104" s="50">
        <f>宿泊者数!Z70</f>
        <v>0</v>
      </c>
      <c r="M104" s="50">
        <f>宿泊者数!Z93</f>
        <v>0</v>
      </c>
      <c r="N104" s="50">
        <f>宿泊者数!Z125</f>
        <v>0</v>
      </c>
      <c r="O104" s="506">
        <f>宿泊者数!Z147</f>
        <v>0</v>
      </c>
      <c r="P104" s="506">
        <f>宿泊者数!Z178</f>
        <v>0</v>
      </c>
      <c r="Q104" s="506">
        <f>宿泊者数!Z200/1000</f>
        <v>0</v>
      </c>
    </row>
    <row r="105" spans="1:17" x14ac:dyDescent="0.2">
      <c r="A105" s="61"/>
      <c r="B105" s="53" t="s">
        <v>146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80">
        <v>0</v>
      </c>
      <c r="J105" s="50">
        <f>宿泊者数!Z25</f>
        <v>0</v>
      </c>
      <c r="K105" s="50">
        <f>宿泊者数!Z48</f>
        <v>0</v>
      </c>
      <c r="L105" s="50">
        <f>宿泊者数!Z71</f>
        <v>0</v>
      </c>
      <c r="M105" s="50">
        <f>宿泊者数!Z94</f>
        <v>0</v>
      </c>
      <c r="N105" s="50">
        <f>宿泊者数!Z126</f>
        <v>0</v>
      </c>
      <c r="O105" s="506">
        <f>宿泊者数!Z148</f>
        <v>0</v>
      </c>
      <c r="P105" s="506">
        <f>宿泊者数!Z179</f>
        <v>0</v>
      </c>
      <c r="Q105" s="547">
        <f>宿泊者数!Z201/1000</f>
        <v>0</v>
      </c>
    </row>
    <row r="106" spans="1:17" x14ac:dyDescent="0.2">
      <c r="A106" s="93" t="s">
        <v>20</v>
      </c>
      <c r="B106" s="47" t="s">
        <v>147</v>
      </c>
      <c r="C106" s="47">
        <f>市町入込数2!D29</f>
        <v>1790000</v>
      </c>
      <c r="D106" s="47">
        <f>市町入込数2!E29</f>
        <v>1858560</v>
      </c>
      <c r="E106" s="47">
        <f>市町入込数2!F29</f>
        <v>1948721</v>
      </c>
      <c r="F106" s="47">
        <f>市町入込数2!G29</f>
        <v>1964026</v>
      </c>
      <c r="G106" s="47">
        <f>市町入込数2!H29</f>
        <v>2026893</v>
      </c>
      <c r="H106" s="47">
        <f>市町入込数2!I29</f>
        <v>2095732</v>
      </c>
      <c r="I106" s="47">
        <f>市町入込数2!J29</f>
        <v>2146080</v>
      </c>
      <c r="J106" s="47">
        <f>市町入込数2!K29</f>
        <v>2124175</v>
      </c>
      <c r="K106" s="47">
        <f>市町入込数2!L29</f>
        <v>1963920</v>
      </c>
      <c r="L106" s="47">
        <f>市町入込数2!M29</f>
        <v>1915893</v>
      </c>
      <c r="M106" s="47">
        <f>市町入込数2!N29</f>
        <v>1105197</v>
      </c>
      <c r="N106" s="47">
        <f>市町入込数2!O29</f>
        <v>1249496</v>
      </c>
      <c r="O106" s="97">
        <f>市町入込数2!P29</f>
        <v>1654231</v>
      </c>
      <c r="P106" s="97">
        <f>市町入込数2!Q29</f>
        <v>1674451</v>
      </c>
      <c r="Q106" s="97">
        <f>市町入込数2!R29</f>
        <v>1494555</v>
      </c>
    </row>
    <row r="107" spans="1:17" x14ac:dyDescent="0.2">
      <c r="A107" s="72"/>
      <c r="B107" s="53" t="s">
        <v>148</v>
      </c>
      <c r="C107" s="53">
        <f>市町入込数2!S29</f>
        <v>92000</v>
      </c>
      <c r="D107" s="53">
        <f>市町入込数2!T29</f>
        <v>56687</v>
      </c>
      <c r="E107" s="53">
        <f>市町入込数2!U29</f>
        <v>52293</v>
      </c>
      <c r="F107" s="53">
        <f>市町入込数2!V29</f>
        <v>47009</v>
      </c>
      <c r="G107" s="53">
        <f>市町入込数2!W29</f>
        <v>44066</v>
      </c>
      <c r="H107" s="53">
        <f>市町入込数2!X29</f>
        <v>37117</v>
      </c>
      <c r="I107" s="53">
        <f>市町入込数2!Y29</f>
        <v>35705</v>
      </c>
      <c r="J107" s="53">
        <f>市町入込数2!Z29</f>
        <v>46112</v>
      </c>
      <c r="K107" s="53">
        <f>市町入込数2!AA29</f>
        <v>50114</v>
      </c>
      <c r="L107" s="53">
        <f>市町入込数2!AB29</f>
        <v>44302</v>
      </c>
      <c r="M107" s="53">
        <f>市町入込数2!AC29</f>
        <v>21718</v>
      </c>
      <c r="N107" s="53">
        <f>市町入込数2!AD29</f>
        <v>28600</v>
      </c>
      <c r="O107" s="616">
        <f>市町入込数2!AE29</f>
        <v>39149</v>
      </c>
      <c r="P107" s="616">
        <f>市町入込数2!AF29</f>
        <v>37707</v>
      </c>
      <c r="Q107" s="616">
        <f>市町入込数2!AG29</f>
        <v>35581</v>
      </c>
    </row>
    <row r="108" spans="1:17" x14ac:dyDescent="0.2">
      <c r="B108" s="54" t="s">
        <v>140</v>
      </c>
      <c r="C108" s="54">
        <v>8</v>
      </c>
      <c r="D108" s="54">
        <v>8</v>
      </c>
      <c r="E108" s="54">
        <v>8</v>
      </c>
      <c r="F108" s="54">
        <v>8</v>
      </c>
      <c r="G108" s="54">
        <v>9</v>
      </c>
      <c r="H108" s="54">
        <v>10</v>
      </c>
      <c r="I108" s="79">
        <v>12</v>
      </c>
      <c r="J108" s="50">
        <f>宿泊者数!AA19</f>
        <v>23</v>
      </c>
      <c r="K108" s="50">
        <f>宿泊者数!AA42</f>
        <v>23.31</v>
      </c>
      <c r="L108" s="50">
        <f>宿泊者数!AA65</f>
        <v>20.446000000000002</v>
      </c>
      <c r="M108" s="50">
        <f>宿泊者数!AA88</f>
        <v>14.327999999999999</v>
      </c>
      <c r="N108" s="50">
        <f>宿泊者数!AA120</f>
        <v>7.5540000000000003</v>
      </c>
      <c r="O108" s="506">
        <f>宿泊者数!AA142</f>
        <v>11.231</v>
      </c>
      <c r="P108" s="546">
        <f>宿泊者数!AA173</f>
        <v>11.111000000000001</v>
      </c>
      <c r="Q108" s="546">
        <f>宿泊者数!AA195/1000</f>
        <v>11.39</v>
      </c>
    </row>
    <row r="109" spans="1:17" x14ac:dyDescent="0.2">
      <c r="B109" s="54" t="s">
        <v>141</v>
      </c>
      <c r="C109" s="54">
        <v>10</v>
      </c>
      <c r="D109" s="54">
        <v>0</v>
      </c>
      <c r="E109" s="54">
        <v>0</v>
      </c>
      <c r="F109" s="54">
        <v>0</v>
      </c>
      <c r="G109" s="54">
        <v>0</v>
      </c>
      <c r="H109" s="54">
        <v>27</v>
      </c>
      <c r="I109" s="78">
        <v>24</v>
      </c>
      <c r="J109" s="50">
        <f>宿泊者数!AA20</f>
        <v>23</v>
      </c>
      <c r="K109" s="50">
        <f>宿泊者数!AA43</f>
        <v>26.803999999999998</v>
      </c>
      <c r="L109" s="50">
        <f>宿泊者数!AA66</f>
        <v>23.856000000000002</v>
      </c>
      <c r="M109" s="50">
        <f>宿泊者数!AA89</f>
        <v>7.39</v>
      </c>
      <c r="N109" s="50">
        <f>宿泊者数!AA121</f>
        <v>21.045999999999999</v>
      </c>
      <c r="O109" s="506">
        <f>宿泊者数!AA143</f>
        <v>27.917999999999999</v>
      </c>
      <c r="P109" s="506">
        <f>宿泊者数!AA174</f>
        <v>26.596</v>
      </c>
      <c r="Q109" s="506">
        <f>宿泊者数!AA196/1000</f>
        <v>24.190999999999999</v>
      </c>
    </row>
    <row r="110" spans="1:17" x14ac:dyDescent="0.2">
      <c r="B110" s="54" t="s">
        <v>142</v>
      </c>
      <c r="C110" s="54">
        <v>16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78">
        <v>0</v>
      </c>
      <c r="J110" s="50">
        <f>宿泊者数!AA21</f>
        <v>0</v>
      </c>
      <c r="K110" s="50">
        <f>宿泊者数!AA44</f>
        <v>0</v>
      </c>
      <c r="L110" s="50">
        <f>宿泊者数!AA67</f>
        <v>0</v>
      </c>
      <c r="M110" s="50">
        <f>宿泊者数!AA90</f>
        <v>0</v>
      </c>
      <c r="N110" s="50">
        <f>宿泊者数!AA122</f>
        <v>0</v>
      </c>
      <c r="O110" s="506">
        <f>宿泊者数!AA144</f>
        <v>0</v>
      </c>
      <c r="P110" s="506">
        <f>宿泊者数!AA175</f>
        <v>0</v>
      </c>
      <c r="Q110" s="506">
        <f>宿泊者数!AA197/1000</f>
        <v>0</v>
      </c>
    </row>
    <row r="111" spans="1:17" x14ac:dyDescent="0.2">
      <c r="B111" s="54" t="s">
        <v>143</v>
      </c>
      <c r="C111" s="54">
        <v>48</v>
      </c>
      <c r="D111" s="54">
        <v>49</v>
      </c>
      <c r="E111" s="54">
        <v>44</v>
      </c>
      <c r="F111" s="54">
        <v>39</v>
      </c>
      <c r="G111" s="54">
        <v>35</v>
      </c>
      <c r="H111" s="54">
        <v>0</v>
      </c>
      <c r="I111" s="78">
        <v>0</v>
      </c>
      <c r="J111" s="50">
        <f>宿泊者数!AA22</f>
        <v>0</v>
      </c>
      <c r="K111" s="50">
        <f>宿泊者数!AA45</f>
        <v>0</v>
      </c>
      <c r="L111" s="50">
        <f>宿泊者数!AA68</f>
        <v>0</v>
      </c>
      <c r="M111" s="50">
        <f>宿泊者数!AA91</f>
        <v>0</v>
      </c>
      <c r="N111" s="50">
        <f>宿泊者数!AA123</f>
        <v>0</v>
      </c>
      <c r="O111" s="506">
        <f>宿泊者数!AA145</f>
        <v>0</v>
      </c>
      <c r="P111" s="506">
        <f>宿泊者数!AA176</f>
        <v>0</v>
      </c>
      <c r="Q111" s="506">
        <f>宿泊者数!AA198/1000</f>
        <v>0</v>
      </c>
    </row>
    <row r="112" spans="1:17" x14ac:dyDescent="0.2">
      <c r="B112" s="49" t="s">
        <v>144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78">
        <v>0</v>
      </c>
      <c r="J112" s="50">
        <f>宿泊者数!AA23</f>
        <v>0</v>
      </c>
      <c r="K112" s="50">
        <f>宿泊者数!AA46</f>
        <v>0</v>
      </c>
      <c r="L112" s="50">
        <f>宿泊者数!AA69</f>
        <v>0</v>
      </c>
      <c r="M112" s="50">
        <f>宿泊者数!AA92</f>
        <v>0</v>
      </c>
      <c r="N112" s="50">
        <f>宿泊者数!AA124</f>
        <v>0</v>
      </c>
      <c r="O112" s="506">
        <f>宿泊者数!AA146</f>
        <v>0</v>
      </c>
      <c r="P112" s="506">
        <f>宿泊者数!AA177</f>
        <v>0</v>
      </c>
      <c r="Q112" s="506">
        <f>宿泊者数!AA199/1000</f>
        <v>0</v>
      </c>
    </row>
    <row r="113" spans="1:17" x14ac:dyDescent="0.2">
      <c r="B113" s="49" t="s">
        <v>145</v>
      </c>
      <c r="C113" s="49">
        <v>2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78">
        <v>0</v>
      </c>
      <c r="J113" s="50">
        <f>宿泊者数!AA24</f>
        <v>0</v>
      </c>
      <c r="K113" s="50">
        <f>宿泊者数!AA47</f>
        <v>0</v>
      </c>
      <c r="L113" s="50">
        <f>宿泊者数!AA70</f>
        <v>0</v>
      </c>
      <c r="M113" s="50">
        <f>宿泊者数!AA93</f>
        <v>0</v>
      </c>
      <c r="N113" s="50">
        <f>宿泊者数!AA125</f>
        <v>0</v>
      </c>
      <c r="O113" s="506">
        <f>宿泊者数!AA147</f>
        <v>0</v>
      </c>
      <c r="P113" s="506">
        <f>宿泊者数!AA178</f>
        <v>0</v>
      </c>
      <c r="Q113" s="506">
        <f>宿泊者数!AA200/1000</f>
        <v>0</v>
      </c>
    </row>
    <row r="114" spans="1:17" x14ac:dyDescent="0.2">
      <c r="A114" s="61"/>
      <c r="B114" s="53" t="s">
        <v>146</v>
      </c>
      <c r="C114" s="53">
        <v>8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80">
        <v>0</v>
      </c>
      <c r="J114" s="50">
        <f>宿泊者数!AA25</f>
        <v>0</v>
      </c>
      <c r="K114" s="50">
        <f>宿泊者数!AA48</f>
        <v>0</v>
      </c>
      <c r="L114" s="50">
        <f>宿泊者数!AA71</f>
        <v>0</v>
      </c>
      <c r="M114" s="50">
        <f>宿泊者数!AA94</f>
        <v>0</v>
      </c>
      <c r="N114" s="50">
        <f>宿泊者数!AA126</f>
        <v>0</v>
      </c>
      <c r="O114" s="506">
        <f>宿泊者数!AA148</f>
        <v>0</v>
      </c>
      <c r="P114" s="547">
        <f>宿泊者数!AA179</f>
        <v>0</v>
      </c>
      <c r="Q114" s="547">
        <f>宿泊者数!AA201/1000</f>
        <v>0</v>
      </c>
    </row>
    <row r="115" spans="1:17" x14ac:dyDescent="0.2">
      <c r="A115" s="93" t="s">
        <v>19</v>
      </c>
      <c r="B115" s="47" t="s">
        <v>147</v>
      </c>
      <c r="C115" s="47">
        <f>市町入込数2!D30</f>
        <v>1225000</v>
      </c>
      <c r="D115" s="47">
        <f>市町入込数2!E30</f>
        <v>1186210</v>
      </c>
      <c r="E115" s="47">
        <f>市町入込数2!F30</f>
        <v>1226379</v>
      </c>
      <c r="F115" s="47">
        <f>市町入込数2!G30</f>
        <v>1242176</v>
      </c>
      <c r="G115" s="47">
        <f>市町入込数2!H30</f>
        <v>1209823</v>
      </c>
      <c r="H115" s="47">
        <f>市町入込数2!I30</f>
        <v>1226552</v>
      </c>
      <c r="I115" s="47">
        <f>市町入込数2!J30</f>
        <v>1155193</v>
      </c>
      <c r="J115" s="47">
        <f>市町入込数2!K30</f>
        <v>1195350</v>
      </c>
      <c r="K115" s="47">
        <f>市町入込数2!L30</f>
        <v>1137144</v>
      </c>
      <c r="L115" s="47">
        <f>市町入込数2!M30</f>
        <v>1220022</v>
      </c>
      <c r="M115" s="47">
        <f>市町入込数2!N30</f>
        <v>540047</v>
      </c>
      <c r="N115" s="47">
        <f>市町入込数2!O30</f>
        <v>754977</v>
      </c>
      <c r="O115" s="97">
        <f>市町入込数2!P30</f>
        <v>711768</v>
      </c>
      <c r="P115" s="97">
        <f>市町入込数2!Q30</f>
        <v>729559</v>
      </c>
      <c r="Q115" s="97">
        <f>市町入込数2!R30</f>
        <v>820889</v>
      </c>
    </row>
    <row r="116" spans="1:17" x14ac:dyDescent="0.2">
      <c r="A116" s="72"/>
      <c r="B116" s="53" t="s">
        <v>148</v>
      </c>
      <c r="C116" s="53">
        <f>市町入込数2!S30</f>
        <v>247000</v>
      </c>
      <c r="D116" s="53">
        <f>市町入込数2!T30</f>
        <v>247142</v>
      </c>
      <c r="E116" s="53">
        <f>市町入込数2!U30</f>
        <v>260692</v>
      </c>
      <c r="F116" s="53">
        <f>市町入込数2!V30</f>
        <v>261295</v>
      </c>
      <c r="G116" s="53">
        <f>市町入込数2!W30</f>
        <v>290761</v>
      </c>
      <c r="H116" s="53">
        <f>市町入込数2!X30</f>
        <v>315808</v>
      </c>
      <c r="I116" s="53">
        <f>市町入込数2!Y30</f>
        <v>307286</v>
      </c>
      <c r="J116" s="53">
        <f>市町入込数2!Z30</f>
        <v>294317</v>
      </c>
      <c r="K116" s="53">
        <f>市町入込数2!AA30</f>
        <v>276239</v>
      </c>
      <c r="L116" s="53">
        <f>市町入込数2!AB30</f>
        <v>280870</v>
      </c>
      <c r="M116" s="53">
        <f>市町入込数2!AC30</f>
        <v>196581</v>
      </c>
      <c r="N116" s="53">
        <f>市町入込数2!AD30</f>
        <v>238407</v>
      </c>
      <c r="O116" s="616">
        <f>市町入込数2!AE30</f>
        <v>379697</v>
      </c>
      <c r="P116" s="96">
        <f>市町入込数2!AF30</f>
        <v>352742</v>
      </c>
      <c r="Q116" s="616">
        <f>市町入込数2!AG30</f>
        <v>336306</v>
      </c>
    </row>
    <row r="117" spans="1:17" x14ac:dyDescent="0.2">
      <c r="B117" s="54" t="s">
        <v>140</v>
      </c>
      <c r="C117" s="54">
        <v>82</v>
      </c>
      <c r="D117" s="54">
        <v>88</v>
      </c>
      <c r="E117" s="54">
        <v>97</v>
      </c>
      <c r="F117" s="54">
        <v>104</v>
      </c>
      <c r="G117" s="54">
        <v>115</v>
      </c>
      <c r="H117" s="54">
        <v>133</v>
      </c>
      <c r="I117" s="79">
        <v>132</v>
      </c>
      <c r="J117" s="50">
        <f>宿泊者数!AB19</f>
        <v>123</v>
      </c>
      <c r="K117" s="50">
        <f>宿泊者数!AB42</f>
        <v>128.49199999999999</v>
      </c>
      <c r="L117" s="50">
        <f>宿泊者数!AB65</f>
        <v>127.822</v>
      </c>
      <c r="M117" s="50">
        <f>宿泊者数!AB88</f>
        <v>92.165000000000006</v>
      </c>
      <c r="N117" s="152">
        <f>宿泊者数!AB120</f>
        <v>98.224999999999994</v>
      </c>
      <c r="O117" s="546">
        <f>宿泊者数!AB142</f>
        <v>130.84100000000001</v>
      </c>
      <c r="P117" s="546">
        <f>宿泊者数!AB173</f>
        <v>128.54</v>
      </c>
      <c r="Q117" s="546">
        <f>宿泊者数!AB195/1000</f>
        <v>127.991</v>
      </c>
    </row>
    <row r="118" spans="1:17" x14ac:dyDescent="0.2">
      <c r="B118" s="54" t="s">
        <v>141</v>
      </c>
      <c r="C118" s="54">
        <v>120</v>
      </c>
      <c r="D118" s="54">
        <v>117</v>
      </c>
      <c r="E118" s="54">
        <v>119</v>
      </c>
      <c r="F118" s="54">
        <v>112</v>
      </c>
      <c r="G118" s="54">
        <v>130</v>
      </c>
      <c r="H118" s="54">
        <v>134</v>
      </c>
      <c r="I118" s="78">
        <v>126</v>
      </c>
      <c r="J118" s="50">
        <f>宿泊者数!AB20</f>
        <v>123</v>
      </c>
      <c r="K118" s="50">
        <f>宿泊者数!AB43</f>
        <v>111.982</v>
      </c>
      <c r="L118" s="50">
        <f>宿泊者数!AB66</f>
        <v>107.316</v>
      </c>
      <c r="M118" s="50">
        <f>宿泊者数!AB89</f>
        <v>69.323999999999998</v>
      </c>
      <c r="N118" s="50">
        <f>宿泊者数!AB121</f>
        <v>87.986000000000004</v>
      </c>
      <c r="O118" s="506">
        <f>宿泊者数!AB143</f>
        <v>123.99299999999999</v>
      </c>
      <c r="P118" s="506">
        <f>宿泊者数!AB174</f>
        <v>115.464</v>
      </c>
      <c r="Q118" s="506">
        <f>宿泊者数!AB196/1000</f>
        <v>106.369</v>
      </c>
    </row>
    <row r="119" spans="1:17" x14ac:dyDescent="0.2">
      <c r="B119" s="54" t="s">
        <v>142</v>
      </c>
      <c r="C119" s="54">
        <v>1</v>
      </c>
      <c r="D119" s="54">
        <v>1</v>
      </c>
      <c r="E119" s="54">
        <v>1</v>
      </c>
      <c r="F119" s="54">
        <v>0</v>
      </c>
      <c r="G119" s="54">
        <v>1</v>
      </c>
      <c r="H119" s="54">
        <v>1</v>
      </c>
      <c r="I119" s="78">
        <v>1</v>
      </c>
      <c r="J119" s="50">
        <f>宿泊者数!AB21</f>
        <v>1</v>
      </c>
      <c r="K119" s="50">
        <f>宿泊者数!AB44</f>
        <v>0.65900000000000003</v>
      </c>
      <c r="L119" s="50">
        <f>宿泊者数!AB67</f>
        <v>0.66700000000000004</v>
      </c>
      <c r="M119" s="50">
        <f>宿泊者数!AB90</f>
        <v>0.27400000000000002</v>
      </c>
      <c r="N119" s="50">
        <f>宿泊者数!AB122</f>
        <v>0.27400000000000002</v>
      </c>
      <c r="O119" s="506">
        <f>宿泊者数!AB144</f>
        <v>0.32</v>
      </c>
      <c r="P119" s="506">
        <f>宿泊者数!AB175</f>
        <v>0.255</v>
      </c>
      <c r="Q119" s="506">
        <f>宿泊者数!AB197/1000</f>
        <v>7.5999999999999998E-2</v>
      </c>
    </row>
    <row r="120" spans="1:17" x14ac:dyDescent="0.2">
      <c r="B120" s="54" t="s">
        <v>143</v>
      </c>
      <c r="C120" s="54">
        <v>14</v>
      </c>
      <c r="D120" s="54">
        <v>13</v>
      </c>
      <c r="E120" s="54">
        <v>13</v>
      </c>
      <c r="F120" s="54">
        <v>12</v>
      </c>
      <c r="G120" s="54">
        <v>12</v>
      </c>
      <c r="H120" s="54">
        <v>13</v>
      </c>
      <c r="I120" s="78">
        <v>12</v>
      </c>
      <c r="J120" s="50">
        <f>宿泊者数!AB22</f>
        <v>12</v>
      </c>
      <c r="K120" s="50">
        <f>宿泊者数!AB45</f>
        <v>0.65200000000000002</v>
      </c>
      <c r="L120" s="50">
        <f>宿泊者数!AB68</f>
        <v>10.468999999999999</v>
      </c>
      <c r="M120" s="50">
        <f>宿泊者数!AB91</f>
        <v>6.9690000000000003</v>
      </c>
      <c r="N120" s="50">
        <f>宿泊者数!AB123</f>
        <v>8.7870000000000008</v>
      </c>
      <c r="O120" s="506">
        <f>宿泊者数!AB145</f>
        <v>13.018000000000001</v>
      </c>
      <c r="P120" s="506">
        <f>宿泊者数!AB176</f>
        <v>10.707000000000001</v>
      </c>
      <c r="Q120" s="506">
        <f>宿泊者数!AB198/1000</f>
        <v>8.9320000000000004</v>
      </c>
    </row>
    <row r="121" spans="1:17" x14ac:dyDescent="0.2">
      <c r="B121" s="54" t="s">
        <v>144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78">
        <v>0</v>
      </c>
      <c r="J121" s="50">
        <f>宿泊者数!AB23</f>
        <v>0</v>
      </c>
      <c r="K121" s="50">
        <f>宿泊者数!AB46</f>
        <v>0</v>
      </c>
      <c r="L121" s="50">
        <f>宿泊者数!AB69</f>
        <v>0</v>
      </c>
      <c r="M121" s="50">
        <f>宿泊者数!AB92</f>
        <v>0</v>
      </c>
      <c r="N121" s="50">
        <f>宿泊者数!AB124</f>
        <v>0</v>
      </c>
      <c r="O121" s="506">
        <f>宿泊者数!AB146</f>
        <v>0</v>
      </c>
      <c r="P121" s="506">
        <f>宿泊者数!AB177</f>
        <v>0</v>
      </c>
      <c r="Q121" s="506">
        <f>宿泊者数!AB199/1000</f>
        <v>0</v>
      </c>
    </row>
    <row r="122" spans="1:17" x14ac:dyDescent="0.2">
      <c r="B122" s="49" t="s">
        <v>145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78">
        <v>0</v>
      </c>
      <c r="J122" s="50">
        <f>宿泊者数!AB24</f>
        <v>0</v>
      </c>
      <c r="K122" s="50">
        <f>宿泊者数!AB47</f>
        <v>0</v>
      </c>
      <c r="L122" s="50">
        <f>宿泊者数!AB70</f>
        <v>0</v>
      </c>
      <c r="M122" s="50">
        <f>宿泊者数!AB93</f>
        <v>0</v>
      </c>
      <c r="N122" s="50">
        <f>宿泊者数!AB125</f>
        <v>0</v>
      </c>
      <c r="O122" s="506">
        <f>宿泊者数!AB147</f>
        <v>0</v>
      </c>
      <c r="P122" s="506">
        <f>宿泊者数!AB178</f>
        <v>0</v>
      </c>
      <c r="Q122" s="506">
        <f>宿泊者数!AB200/1000</f>
        <v>0</v>
      </c>
    </row>
    <row r="123" spans="1:17" x14ac:dyDescent="0.2">
      <c r="A123" s="61"/>
      <c r="B123" s="53" t="s">
        <v>146</v>
      </c>
      <c r="C123" s="53">
        <v>30</v>
      </c>
      <c r="D123" s="53">
        <v>28</v>
      </c>
      <c r="E123" s="53">
        <v>31</v>
      </c>
      <c r="F123" s="53">
        <v>33</v>
      </c>
      <c r="G123" s="53">
        <v>33</v>
      </c>
      <c r="H123" s="53">
        <v>36</v>
      </c>
      <c r="I123" s="80">
        <v>36</v>
      </c>
      <c r="J123" s="50">
        <f>宿泊者数!AB25</f>
        <v>36</v>
      </c>
      <c r="K123" s="50">
        <f>宿泊者数!AB48</f>
        <v>34.454000000000001</v>
      </c>
      <c r="L123" s="50">
        <f>宿泊者数!AB71</f>
        <v>34.595999999999997</v>
      </c>
      <c r="M123" s="50">
        <f>宿泊者数!AB94</f>
        <v>27.849</v>
      </c>
      <c r="N123" s="55">
        <f>宿泊者数!AB126</f>
        <v>43.134999999999998</v>
      </c>
      <c r="O123" s="547">
        <f>宿泊者数!AB148</f>
        <v>111.52500000000001</v>
      </c>
      <c r="P123" s="547">
        <f>宿泊者数!AB179</f>
        <v>97.775999999999996</v>
      </c>
      <c r="Q123" s="547">
        <f>宿泊者数!AB201/1000</f>
        <v>92.938000000000002</v>
      </c>
    </row>
    <row r="124" spans="1:17" x14ac:dyDescent="0.2">
      <c r="A124" s="93" t="s">
        <v>18</v>
      </c>
      <c r="B124" s="47" t="s">
        <v>147</v>
      </c>
      <c r="C124" s="47">
        <f>市町入込数2!D31</f>
        <v>1087000</v>
      </c>
      <c r="D124" s="47">
        <f>市町入込数2!E31</f>
        <v>1091431</v>
      </c>
      <c r="E124" s="47">
        <f>市町入込数2!F31</f>
        <v>1113555</v>
      </c>
      <c r="F124" s="47">
        <f>市町入込数2!G31</f>
        <v>1186378</v>
      </c>
      <c r="G124" s="47">
        <f>市町入込数2!H31</f>
        <v>1128762</v>
      </c>
      <c r="H124" s="47">
        <f>市町入込数2!I31</f>
        <v>1184436</v>
      </c>
      <c r="I124" s="47">
        <f>市町入込数2!J31</f>
        <v>1081571</v>
      </c>
      <c r="J124" s="47">
        <f>市町入込数2!K31</f>
        <v>985455</v>
      </c>
      <c r="K124" s="47">
        <f>市町入込数2!L31</f>
        <v>973254</v>
      </c>
      <c r="L124" s="47">
        <f>市町入込数2!M31</f>
        <v>904585</v>
      </c>
      <c r="M124" s="47">
        <f>市町入込数2!N31</f>
        <v>714084</v>
      </c>
      <c r="N124" s="47">
        <f>市町入込数2!O31</f>
        <v>769493</v>
      </c>
      <c r="O124" s="97">
        <f>市町入込数2!P31</f>
        <v>791260</v>
      </c>
      <c r="P124" s="96">
        <f>市町入込数2!Q31</f>
        <v>765829</v>
      </c>
      <c r="Q124" s="96">
        <f>市町入込数2!R31</f>
        <v>815022</v>
      </c>
    </row>
    <row r="125" spans="1:17" x14ac:dyDescent="0.2">
      <c r="A125" s="72"/>
      <c r="B125" s="53" t="s">
        <v>148</v>
      </c>
      <c r="C125" s="53">
        <f>市町入込数2!S31</f>
        <v>85000</v>
      </c>
      <c r="D125" s="53">
        <f>市町入込数2!T31</f>
        <v>86200</v>
      </c>
      <c r="E125" s="53">
        <f>市町入込数2!U31</f>
        <v>88000</v>
      </c>
      <c r="F125" s="53">
        <f>市町入込数2!V31</f>
        <v>89000</v>
      </c>
      <c r="G125" s="53">
        <f>市町入込数2!W31</f>
        <v>88000</v>
      </c>
      <c r="H125" s="53">
        <f>市町入込数2!X31</f>
        <v>92000</v>
      </c>
      <c r="I125" s="53">
        <f>市町入込数2!Y31</f>
        <v>83904</v>
      </c>
      <c r="J125" s="53">
        <f>市町入込数2!Z31</f>
        <v>76353</v>
      </c>
      <c r="K125" s="53">
        <f>市町入込数2!AA31</f>
        <v>75761</v>
      </c>
      <c r="L125" s="53">
        <f>市町入込数2!AB31</f>
        <v>74724</v>
      </c>
      <c r="M125" s="53">
        <f>市町入込数2!AC31</f>
        <v>59778</v>
      </c>
      <c r="N125" s="53">
        <f>市町入込数2!AD31</f>
        <v>64413</v>
      </c>
      <c r="O125" s="616">
        <f>市町入込数2!AE31</f>
        <v>66235</v>
      </c>
      <c r="P125" s="96">
        <f>市町入込数2!AF31</f>
        <v>64108</v>
      </c>
      <c r="Q125" s="616">
        <f>市町入込数2!AG31</f>
        <v>68211</v>
      </c>
    </row>
    <row r="126" spans="1:17" x14ac:dyDescent="0.2">
      <c r="B126" s="54" t="s">
        <v>140</v>
      </c>
      <c r="C126" s="54">
        <v>12</v>
      </c>
      <c r="D126" s="54">
        <v>11</v>
      </c>
      <c r="E126" s="54">
        <v>12</v>
      </c>
      <c r="F126" s="54">
        <v>13</v>
      </c>
      <c r="G126" s="54">
        <v>13</v>
      </c>
      <c r="H126" s="54">
        <v>13</v>
      </c>
      <c r="I126" s="79">
        <v>12</v>
      </c>
      <c r="J126" s="50">
        <f>宿泊者数!AC19</f>
        <v>11</v>
      </c>
      <c r="K126" s="50">
        <f>宿泊者数!AC42</f>
        <v>11.034000000000001</v>
      </c>
      <c r="L126" s="50">
        <f>宿泊者数!AC65</f>
        <v>10.89</v>
      </c>
      <c r="M126" s="50">
        <f>宿泊者数!AC88</f>
        <v>8.7119999999999997</v>
      </c>
      <c r="N126" s="152">
        <f>宿泊者数!AC120</f>
        <v>9.3870000000000005</v>
      </c>
      <c r="O126" s="546">
        <f>宿泊者数!AC142</f>
        <v>9.6530000000000005</v>
      </c>
      <c r="P126" s="546">
        <f>宿泊者数!AC173</f>
        <v>9.343</v>
      </c>
      <c r="Q126" s="546">
        <f>宿泊者数!AC195/1000</f>
        <v>9.9410000000000007</v>
      </c>
    </row>
    <row r="127" spans="1:17" x14ac:dyDescent="0.2">
      <c r="B127" s="54" t="s">
        <v>141</v>
      </c>
      <c r="C127" s="54">
        <v>16</v>
      </c>
      <c r="D127" s="54">
        <v>17</v>
      </c>
      <c r="E127" s="54">
        <v>17</v>
      </c>
      <c r="F127" s="54">
        <v>18</v>
      </c>
      <c r="G127" s="54">
        <v>17</v>
      </c>
      <c r="H127" s="54">
        <v>18</v>
      </c>
      <c r="I127" s="78">
        <v>16</v>
      </c>
      <c r="J127" s="50">
        <f>宿泊者数!AC20</f>
        <v>15</v>
      </c>
      <c r="K127" s="50">
        <f>宿泊者数!AC43</f>
        <v>14.741</v>
      </c>
      <c r="L127" s="50">
        <f>宿泊者数!AC66</f>
        <v>14.548999999999999</v>
      </c>
      <c r="M127" s="50">
        <f>宿泊者数!AC89</f>
        <v>11.638999999999999</v>
      </c>
      <c r="N127" s="50">
        <f>宿泊者数!AC121</f>
        <v>12.542</v>
      </c>
      <c r="O127" s="506">
        <f>宿泊者数!AC143</f>
        <v>12.897</v>
      </c>
      <c r="P127" s="506">
        <f>宿泊者数!AC174</f>
        <v>12.483000000000001</v>
      </c>
      <c r="Q127" s="506">
        <f>宿泊者数!AC196/1000</f>
        <v>13.282</v>
      </c>
    </row>
    <row r="128" spans="1:17" x14ac:dyDescent="0.2">
      <c r="B128" s="54" t="s">
        <v>142</v>
      </c>
      <c r="C128" s="54">
        <v>1</v>
      </c>
      <c r="D128" s="54">
        <v>1</v>
      </c>
      <c r="E128" s="54">
        <v>1</v>
      </c>
      <c r="F128" s="54">
        <v>1</v>
      </c>
      <c r="G128" s="54">
        <v>1</v>
      </c>
      <c r="H128" s="54">
        <v>1</v>
      </c>
      <c r="I128" s="78">
        <v>1</v>
      </c>
      <c r="J128" s="50">
        <f>宿泊者数!AC21</f>
        <v>1</v>
      </c>
      <c r="K128" s="50">
        <f>宿泊者数!AC44</f>
        <v>0.65800000000000003</v>
      </c>
      <c r="L128" s="50">
        <f>宿泊者数!AC67</f>
        <v>0.64900000000000002</v>
      </c>
      <c r="M128" s="50">
        <f>宿泊者数!AC90</f>
        <v>0.51900000000000002</v>
      </c>
      <c r="N128" s="50">
        <f>宿泊者数!AC122</f>
        <v>0.55900000000000005</v>
      </c>
      <c r="O128" s="506">
        <f>宿泊者数!AC144</f>
        <v>0.57499999999999996</v>
      </c>
      <c r="P128" s="506">
        <f>宿泊者数!AC175</f>
        <v>0.55700000000000005</v>
      </c>
      <c r="Q128" s="506">
        <f>宿泊者数!AC197/1000</f>
        <v>0.59299999999999997</v>
      </c>
    </row>
    <row r="129" spans="1:17" x14ac:dyDescent="0.2">
      <c r="B129" s="54" t="s">
        <v>143</v>
      </c>
      <c r="C129" s="54">
        <v>20</v>
      </c>
      <c r="D129" s="54">
        <v>21</v>
      </c>
      <c r="E129" s="54">
        <v>19</v>
      </c>
      <c r="F129" s="54">
        <v>19</v>
      </c>
      <c r="G129" s="54">
        <v>19</v>
      </c>
      <c r="H129" s="54">
        <v>20</v>
      </c>
      <c r="I129" s="78">
        <v>18</v>
      </c>
      <c r="J129" s="50">
        <f>宿泊者数!AC22</f>
        <v>17</v>
      </c>
      <c r="K129" s="50">
        <f>宿泊者数!AC45</f>
        <v>16.388000000000002</v>
      </c>
      <c r="L129" s="50">
        <f>宿泊者数!AC68</f>
        <v>16.125</v>
      </c>
      <c r="M129" s="50">
        <f>宿泊者数!AC91</f>
        <v>12.9</v>
      </c>
      <c r="N129" s="50">
        <f>宿泊者数!AC123</f>
        <v>13.9</v>
      </c>
      <c r="O129" s="506">
        <f>宿泊者数!AC145</f>
        <v>14.292999999999999</v>
      </c>
      <c r="P129" s="506">
        <f>宿泊者数!AC176</f>
        <v>13.834</v>
      </c>
      <c r="Q129" s="506">
        <f>宿泊者数!AC198/1000</f>
        <v>14.718999999999999</v>
      </c>
    </row>
    <row r="130" spans="1:17" x14ac:dyDescent="0.2">
      <c r="B130" s="54" t="s">
        <v>144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78">
        <v>0</v>
      </c>
      <c r="J130" s="50">
        <f>宿泊者数!AC23</f>
        <v>0</v>
      </c>
      <c r="K130" s="50">
        <f>宿泊者数!AC46</f>
        <v>0</v>
      </c>
      <c r="L130" s="50">
        <f>宿泊者数!AC69</f>
        <v>0</v>
      </c>
      <c r="M130" s="50">
        <f>宿泊者数!AC92</f>
        <v>0</v>
      </c>
      <c r="N130" s="50">
        <f>宿泊者数!AC124</f>
        <v>0</v>
      </c>
      <c r="O130" s="506">
        <f>宿泊者数!AC146</f>
        <v>0</v>
      </c>
      <c r="P130" s="506">
        <f>宿泊者数!AC177</f>
        <v>0</v>
      </c>
      <c r="Q130" s="506">
        <f>宿泊者数!AC199/1000</f>
        <v>0</v>
      </c>
    </row>
    <row r="131" spans="1:17" x14ac:dyDescent="0.2">
      <c r="B131" s="49" t="s">
        <v>145</v>
      </c>
      <c r="C131" s="49">
        <v>1</v>
      </c>
      <c r="D131" s="49">
        <v>1</v>
      </c>
      <c r="E131" s="49">
        <v>1</v>
      </c>
      <c r="F131" s="49">
        <v>1</v>
      </c>
      <c r="G131" s="49">
        <v>1</v>
      </c>
      <c r="H131" s="49">
        <v>1</v>
      </c>
      <c r="I131" s="78">
        <v>1</v>
      </c>
      <c r="J131" s="50">
        <f>宿泊者数!AC24</f>
        <v>1</v>
      </c>
      <c r="K131" s="50">
        <f>宿泊者数!AC47</f>
        <v>0.65800000000000003</v>
      </c>
      <c r="L131" s="50">
        <f>宿泊者数!AC70</f>
        <v>0.64900000000000002</v>
      </c>
      <c r="M131" s="50">
        <f>宿泊者数!AC93</f>
        <v>0.51900000000000002</v>
      </c>
      <c r="N131" s="50">
        <f>宿泊者数!AC125</f>
        <v>0.55900000000000005</v>
      </c>
      <c r="O131" s="506">
        <f>宿泊者数!AC147</f>
        <v>0.57499999999999996</v>
      </c>
      <c r="P131" s="506">
        <f>宿泊者数!AC178</f>
        <v>0.55700000000000005</v>
      </c>
      <c r="Q131" s="506">
        <f>宿泊者数!AC200/1000</f>
        <v>0.59299999999999997</v>
      </c>
    </row>
    <row r="132" spans="1:17" x14ac:dyDescent="0.2">
      <c r="A132" s="61"/>
      <c r="B132" s="53" t="s">
        <v>146</v>
      </c>
      <c r="C132" s="53">
        <v>36</v>
      </c>
      <c r="D132" s="53">
        <v>35</v>
      </c>
      <c r="E132" s="53">
        <v>38</v>
      </c>
      <c r="F132" s="53">
        <v>37</v>
      </c>
      <c r="G132" s="53">
        <v>37</v>
      </c>
      <c r="H132" s="53">
        <v>39</v>
      </c>
      <c r="I132" s="80">
        <v>36</v>
      </c>
      <c r="J132" s="50">
        <f>宿泊者数!AC25</f>
        <v>32</v>
      </c>
      <c r="K132" s="50">
        <f>宿泊者数!AC48</f>
        <v>32.281999999999996</v>
      </c>
      <c r="L132" s="50">
        <f>宿泊者数!AC71</f>
        <v>31.861999999999998</v>
      </c>
      <c r="M132" s="50">
        <f>宿泊者数!AC94</f>
        <v>25.489000000000001</v>
      </c>
      <c r="N132" s="55">
        <f>宿泊者数!AC126</f>
        <v>27.466000000000001</v>
      </c>
      <c r="O132" s="547">
        <f>宿泊者数!AC148</f>
        <v>28.242000000000001</v>
      </c>
      <c r="P132" s="547">
        <f>宿泊者数!AC179</f>
        <v>27.334</v>
      </c>
      <c r="Q132" s="547">
        <f>宿泊者数!AC201/1000</f>
        <v>29.082999999999998</v>
      </c>
    </row>
    <row r="133" spans="1:17" x14ac:dyDescent="0.2">
      <c r="A133" s="93" t="s">
        <v>17</v>
      </c>
      <c r="B133" s="47" t="s">
        <v>147</v>
      </c>
      <c r="C133" s="47">
        <f>市町入込数2!D32</f>
        <v>190000</v>
      </c>
      <c r="D133" s="47">
        <f>市町入込数2!E32</f>
        <v>228422</v>
      </c>
      <c r="E133" s="47">
        <f>市町入込数2!F32</f>
        <v>173716</v>
      </c>
      <c r="F133" s="47">
        <f>市町入込数2!G32</f>
        <v>145029</v>
      </c>
      <c r="G133" s="47">
        <f>市町入込数2!H32</f>
        <v>145171</v>
      </c>
      <c r="H133" s="47">
        <f>市町入込数2!I32</f>
        <v>139867</v>
      </c>
      <c r="I133" s="47">
        <f>市町入込数2!J32</f>
        <v>124535</v>
      </c>
      <c r="J133" s="47">
        <f>市町入込数2!K32</f>
        <v>138968</v>
      </c>
      <c r="K133" s="47">
        <f>市町入込数2!L32</f>
        <v>140534</v>
      </c>
      <c r="L133" s="47">
        <f>市町入込数2!M32</f>
        <v>129068</v>
      </c>
      <c r="M133" s="47">
        <f>市町入込数2!N32</f>
        <v>21627</v>
      </c>
      <c r="N133" s="47">
        <f>市町入込数2!O32</f>
        <v>34138</v>
      </c>
      <c r="O133" s="97">
        <f>市町入込数2!P32</f>
        <v>74305</v>
      </c>
      <c r="P133" s="96">
        <f>市町入込数2!Q32</f>
        <v>82309</v>
      </c>
      <c r="Q133" s="96">
        <f>市町入込数2!R32</f>
        <v>76970</v>
      </c>
    </row>
    <row r="134" spans="1:17" x14ac:dyDescent="0.2">
      <c r="A134" s="72"/>
      <c r="B134" s="53" t="s">
        <v>148</v>
      </c>
      <c r="C134" s="53">
        <f>市町入込数2!S32</f>
        <v>22000</v>
      </c>
      <c r="D134" s="53">
        <f>市町入込数2!T32</f>
        <v>3560</v>
      </c>
      <c r="E134" s="53">
        <f>市町入込数2!U32</f>
        <v>15527</v>
      </c>
      <c r="F134" s="53">
        <f>市町入込数2!V32</f>
        <v>17876</v>
      </c>
      <c r="G134" s="53">
        <f>市町入込数2!W32</f>
        <v>20066</v>
      </c>
      <c r="H134" s="53">
        <f>市町入込数2!X32</f>
        <v>22409</v>
      </c>
      <c r="I134" s="53">
        <f>市町入込数2!Y32</f>
        <v>21064</v>
      </c>
      <c r="J134" s="53">
        <f>市町入込数2!Z32</f>
        <v>19748</v>
      </c>
      <c r="K134" s="53">
        <f>市町入込数2!AA32</f>
        <v>18430</v>
      </c>
      <c r="L134" s="53">
        <f>市町入込数2!AB32</f>
        <v>18955</v>
      </c>
      <c r="M134" s="53">
        <f>市町入込数2!AC32</f>
        <v>16384</v>
      </c>
      <c r="N134" s="53">
        <f>市町入込数2!AD32</f>
        <v>15393</v>
      </c>
      <c r="O134" s="616">
        <f>市町入込数2!AE32</f>
        <v>16214</v>
      </c>
      <c r="P134" s="96">
        <f>市町入込数2!AF32</f>
        <v>18017</v>
      </c>
      <c r="Q134" s="616">
        <f>市町入込数2!AG32</f>
        <v>17739</v>
      </c>
    </row>
    <row r="135" spans="1:17" x14ac:dyDescent="0.2">
      <c r="B135" s="54" t="s">
        <v>140</v>
      </c>
      <c r="C135" s="54">
        <v>22</v>
      </c>
      <c r="D135" s="54">
        <v>3</v>
      </c>
      <c r="E135" s="54">
        <v>3</v>
      </c>
      <c r="F135" s="54">
        <v>4</v>
      </c>
      <c r="G135" s="54">
        <v>20</v>
      </c>
      <c r="H135" s="54">
        <v>22</v>
      </c>
      <c r="I135" s="79">
        <v>18</v>
      </c>
      <c r="J135" s="50">
        <f>宿泊者数!AD19</f>
        <v>16</v>
      </c>
      <c r="K135" s="50">
        <f>宿泊者数!AD42</f>
        <v>14.53</v>
      </c>
      <c r="L135" s="50">
        <f>宿泊者数!AD65</f>
        <v>15.638999999999999</v>
      </c>
      <c r="M135" s="50">
        <f>宿泊者数!AD88</f>
        <v>11.183999999999999</v>
      </c>
      <c r="N135" s="152">
        <f>宿泊者数!AD120</f>
        <v>11.815</v>
      </c>
      <c r="O135" s="546">
        <f>宿泊者数!AD142</f>
        <v>12.714</v>
      </c>
      <c r="P135" s="546">
        <f>宿泊者数!AD173</f>
        <v>14.516999999999999</v>
      </c>
      <c r="Q135" s="546">
        <f>宿泊者数!AD195/1000</f>
        <v>14.939</v>
      </c>
    </row>
    <row r="136" spans="1:17" x14ac:dyDescent="0.2">
      <c r="B136" s="54" t="s">
        <v>141</v>
      </c>
      <c r="C136" s="54">
        <v>0</v>
      </c>
      <c r="D136" s="54">
        <v>0</v>
      </c>
      <c r="E136" s="101">
        <v>13</v>
      </c>
      <c r="F136" s="101">
        <v>14</v>
      </c>
      <c r="G136" s="54">
        <v>0</v>
      </c>
      <c r="H136" s="54">
        <v>0</v>
      </c>
      <c r="I136" s="78">
        <v>4</v>
      </c>
      <c r="J136" s="50">
        <f>宿泊者数!AD20</f>
        <v>4</v>
      </c>
      <c r="K136" s="50">
        <f>宿泊者数!AD43</f>
        <v>3.9</v>
      </c>
      <c r="L136" s="50">
        <f>宿泊者数!AD66</f>
        <v>3.3159999999999998</v>
      </c>
      <c r="M136" s="50">
        <f>宿泊者数!AD89</f>
        <v>5.2</v>
      </c>
      <c r="N136" s="50">
        <f>宿泊者数!AD121</f>
        <v>3.5779999999999998</v>
      </c>
      <c r="O136" s="506">
        <f>宿泊者数!AD143</f>
        <v>3.5</v>
      </c>
      <c r="P136" s="506">
        <f>宿泊者数!AD174</f>
        <v>3.5</v>
      </c>
      <c r="Q136" s="506">
        <f>宿泊者数!AD196/1000</f>
        <v>2.8</v>
      </c>
    </row>
    <row r="137" spans="1:17" x14ac:dyDescent="0.2">
      <c r="B137" s="54" t="s">
        <v>142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78">
        <v>0</v>
      </c>
      <c r="J137" s="50">
        <f>宿泊者数!AD21</f>
        <v>0</v>
      </c>
      <c r="K137" s="50">
        <f>宿泊者数!AD44</f>
        <v>0</v>
      </c>
      <c r="L137" s="50">
        <f>宿泊者数!AD67</f>
        <v>0</v>
      </c>
      <c r="M137" s="50">
        <f>宿泊者数!AD90</f>
        <v>0</v>
      </c>
      <c r="N137" s="50">
        <f>宿泊者数!AD122</f>
        <v>0</v>
      </c>
      <c r="O137" s="506">
        <f>宿泊者数!AD144</f>
        <v>0</v>
      </c>
      <c r="P137" s="506">
        <f>宿泊者数!AD175</f>
        <v>0</v>
      </c>
      <c r="Q137" s="506">
        <f>宿泊者数!AD197/1000</f>
        <v>0</v>
      </c>
    </row>
    <row r="138" spans="1:17" x14ac:dyDescent="0.2">
      <c r="B138" s="54" t="s">
        <v>143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78">
        <v>0</v>
      </c>
      <c r="J138" s="50">
        <f>宿泊者数!AD22</f>
        <v>0</v>
      </c>
      <c r="K138" s="50">
        <f>宿泊者数!AD45</f>
        <v>0</v>
      </c>
      <c r="L138" s="50">
        <f>宿泊者数!AD68</f>
        <v>0</v>
      </c>
      <c r="M138" s="50">
        <f>宿泊者数!AD91</f>
        <v>0</v>
      </c>
      <c r="N138" s="50">
        <f>宿泊者数!AD123</f>
        <v>0</v>
      </c>
      <c r="O138" s="506">
        <f>宿泊者数!AD145</f>
        <v>0</v>
      </c>
      <c r="P138" s="506">
        <f>宿泊者数!AD176</f>
        <v>0</v>
      </c>
      <c r="Q138" s="506">
        <f>宿泊者数!AD198/1000</f>
        <v>0</v>
      </c>
    </row>
    <row r="139" spans="1:17" x14ac:dyDescent="0.2">
      <c r="B139" s="54" t="s">
        <v>144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78">
        <v>0</v>
      </c>
      <c r="J139" s="50">
        <f>宿泊者数!AD23</f>
        <v>0</v>
      </c>
      <c r="K139" s="50">
        <f>宿泊者数!AD46</f>
        <v>0</v>
      </c>
      <c r="L139" s="50">
        <f>宿泊者数!AD69</f>
        <v>0</v>
      </c>
      <c r="M139" s="50">
        <f>宿泊者数!AD92</f>
        <v>0</v>
      </c>
      <c r="N139" s="50">
        <f>宿泊者数!AD124</f>
        <v>0</v>
      </c>
      <c r="O139" s="506">
        <f>宿泊者数!AD146</f>
        <v>0</v>
      </c>
      <c r="P139" s="506">
        <f>宿泊者数!AD177</f>
        <v>0</v>
      </c>
      <c r="Q139" s="506">
        <f>宿泊者数!AD199/1000</f>
        <v>0</v>
      </c>
    </row>
    <row r="140" spans="1:17" x14ac:dyDescent="0.2">
      <c r="B140" s="49" t="s">
        <v>145</v>
      </c>
      <c r="C140" s="49">
        <v>0</v>
      </c>
      <c r="D140" s="49">
        <v>0</v>
      </c>
      <c r="E140" s="49">
        <v>0</v>
      </c>
      <c r="F140" s="49">
        <v>0</v>
      </c>
      <c r="G140" s="49">
        <v>0</v>
      </c>
      <c r="H140" s="49">
        <v>0</v>
      </c>
      <c r="I140" s="78">
        <v>0</v>
      </c>
      <c r="J140" s="50">
        <f>宿泊者数!AD24</f>
        <v>0</v>
      </c>
      <c r="K140" s="50">
        <f>宿泊者数!AD47</f>
        <v>0</v>
      </c>
      <c r="L140" s="50">
        <f>宿泊者数!AD70</f>
        <v>0</v>
      </c>
      <c r="M140" s="50">
        <f>宿泊者数!AD93</f>
        <v>0</v>
      </c>
      <c r="N140" s="50">
        <f>宿泊者数!AD125</f>
        <v>0</v>
      </c>
      <c r="O140" s="506">
        <f>宿泊者数!AD147</f>
        <v>0</v>
      </c>
      <c r="P140" s="506">
        <f>宿泊者数!AD178</f>
        <v>0</v>
      </c>
      <c r="Q140" s="506">
        <f>宿泊者数!AD200/1000</f>
        <v>0</v>
      </c>
    </row>
    <row r="141" spans="1:17" x14ac:dyDescent="0.2">
      <c r="A141" s="61"/>
      <c r="B141" s="53" t="s">
        <v>146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80">
        <v>0</v>
      </c>
      <c r="J141" s="50">
        <f>宿泊者数!AD25</f>
        <v>0</v>
      </c>
      <c r="K141" s="50">
        <f>宿泊者数!AD48</f>
        <v>0</v>
      </c>
      <c r="L141" s="50">
        <f>宿泊者数!AD71</f>
        <v>0</v>
      </c>
      <c r="M141" s="50">
        <f>宿泊者数!AD94</f>
        <v>0</v>
      </c>
      <c r="N141" s="55">
        <f>宿泊者数!AD126</f>
        <v>0</v>
      </c>
      <c r="O141" s="547">
        <f>宿泊者数!AD148</f>
        <v>0</v>
      </c>
      <c r="P141" s="506">
        <f>宿泊者数!AD179</f>
        <v>0</v>
      </c>
      <c r="Q141" s="547">
        <f>宿泊者数!AD201/1000</f>
        <v>0</v>
      </c>
    </row>
    <row r="142" spans="1:17" x14ac:dyDescent="0.2">
      <c r="A142" s="93" t="s">
        <v>16</v>
      </c>
      <c r="B142" s="47" t="s">
        <v>147</v>
      </c>
      <c r="C142" s="47">
        <f>市町入込数2!D33</f>
        <v>322000</v>
      </c>
      <c r="D142" s="47">
        <f>市町入込数2!E33</f>
        <v>348314</v>
      </c>
      <c r="E142" s="47">
        <f>市町入込数2!F33</f>
        <v>343059</v>
      </c>
      <c r="F142" s="47">
        <f>市町入込数2!G33</f>
        <v>306414</v>
      </c>
      <c r="G142" s="47">
        <f>市町入込数2!H33</f>
        <v>300956</v>
      </c>
      <c r="H142" s="47">
        <f>市町入込数2!I33</f>
        <v>322602</v>
      </c>
      <c r="I142" s="47">
        <f>市町入込数2!J33</f>
        <v>323826</v>
      </c>
      <c r="J142" s="47">
        <f>市町入込数2!K33</f>
        <v>360601</v>
      </c>
      <c r="K142" s="47">
        <f>市町入込数2!L33</f>
        <v>296336</v>
      </c>
      <c r="L142" s="47">
        <f>市町入込数2!M33</f>
        <v>276189</v>
      </c>
      <c r="M142" s="47">
        <f>市町入込数2!N33</f>
        <v>165420</v>
      </c>
      <c r="N142" s="47">
        <f>市町入込数2!O33</f>
        <v>205496</v>
      </c>
      <c r="O142" s="97">
        <f>市町入込数2!P33</f>
        <v>213387</v>
      </c>
      <c r="P142" s="97">
        <f>市町入込数2!Q33</f>
        <v>242673</v>
      </c>
      <c r="Q142" s="97">
        <f>市町入込数2!R33</f>
        <v>231516</v>
      </c>
    </row>
    <row r="143" spans="1:17" x14ac:dyDescent="0.2">
      <c r="A143" s="72"/>
      <c r="B143" s="53" t="s">
        <v>148</v>
      </c>
      <c r="C143" s="53">
        <f>市町入込数2!S33</f>
        <v>23000</v>
      </c>
      <c r="D143" s="53">
        <f>市町入込数2!T33</f>
        <v>25610</v>
      </c>
      <c r="E143" s="53">
        <f>市町入込数2!U33</f>
        <v>22266</v>
      </c>
      <c r="F143" s="53">
        <f>市町入込数2!V33</f>
        <v>20413</v>
      </c>
      <c r="G143" s="53">
        <f>市町入込数2!W33</f>
        <v>19094</v>
      </c>
      <c r="H143" s="53">
        <f>市町入込数2!X33</f>
        <v>6480</v>
      </c>
      <c r="I143" s="53">
        <f>市町入込数2!Y33</f>
        <v>6474</v>
      </c>
      <c r="J143" s="53">
        <f>市町入込数2!Z33</f>
        <v>6298</v>
      </c>
      <c r="K143" s="53">
        <f>市町入込数2!AA33</f>
        <v>5766</v>
      </c>
      <c r="L143" s="53">
        <f>市町入込数2!AB33</f>
        <v>5553</v>
      </c>
      <c r="M143" s="49">
        <f>市町入込数2!AC33</f>
        <v>2385</v>
      </c>
      <c r="N143" s="49">
        <f>市町入込数2!AD33</f>
        <v>3586</v>
      </c>
      <c r="O143" s="96">
        <f>市町入込数2!AE33</f>
        <v>4521</v>
      </c>
      <c r="P143" s="616">
        <f>市町入込数2!AF33</f>
        <v>5327</v>
      </c>
      <c r="Q143" s="616">
        <f>市町入込数2!AG33</f>
        <v>5337</v>
      </c>
    </row>
    <row r="144" spans="1:17" x14ac:dyDescent="0.2">
      <c r="B144" s="54" t="s">
        <v>140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79">
        <v>0</v>
      </c>
      <c r="J144" s="50">
        <f>宿泊者数!AE19</f>
        <v>0</v>
      </c>
      <c r="K144" s="50">
        <f>宿泊者数!AE42</f>
        <v>0</v>
      </c>
      <c r="L144" s="152">
        <f>宿泊者数!AE65</f>
        <v>0</v>
      </c>
      <c r="M144" s="152">
        <f>宿泊者数!AE88</f>
        <v>0</v>
      </c>
      <c r="N144" s="152">
        <f>宿泊者数!AE120</f>
        <v>0</v>
      </c>
      <c r="O144" s="546">
        <f>宿泊者数!AE142</f>
        <v>0</v>
      </c>
      <c r="P144" s="506">
        <f>宿泊者数!AE173</f>
        <v>0</v>
      </c>
      <c r="Q144" s="546">
        <f>宿泊者数!AE195/1000</f>
        <v>0</v>
      </c>
    </row>
    <row r="145" spans="1:17" x14ac:dyDescent="0.2">
      <c r="B145" s="54" t="s">
        <v>141</v>
      </c>
      <c r="C145" s="54">
        <v>3</v>
      </c>
      <c r="D145" s="54">
        <v>3</v>
      </c>
      <c r="E145" s="54">
        <v>0</v>
      </c>
      <c r="F145" s="54">
        <v>0</v>
      </c>
      <c r="G145" s="54">
        <v>0</v>
      </c>
      <c r="H145" s="54">
        <v>0</v>
      </c>
      <c r="I145" s="78">
        <v>0</v>
      </c>
      <c r="J145" s="50">
        <f>宿泊者数!AE20</f>
        <v>0</v>
      </c>
      <c r="K145" s="50">
        <f>宿泊者数!AE43</f>
        <v>0</v>
      </c>
      <c r="L145" s="50">
        <f>宿泊者数!AE66</f>
        <v>0</v>
      </c>
      <c r="M145" s="50">
        <f>宿泊者数!AE89</f>
        <v>0</v>
      </c>
      <c r="N145" s="50">
        <f>宿泊者数!AE121</f>
        <v>0</v>
      </c>
      <c r="O145" s="506">
        <f>宿泊者数!AE143</f>
        <v>0</v>
      </c>
      <c r="P145" s="506">
        <f>宿泊者数!AE174</f>
        <v>0</v>
      </c>
      <c r="Q145" s="506">
        <f>宿泊者数!AE196/1000</f>
        <v>0</v>
      </c>
    </row>
    <row r="146" spans="1:17" x14ac:dyDescent="0.2">
      <c r="B146" s="54" t="s">
        <v>142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78">
        <v>0</v>
      </c>
      <c r="J146" s="50">
        <f>宿泊者数!AE21</f>
        <v>0</v>
      </c>
      <c r="K146" s="50">
        <f>宿泊者数!AE44</f>
        <v>0</v>
      </c>
      <c r="L146" s="50">
        <f>宿泊者数!AE67</f>
        <v>0</v>
      </c>
      <c r="M146" s="50">
        <f>宿泊者数!AE90</f>
        <v>0</v>
      </c>
      <c r="N146" s="50">
        <f>宿泊者数!AE122</f>
        <v>0</v>
      </c>
      <c r="O146" s="506">
        <f>宿泊者数!AE144</f>
        <v>0</v>
      </c>
      <c r="P146" s="506">
        <f>宿泊者数!AE175</f>
        <v>0</v>
      </c>
      <c r="Q146" s="506">
        <f>宿泊者数!AE197/1000</f>
        <v>0</v>
      </c>
    </row>
    <row r="147" spans="1:17" x14ac:dyDescent="0.2">
      <c r="B147" s="54" t="s">
        <v>143</v>
      </c>
      <c r="C147" s="54">
        <v>20</v>
      </c>
      <c r="D147" s="54">
        <v>23</v>
      </c>
      <c r="E147" s="54">
        <v>22</v>
      </c>
      <c r="F147" s="54">
        <v>20</v>
      </c>
      <c r="G147" s="54">
        <v>19</v>
      </c>
      <c r="H147" s="54">
        <v>6</v>
      </c>
      <c r="I147" s="78">
        <v>6</v>
      </c>
      <c r="J147" s="50">
        <f>宿泊者数!AE22</f>
        <v>6</v>
      </c>
      <c r="K147" s="50">
        <f>宿泊者数!AE45</f>
        <v>5.766</v>
      </c>
      <c r="L147" s="50">
        <f>宿泊者数!AE68</f>
        <v>5.5529999999999999</v>
      </c>
      <c r="M147" s="50">
        <f>宿泊者数!AE91</f>
        <v>2.3849999999999998</v>
      </c>
      <c r="N147" s="50">
        <f>宿泊者数!AE123</f>
        <v>3.5859999999999999</v>
      </c>
      <c r="O147" s="506">
        <f>宿泊者数!AE145</f>
        <v>4.5209999999999999</v>
      </c>
      <c r="P147" s="506">
        <f>宿泊者数!AE176</f>
        <v>5.327</v>
      </c>
      <c r="Q147" s="506">
        <f>宿泊者数!AE198/1000</f>
        <v>5.3369999999999997</v>
      </c>
    </row>
    <row r="148" spans="1:17" x14ac:dyDescent="0.2">
      <c r="B148" s="49" t="s">
        <v>144</v>
      </c>
      <c r="C148" s="49">
        <v>0</v>
      </c>
      <c r="D148" s="49">
        <v>0</v>
      </c>
      <c r="E148" s="49">
        <v>0</v>
      </c>
      <c r="F148" s="49">
        <v>0</v>
      </c>
      <c r="G148" s="49">
        <v>0</v>
      </c>
      <c r="H148" s="49">
        <v>0</v>
      </c>
      <c r="I148" s="78">
        <v>0</v>
      </c>
      <c r="J148" s="50">
        <f>宿泊者数!AE23</f>
        <v>0</v>
      </c>
      <c r="K148" s="50">
        <f>宿泊者数!AE46</f>
        <v>0</v>
      </c>
      <c r="L148" s="50">
        <f>宿泊者数!AE69</f>
        <v>0</v>
      </c>
      <c r="M148" s="50">
        <f>宿泊者数!AE92</f>
        <v>0</v>
      </c>
      <c r="N148" s="50">
        <f>宿泊者数!AE124</f>
        <v>0</v>
      </c>
      <c r="O148" s="506">
        <f>宿泊者数!AE146</f>
        <v>0</v>
      </c>
      <c r="P148" s="506">
        <f>宿泊者数!AE177</f>
        <v>0</v>
      </c>
      <c r="Q148" s="506">
        <f>宿泊者数!AE199/1000</f>
        <v>0</v>
      </c>
    </row>
    <row r="149" spans="1:17" x14ac:dyDescent="0.2">
      <c r="B149" s="49" t="s">
        <v>145</v>
      </c>
      <c r="C149" s="49">
        <v>0</v>
      </c>
      <c r="D149" s="49">
        <v>0</v>
      </c>
      <c r="E149" s="49">
        <v>0</v>
      </c>
      <c r="F149" s="49">
        <v>0</v>
      </c>
      <c r="G149" s="49">
        <v>0</v>
      </c>
      <c r="H149" s="49">
        <v>0</v>
      </c>
      <c r="I149" s="78">
        <v>0</v>
      </c>
      <c r="J149" s="50">
        <f>宿泊者数!AE24</f>
        <v>0</v>
      </c>
      <c r="K149" s="50">
        <f>宿泊者数!AE47</f>
        <v>0</v>
      </c>
      <c r="L149" s="50">
        <f>宿泊者数!AE70</f>
        <v>0</v>
      </c>
      <c r="M149" s="50">
        <f>宿泊者数!AE93</f>
        <v>0</v>
      </c>
      <c r="N149" s="50">
        <f>宿泊者数!AE125</f>
        <v>0</v>
      </c>
      <c r="O149" s="506">
        <f>宿泊者数!AE147</f>
        <v>0</v>
      </c>
      <c r="P149" s="506">
        <f>宿泊者数!AE178</f>
        <v>0</v>
      </c>
      <c r="Q149" s="506">
        <f>宿泊者数!AE200/1000</f>
        <v>0</v>
      </c>
    </row>
    <row r="150" spans="1:17" x14ac:dyDescent="0.2">
      <c r="A150" s="61"/>
      <c r="B150" s="53" t="s">
        <v>146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80">
        <v>0</v>
      </c>
      <c r="J150" s="50">
        <f>宿泊者数!AE25</f>
        <v>0</v>
      </c>
      <c r="K150" s="50">
        <f>宿泊者数!AE48</f>
        <v>0</v>
      </c>
      <c r="L150" s="55">
        <f>宿泊者数!AE71</f>
        <v>0</v>
      </c>
      <c r="M150" s="55">
        <f>宿泊者数!AE94</f>
        <v>0</v>
      </c>
      <c r="N150" s="55">
        <f>宿泊者数!AE126</f>
        <v>0</v>
      </c>
      <c r="O150" s="547">
        <f>宿泊者数!AE148</f>
        <v>0</v>
      </c>
      <c r="P150" s="547">
        <f>宿泊者数!AE179</f>
        <v>0</v>
      </c>
      <c r="Q150" s="547">
        <f>宿泊者数!AE201/1000</f>
        <v>0</v>
      </c>
    </row>
    <row r="151" spans="1:17" x14ac:dyDescent="0.2">
      <c r="A151" s="93" t="s">
        <v>14</v>
      </c>
      <c r="B151" s="47" t="s">
        <v>147</v>
      </c>
      <c r="C151" s="47">
        <f>市町入込数2!D34</f>
        <v>654000</v>
      </c>
      <c r="D151" s="47">
        <f>市町入込数2!E34</f>
        <v>627073</v>
      </c>
      <c r="E151" s="47">
        <f>市町入込数2!F34</f>
        <v>621829</v>
      </c>
      <c r="F151" s="47">
        <f>市町入込数2!G34</f>
        <v>601587</v>
      </c>
      <c r="G151" s="47">
        <f>市町入込数2!H34</f>
        <v>578765</v>
      </c>
      <c r="H151" s="47">
        <f>市町入込数2!I34</f>
        <v>578043</v>
      </c>
      <c r="I151" s="47">
        <f>市町入込数2!J34</f>
        <v>541653</v>
      </c>
      <c r="J151" s="47">
        <f>市町入込数2!K34</f>
        <v>648312</v>
      </c>
      <c r="K151" s="47">
        <f>市町入込数2!L34</f>
        <v>620025</v>
      </c>
      <c r="L151" s="47">
        <f>市町入込数2!M34</f>
        <v>636909</v>
      </c>
      <c r="M151" s="49">
        <f>市町入込数2!N34</f>
        <v>437320</v>
      </c>
      <c r="N151" s="49">
        <f>市町入込数2!O34</f>
        <v>470766</v>
      </c>
      <c r="O151" s="96">
        <f>市町入込数2!P34</f>
        <v>498221</v>
      </c>
      <c r="P151" s="96">
        <f>市町入込数2!Q34</f>
        <v>501351</v>
      </c>
      <c r="Q151" s="96">
        <f>市町入込数2!R34</f>
        <v>469965</v>
      </c>
    </row>
    <row r="152" spans="1:17" x14ac:dyDescent="0.2">
      <c r="A152" s="70"/>
      <c r="B152" s="49" t="s">
        <v>148</v>
      </c>
      <c r="C152" s="49">
        <f>市町入込数2!S34</f>
        <v>58000</v>
      </c>
      <c r="D152" s="49">
        <f>市町入込数2!T34</f>
        <v>63869</v>
      </c>
      <c r="E152" s="49">
        <f>市町入込数2!U34</f>
        <v>61510</v>
      </c>
      <c r="F152" s="49">
        <f>市町入込数2!V34</f>
        <v>61881</v>
      </c>
      <c r="G152" s="49">
        <f>市町入込数2!W34</f>
        <v>64629</v>
      </c>
      <c r="H152" s="49">
        <f>市町入込数2!X34</f>
        <v>72767</v>
      </c>
      <c r="I152" s="49">
        <f>市町入込数2!Y34</f>
        <v>73798</v>
      </c>
      <c r="J152" s="53">
        <f>市町入込数2!Z34</f>
        <v>72930</v>
      </c>
      <c r="K152" s="53">
        <f>市町入込数2!AA34</f>
        <v>74636</v>
      </c>
      <c r="L152" s="53">
        <f>市町入込数2!AB34</f>
        <v>72887</v>
      </c>
      <c r="M152" s="53">
        <f>市町入込数2!AC34</f>
        <v>34144</v>
      </c>
      <c r="N152" s="53">
        <f>市町入込数2!AD34</f>
        <v>39829</v>
      </c>
      <c r="O152" s="616">
        <f>市町入込数2!AE34</f>
        <v>53927</v>
      </c>
      <c r="P152" s="96">
        <f>市町入込数2!AF34</f>
        <v>63965</v>
      </c>
      <c r="Q152" s="616">
        <f>市町入込数2!AG34</f>
        <v>68183</v>
      </c>
    </row>
    <row r="153" spans="1:17" x14ac:dyDescent="0.2">
      <c r="A153" s="43"/>
      <c r="B153" s="47" t="s">
        <v>140</v>
      </c>
      <c r="C153" s="47">
        <v>23</v>
      </c>
      <c r="D153" s="47">
        <v>32</v>
      </c>
      <c r="E153" s="47">
        <v>27</v>
      </c>
      <c r="F153" s="47">
        <v>30</v>
      </c>
      <c r="G153" s="47">
        <v>31</v>
      </c>
      <c r="H153" s="47">
        <v>35</v>
      </c>
      <c r="I153" s="79">
        <v>36</v>
      </c>
      <c r="J153" s="50">
        <f>宿泊者数!AF19</f>
        <v>36</v>
      </c>
      <c r="K153" s="50">
        <f>宿泊者数!AF42</f>
        <v>38.237000000000002</v>
      </c>
      <c r="L153" s="50">
        <f>宿泊者数!AF65</f>
        <v>37.508000000000003</v>
      </c>
      <c r="M153" s="50">
        <f>宿泊者数!AF88</f>
        <v>13.579000000000001</v>
      </c>
      <c r="N153" s="152">
        <f>宿泊者数!AF120</f>
        <v>17.292000000000002</v>
      </c>
      <c r="O153" s="546">
        <f>宿泊者数!AF142</f>
        <v>24.58</v>
      </c>
      <c r="P153" s="718">
        <f>宿泊者数!AF165/1000</f>
        <v>25.547999999999998</v>
      </c>
      <c r="Q153" s="546">
        <f>宿泊者数!AF195/1000</f>
        <v>32.356000000000002</v>
      </c>
    </row>
    <row r="154" spans="1:17" x14ac:dyDescent="0.2">
      <c r="B154" s="49" t="s">
        <v>141</v>
      </c>
      <c r="C154" s="49">
        <v>1</v>
      </c>
      <c r="D154" s="49">
        <v>1</v>
      </c>
      <c r="E154" s="49">
        <v>1</v>
      </c>
      <c r="F154" s="49">
        <v>1</v>
      </c>
      <c r="G154" s="49">
        <v>1</v>
      </c>
      <c r="H154" s="49">
        <v>0</v>
      </c>
      <c r="I154" s="78">
        <v>0.5</v>
      </c>
      <c r="J154" s="50">
        <f>宿泊者数!AF20</f>
        <v>1</v>
      </c>
      <c r="K154" s="50">
        <f>宿泊者数!AF43</f>
        <v>0.502</v>
      </c>
      <c r="L154" s="50">
        <f>宿泊者数!AF66</f>
        <v>0.37</v>
      </c>
      <c r="M154" s="50">
        <f>宿泊者数!AF89</f>
        <v>0.249</v>
      </c>
      <c r="N154" s="50">
        <f>宿泊者数!AF121</f>
        <v>8.5000000000000006E-2</v>
      </c>
      <c r="O154" s="506">
        <f>宿泊者数!AF143</f>
        <v>0</v>
      </c>
      <c r="P154" s="719">
        <f>宿泊者数!AF166/1000</f>
        <v>0</v>
      </c>
      <c r="Q154" s="506">
        <f>宿泊者数!AF196/1000</f>
        <v>0</v>
      </c>
    </row>
    <row r="155" spans="1:17" x14ac:dyDescent="0.2">
      <c r="B155" s="49" t="s">
        <v>142</v>
      </c>
      <c r="C155" s="49">
        <v>2</v>
      </c>
      <c r="D155" s="49">
        <v>1</v>
      </c>
      <c r="E155" s="49">
        <v>1</v>
      </c>
      <c r="F155" s="49">
        <v>2</v>
      </c>
      <c r="G155" s="49">
        <v>2</v>
      </c>
      <c r="H155" s="49">
        <v>1</v>
      </c>
      <c r="I155" s="78">
        <v>2</v>
      </c>
      <c r="J155" s="50">
        <f>宿泊者数!AF21</f>
        <v>2</v>
      </c>
      <c r="K155" s="50">
        <f>宿泊者数!AF44</f>
        <v>1.6180000000000001</v>
      </c>
      <c r="L155" s="50">
        <f>宿泊者数!AF67</f>
        <v>1.85</v>
      </c>
      <c r="M155" s="50">
        <f>宿泊者数!AF90</f>
        <v>1.008</v>
      </c>
      <c r="N155" s="50">
        <f>宿泊者数!AF122</f>
        <v>0.95699999999999996</v>
      </c>
      <c r="O155" s="506">
        <f>宿泊者数!AF144</f>
        <v>0</v>
      </c>
      <c r="P155" s="719">
        <f>宿泊者数!AF167/1000</f>
        <v>0</v>
      </c>
      <c r="Q155" s="506">
        <f>宿泊者数!AF197/1000</f>
        <v>0</v>
      </c>
    </row>
    <row r="156" spans="1:17" x14ac:dyDescent="0.2">
      <c r="B156" s="49" t="s">
        <v>143</v>
      </c>
      <c r="C156" s="49">
        <v>32</v>
      </c>
      <c r="D156" s="49">
        <v>30</v>
      </c>
      <c r="E156" s="49">
        <v>32</v>
      </c>
      <c r="F156" s="49">
        <v>30</v>
      </c>
      <c r="G156" s="49">
        <v>31</v>
      </c>
      <c r="H156" s="49">
        <v>36</v>
      </c>
      <c r="I156" s="78">
        <v>35</v>
      </c>
      <c r="J156" s="50">
        <f>宿泊者数!AF22</f>
        <v>34</v>
      </c>
      <c r="K156" s="50">
        <f>宿泊者数!AF45</f>
        <v>34.279000000000003</v>
      </c>
      <c r="L156" s="50">
        <f>宿泊者数!AF68</f>
        <v>33.158999999999999</v>
      </c>
      <c r="M156" s="50">
        <f>宿泊者数!AF91</f>
        <v>19.308</v>
      </c>
      <c r="N156" s="50">
        <f>宿泊者数!AF123</f>
        <v>21.495000000000001</v>
      </c>
      <c r="O156" s="506">
        <f>宿泊者数!AF145</f>
        <v>29.347000000000001</v>
      </c>
      <c r="P156" s="719">
        <f>宿泊者数!AF168/1000</f>
        <v>38.417000000000002</v>
      </c>
      <c r="Q156" s="506">
        <f>宿泊者数!AF198/1000</f>
        <v>35.826999999999998</v>
      </c>
    </row>
    <row r="157" spans="1:17" x14ac:dyDescent="0.2">
      <c r="B157" s="49" t="s">
        <v>144</v>
      </c>
      <c r="C157" s="49">
        <v>0</v>
      </c>
      <c r="D157" s="49">
        <v>0</v>
      </c>
      <c r="E157" s="49">
        <v>0</v>
      </c>
      <c r="F157" s="49">
        <v>0</v>
      </c>
      <c r="G157" s="49">
        <v>0</v>
      </c>
      <c r="H157" s="49">
        <v>0</v>
      </c>
      <c r="I157" s="78">
        <v>0</v>
      </c>
      <c r="J157" s="50">
        <f>宿泊者数!AF23</f>
        <v>0</v>
      </c>
      <c r="K157" s="50">
        <f>宿泊者数!AF46</f>
        <v>0</v>
      </c>
      <c r="L157" s="50">
        <f>宿泊者数!AF69</f>
        <v>0</v>
      </c>
      <c r="M157" s="50">
        <f>宿泊者数!AF92</f>
        <v>0</v>
      </c>
      <c r="N157" s="50">
        <f>宿泊者数!AF124</f>
        <v>0</v>
      </c>
      <c r="O157" s="506">
        <f>宿泊者数!AF146</f>
        <v>0</v>
      </c>
      <c r="P157" s="719">
        <f>宿泊者数!AF169/1000</f>
        <v>0</v>
      </c>
      <c r="Q157" s="506">
        <f>宿泊者数!AF199/1000</f>
        <v>0</v>
      </c>
    </row>
    <row r="158" spans="1:17" x14ac:dyDescent="0.2">
      <c r="B158" s="49" t="s">
        <v>145</v>
      </c>
      <c r="C158" s="49">
        <v>0</v>
      </c>
      <c r="D158" s="49">
        <v>0</v>
      </c>
      <c r="E158" s="49">
        <v>0</v>
      </c>
      <c r="F158" s="49">
        <v>0</v>
      </c>
      <c r="G158" s="49">
        <v>0</v>
      </c>
      <c r="H158" s="49">
        <v>0</v>
      </c>
      <c r="I158" s="78">
        <v>0</v>
      </c>
      <c r="J158" s="50">
        <f>宿泊者数!AF24</f>
        <v>0</v>
      </c>
      <c r="K158" s="50">
        <f>宿泊者数!AF47</f>
        <v>0</v>
      </c>
      <c r="L158" s="50">
        <f>宿泊者数!AF70</f>
        <v>0</v>
      </c>
      <c r="M158" s="50">
        <f>宿泊者数!AF93</f>
        <v>0</v>
      </c>
      <c r="N158" s="50">
        <f>宿泊者数!AF125</f>
        <v>0</v>
      </c>
      <c r="O158" s="506">
        <f>宿泊者数!AF147</f>
        <v>0</v>
      </c>
      <c r="P158" s="719">
        <f>宿泊者数!AF170/1000</f>
        <v>0</v>
      </c>
      <c r="Q158" s="506">
        <f>宿泊者数!AF200/1000</f>
        <v>0</v>
      </c>
    </row>
    <row r="159" spans="1:17" x14ac:dyDescent="0.2">
      <c r="A159" s="61"/>
      <c r="B159" s="49" t="s">
        <v>146</v>
      </c>
      <c r="C159" s="49">
        <v>0</v>
      </c>
      <c r="D159" s="49">
        <v>0</v>
      </c>
      <c r="E159" s="49">
        <v>0</v>
      </c>
      <c r="F159" s="49">
        <v>0</v>
      </c>
      <c r="G159" s="49">
        <v>0</v>
      </c>
      <c r="H159" s="49">
        <v>0</v>
      </c>
      <c r="I159" s="80">
        <v>0</v>
      </c>
      <c r="J159" s="50">
        <f>宿泊者数!AF25</f>
        <v>0</v>
      </c>
      <c r="K159" s="50">
        <f>宿泊者数!AF48</f>
        <v>0</v>
      </c>
      <c r="L159" s="50">
        <f>宿泊者数!AF71</f>
        <v>0</v>
      </c>
      <c r="M159" s="50">
        <f>宿泊者数!AF94</f>
        <v>0</v>
      </c>
      <c r="N159" s="55">
        <f>宿泊者数!AF126</f>
        <v>0</v>
      </c>
      <c r="O159" s="547">
        <f>宿泊者数!AF148</f>
        <v>0</v>
      </c>
      <c r="P159" s="720">
        <f>宿泊者数!AF171/1000</f>
        <v>0</v>
      </c>
      <c r="Q159" s="547">
        <f>宿泊者数!AF201/1000</f>
        <v>0</v>
      </c>
    </row>
    <row r="160" spans="1:17" x14ac:dyDescent="0.2">
      <c r="A160" s="109" t="s">
        <v>199</v>
      </c>
      <c r="B160" s="98" t="s">
        <v>147</v>
      </c>
      <c r="C160" s="98">
        <f>C97+C106+C115+C124+C133+C142+C151</f>
        <v>5905000</v>
      </c>
      <c r="D160" s="98">
        <f t="shared" ref="D160:I160" si="57">D97+D106+D115+D124+D133+D142+D151</f>
        <v>5842228</v>
      </c>
      <c r="E160" s="98">
        <f t="shared" si="57"/>
        <v>6026467</v>
      </c>
      <c r="F160" s="98">
        <f t="shared" si="57"/>
        <v>6038814</v>
      </c>
      <c r="G160" s="98">
        <f t="shared" si="57"/>
        <v>5994850</v>
      </c>
      <c r="H160" s="98">
        <f t="shared" si="57"/>
        <v>6106185</v>
      </c>
      <c r="I160" s="98">
        <f t="shared" si="57"/>
        <v>5908391</v>
      </c>
      <c r="J160" s="98">
        <f t="shared" ref="J160:K160" si="58">J97+J106+J115+J124+J133+J142+J151</f>
        <v>5971455</v>
      </c>
      <c r="K160" s="98">
        <f t="shared" si="58"/>
        <v>5628910</v>
      </c>
      <c r="L160" s="98">
        <f t="shared" ref="L160:M160" si="59">L97+L106+L115+L124+L133+L142+L151</f>
        <v>5565743</v>
      </c>
      <c r="M160" s="98">
        <f t="shared" si="59"/>
        <v>3265122</v>
      </c>
      <c r="N160" s="98">
        <f t="shared" ref="N160:O160" si="60">N97+N106+N115+N124+N133+N142+N151</f>
        <v>3783256</v>
      </c>
      <c r="O160" s="99">
        <f t="shared" si="60"/>
        <v>4241915</v>
      </c>
      <c r="P160" s="99">
        <f t="shared" ref="P160:Q160" si="61">P97+P106+P115+P124+P133+P142+P151</f>
        <v>4451170</v>
      </c>
      <c r="Q160" s="99">
        <f t="shared" si="61"/>
        <v>4349648</v>
      </c>
    </row>
    <row r="161" spans="1:17" x14ac:dyDescent="0.2">
      <c r="A161" s="56"/>
      <c r="B161" s="100" t="s">
        <v>148</v>
      </c>
      <c r="C161" s="100">
        <f t="shared" ref="C161:I161" si="62">C98+C107+C116+C125+C134+C143+C152</f>
        <v>636000</v>
      </c>
      <c r="D161" s="100">
        <f t="shared" si="62"/>
        <v>601807</v>
      </c>
      <c r="E161" s="100">
        <f t="shared" si="62"/>
        <v>621026</v>
      </c>
      <c r="F161" s="100">
        <f t="shared" si="62"/>
        <v>618789</v>
      </c>
      <c r="G161" s="100">
        <f t="shared" si="62"/>
        <v>639827</v>
      </c>
      <c r="H161" s="100">
        <f t="shared" si="62"/>
        <v>652483</v>
      </c>
      <c r="I161" s="100">
        <f t="shared" si="62"/>
        <v>630746</v>
      </c>
      <c r="J161" s="100">
        <f t="shared" ref="J161:K161" si="63">J98+J107+J116+J125+J134+J143+J152</f>
        <v>633915</v>
      </c>
      <c r="K161" s="100">
        <f t="shared" si="63"/>
        <v>618849</v>
      </c>
      <c r="L161" s="100">
        <f t="shared" ref="L161:M161" si="64">L98+L107+L116+L125+L134+L143+L152</f>
        <v>621081</v>
      </c>
      <c r="M161" s="100">
        <f t="shared" si="64"/>
        <v>431482</v>
      </c>
      <c r="N161" s="100">
        <f t="shared" ref="N161:O161" si="65">N98+N107+N116+N125+N134+N143+N152</f>
        <v>494141</v>
      </c>
      <c r="O161" s="100">
        <f t="shared" si="65"/>
        <v>677423</v>
      </c>
      <c r="P161" s="100">
        <f t="shared" ref="P161:Q161" si="66">P98+P107+P116+P125+P134+P143+P152</f>
        <v>651796</v>
      </c>
      <c r="Q161" s="100">
        <f t="shared" si="66"/>
        <v>638963</v>
      </c>
    </row>
    <row r="162" spans="1:17" x14ac:dyDescent="0.2">
      <c r="A162" s="56"/>
      <c r="B162" s="111" t="s">
        <v>205</v>
      </c>
      <c r="C162" s="112">
        <f>C160+C161</f>
        <v>6541000</v>
      </c>
      <c r="D162" s="112">
        <f t="shared" ref="D162:I162" si="67">D160+D161</f>
        <v>6444035</v>
      </c>
      <c r="E162" s="112">
        <f t="shared" si="67"/>
        <v>6647493</v>
      </c>
      <c r="F162" s="112">
        <f t="shared" si="67"/>
        <v>6657603</v>
      </c>
      <c r="G162" s="112">
        <f t="shared" si="67"/>
        <v>6634677</v>
      </c>
      <c r="H162" s="112">
        <f t="shared" si="67"/>
        <v>6758668</v>
      </c>
      <c r="I162" s="112">
        <f t="shared" si="67"/>
        <v>6539137</v>
      </c>
      <c r="J162" s="112">
        <f t="shared" ref="J162:K162" si="68">J160+J161</f>
        <v>6605370</v>
      </c>
      <c r="K162" s="112">
        <f t="shared" si="68"/>
        <v>6247759</v>
      </c>
      <c r="L162" s="112">
        <f t="shared" ref="L162:M162" si="69">L160+L161</f>
        <v>6186824</v>
      </c>
      <c r="M162" s="112">
        <f t="shared" si="69"/>
        <v>3696604</v>
      </c>
      <c r="N162" s="112">
        <f t="shared" ref="N162:O162" si="70">N160+N161</f>
        <v>4277397</v>
      </c>
      <c r="O162" s="112">
        <f t="shared" si="70"/>
        <v>4919338</v>
      </c>
      <c r="P162" s="112">
        <f t="shared" ref="P162:Q162" si="71">P160+P161</f>
        <v>5102966</v>
      </c>
      <c r="Q162" s="112">
        <f t="shared" si="71"/>
        <v>4988611</v>
      </c>
    </row>
    <row r="163" spans="1:17" x14ac:dyDescent="0.2">
      <c r="A163" s="56"/>
      <c r="B163" s="98" t="s">
        <v>140</v>
      </c>
      <c r="C163" s="98">
        <f t="shared" ref="C163:I169" si="72">C99+C108+C117+C126+C135+C144+C153</f>
        <v>237</v>
      </c>
      <c r="D163" s="98">
        <f t="shared" si="72"/>
        <v>239</v>
      </c>
      <c r="E163" s="98">
        <f t="shared" si="72"/>
        <v>246</v>
      </c>
      <c r="F163" s="98">
        <f t="shared" si="72"/>
        <v>259</v>
      </c>
      <c r="G163" s="98">
        <f t="shared" si="72"/>
        <v>281</v>
      </c>
      <c r="H163" s="98">
        <f t="shared" si="72"/>
        <v>298</v>
      </c>
      <c r="I163" s="98">
        <f t="shared" si="72"/>
        <v>290</v>
      </c>
      <c r="J163" s="98">
        <f t="shared" ref="J163:K163" si="73">J99+J108+J117+J126+J135+J144+J153</f>
        <v>307</v>
      </c>
      <c r="K163" s="98">
        <f t="shared" si="73"/>
        <v>313.40299999999996</v>
      </c>
      <c r="L163" s="98">
        <f t="shared" ref="L163:M163" si="74">L99+L108+L117+L126+L135+L144+L153</f>
        <v>316.25200000000001</v>
      </c>
      <c r="M163" s="98">
        <f t="shared" si="74"/>
        <v>228.93899999999999</v>
      </c>
      <c r="N163" s="98">
        <f t="shared" ref="N163:O163" si="75">N99+N108+N117+N126+N135+N144+N153</f>
        <v>236.09099999999998</v>
      </c>
      <c r="O163" s="98">
        <f t="shared" si="75"/>
        <v>297.74700000000001</v>
      </c>
      <c r="P163" s="98">
        <f t="shared" ref="P163:Q163" si="76">P99+P108+P117+P126+P135+P144+P153</f>
        <v>288.99400000000003</v>
      </c>
      <c r="Q163" s="98">
        <f t="shared" si="76"/>
        <v>294.755</v>
      </c>
    </row>
    <row r="164" spans="1:17" x14ac:dyDescent="0.2">
      <c r="A164" s="56"/>
      <c r="B164" s="99" t="s">
        <v>141</v>
      </c>
      <c r="C164" s="99">
        <f t="shared" si="72"/>
        <v>156</v>
      </c>
      <c r="D164" s="99">
        <f t="shared" si="72"/>
        <v>144</v>
      </c>
      <c r="E164" s="99">
        <f t="shared" si="72"/>
        <v>156</v>
      </c>
      <c r="F164" s="99">
        <f t="shared" si="72"/>
        <v>151</v>
      </c>
      <c r="G164" s="99">
        <f t="shared" si="72"/>
        <v>157</v>
      </c>
      <c r="H164" s="99">
        <f t="shared" si="72"/>
        <v>189</v>
      </c>
      <c r="I164" s="99">
        <f t="shared" si="72"/>
        <v>182.5</v>
      </c>
      <c r="J164" s="99">
        <f t="shared" ref="J164:K164" si="77">J100+J109+J118+J127+J136+J145+J154</f>
        <v>175</v>
      </c>
      <c r="K164" s="99">
        <f t="shared" si="77"/>
        <v>166.63000000000002</v>
      </c>
      <c r="L164" s="99">
        <f t="shared" ref="L164:M164" si="78">L100+L109+L118+L127+L136+L145+L154</f>
        <v>158.11800000000002</v>
      </c>
      <c r="M164" s="99">
        <f t="shared" si="78"/>
        <v>98.808999999999997</v>
      </c>
      <c r="N164" s="99">
        <f t="shared" ref="N164:O164" si="79">N100+N109+N118+N127+N136+N145+N154</f>
        <v>129.435</v>
      </c>
      <c r="O164" s="99">
        <f t="shared" si="79"/>
        <v>168.30799999999999</v>
      </c>
      <c r="P164" s="99">
        <f t="shared" ref="P164:Q164" si="80">P100+P109+P118+P127+P136+P145+P154</f>
        <v>158.04300000000001</v>
      </c>
      <c r="Q164" s="99">
        <f t="shared" si="80"/>
        <v>146.64200000000002</v>
      </c>
    </row>
    <row r="165" spans="1:17" x14ac:dyDescent="0.2">
      <c r="A165" s="56"/>
      <c r="B165" s="99" t="s">
        <v>142</v>
      </c>
      <c r="C165" s="99">
        <f t="shared" si="72"/>
        <v>20</v>
      </c>
      <c r="D165" s="99">
        <f t="shared" si="72"/>
        <v>3</v>
      </c>
      <c r="E165" s="99">
        <f t="shared" si="72"/>
        <v>3</v>
      </c>
      <c r="F165" s="99">
        <f t="shared" si="72"/>
        <v>3</v>
      </c>
      <c r="G165" s="99">
        <f t="shared" si="72"/>
        <v>4</v>
      </c>
      <c r="H165" s="99">
        <f t="shared" si="72"/>
        <v>3</v>
      </c>
      <c r="I165" s="99">
        <f t="shared" si="72"/>
        <v>4</v>
      </c>
      <c r="J165" s="99">
        <f t="shared" ref="J165:K165" si="81">J101+J110+J119+J128+J137+J146+J155</f>
        <v>4</v>
      </c>
      <c r="K165" s="99">
        <f t="shared" si="81"/>
        <v>2.9350000000000005</v>
      </c>
      <c r="L165" s="99">
        <f t="shared" ref="L165:M165" si="82">L101+L110+L119+L128+L137+L146+L155</f>
        <v>3.1660000000000004</v>
      </c>
      <c r="M165" s="99">
        <f t="shared" si="82"/>
        <v>1.8010000000000002</v>
      </c>
      <c r="N165" s="99">
        <f t="shared" ref="N165:O165" si="83">N101+N110+N119+N128+N137+N146+N155</f>
        <v>1.79</v>
      </c>
      <c r="O165" s="99">
        <f t="shared" si="83"/>
        <v>0.89500000000000002</v>
      </c>
      <c r="P165" s="99">
        <f t="shared" ref="P165:Q165" si="84">P101+P110+P119+P128+P137+P146+P155</f>
        <v>0.81200000000000006</v>
      </c>
      <c r="Q165" s="99">
        <f t="shared" si="84"/>
        <v>0.66899999999999993</v>
      </c>
    </row>
    <row r="166" spans="1:17" x14ac:dyDescent="0.2">
      <c r="A166" s="56"/>
      <c r="B166" s="99" t="s">
        <v>143</v>
      </c>
      <c r="C166" s="99">
        <f t="shared" si="72"/>
        <v>147</v>
      </c>
      <c r="D166" s="99">
        <f t="shared" si="72"/>
        <v>152</v>
      </c>
      <c r="E166" s="99">
        <f t="shared" si="72"/>
        <v>146</v>
      </c>
      <c r="F166" s="99">
        <f t="shared" si="72"/>
        <v>135</v>
      </c>
      <c r="G166" s="99">
        <f t="shared" si="72"/>
        <v>127</v>
      </c>
      <c r="H166" s="99">
        <f t="shared" si="72"/>
        <v>86</v>
      </c>
      <c r="I166" s="99">
        <f t="shared" si="72"/>
        <v>82</v>
      </c>
      <c r="J166" s="99">
        <f t="shared" ref="J166:K166" si="85">J102+J111+J120+J129+J138+J147+J156</f>
        <v>80</v>
      </c>
      <c r="K166" s="99">
        <f t="shared" si="85"/>
        <v>68.486999999999995</v>
      </c>
      <c r="L166" s="99">
        <f t="shared" ref="L166:M166" si="86">L102+L111+L120+L129+L138+L147+L156</f>
        <v>76.437999999999988</v>
      </c>
      <c r="M166" s="99">
        <f t="shared" si="86"/>
        <v>48.076000000000001</v>
      </c>
      <c r="N166" s="99">
        <f t="shared" ref="N166:O166" si="87">N102+N111+N120+N129+N138+N147+N156</f>
        <v>55.665000000000006</v>
      </c>
      <c r="O166" s="99">
        <f t="shared" si="87"/>
        <v>70.131</v>
      </c>
      <c r="P166" s="99">
        <f t="shared" ref="P166:Q166" si="88">P102+P111+P120+P129+P138+P147+P156</f>
        <v>78.28</v>
      </c>
      <c r="Q166" s="99">
        <f t="shared" si="88"/>
        <v>74.283000000000001</v>
      </c>
    </row>
    <row r="167" spans="1:17" x14ac:dyDescent="0.2">
      <c r="A167" s="56"/>
      <c r="B167" s="99" t="s">
        <v>144</v>
      </c>
      <c r="C167" s="99">
        <f t="shared" si="72"/>
        <v>0</v>
      </c>
      <c r="D167" s="99">
        <f t="shared" si="72"/>
        <v>0</v>
      </c>
      <c r="E167" s="99">
        <f t="shared" si="72"/>
        <v>0</v>
      </c>
      <c r="F167" s="99">
        <f t="shared" si="72"/>
        <v>0</v>
      </c>
      <c r="G167" s="99">
        <f t="shared" si="72"/>
        <v>0</v>
      </c>
      <c r="H167" s="99">
        <f t="shared" si="72"/>
        <v>0</v>
      </c>
      <c r="I167" s="99">
        <f t="shared" si="72"/>
        <v>0</v>
      </c>
      <c r="J167" s="99">
        <f t="shared" ref="J167:K167" si="89">J103+J112+J121+J130+J139+J148+J157</f>
        <v>0</v>
      </c>
      <c r="K167" s="99">
        <f t="shared" si="89"/>
        <v>0</v>
      </c>
      <c r="L167" s="99">
        <f t="shared" ref="L167:M167" si="90">L103+L112+L121+L130+L139+L148+L157</f>
        <v>0</v>
      </c>
      <c r="M167" s="99">
        <f t="shared" si="90"/>
        <v>0</v>
      </c>
      <c r="N167" s="99">
        <f t="shared" ref="N167:O167" si="91">N103+N112+N121+N130+N139+N148+N157</f>
        <v>0</v>
      </c>
      <c r="O167" s="99">
        <f t="shared" si="91"/>
        <v>0</v>
      </c>
      <c r="P167" s="99">
        <f t="shared" ref="P167:Q167" si="92">P103+P112+P121+P130+P139+P148+P157</f>
        <v>0</v>
      </c>
      <c r="Q167" s="99">
        <f t="shared" si="92"/>
        <v>0</v>
      </c>
    </row>
    <row r="168" spans="1:17" x14ac:dyDescent="0.2">
      <c r="A168" s="56"/>
      <c r="B168" s="99" t="s">
        <v>145</v>
      </c>
      <c r="C168" s="99">
        <f t="shared" si="72"/>
        <v>3</v>
      </c>
      <c r="D168" s="99">
        <f t="shared" si="72"/>
        <v>1</v>
      </c>
      <c r="E168" s="99">
        <f t="shared" si="72"/>
        <v>1</v>
      </c>
      <c r="F168" s="99">
        <f t="shared" si="72"/>
        <v>1</v>
      </c>
      <c r="G168" s="99">
        <f t="shared" si="72"/>
        <v>1</v>
      </c>
      <c r="H168" s="99">
        <f t="shared" si="72"/>
        <v>1</v>
      </c>
      <c r="I168" s="99">
        <f t="shared" si="72"/>
        <v>1</v>
      </c>
      <c r="J168" s="99">
        <f t="shared" ref="J168:K168" si="93">J104+J113+J122+J131+J140+J149+J158</f>
        <v>1</v>
      </c>
      <c r="K168" s="99">
        <f t="shared" si="93"/>
        <v>0.65800000000000003</v>
      </c>
      <c r="L168" s="99">
        <f t="shared" ref="L168:M168" si="94">L104+L113+L122+L131+L140+L149+L158</f>
        <v>0.64900000000000002</v>
      </c>
      <c r="M168" s="99">
        <f t="shared" si="94"/>
        <v>0.51900000000000002</v>
      </c>
      <c r="N168" s="99">
        <f t="shared" ref="N168:O168" si="95">N104+N113+N122+N131+N140+N149+N158</f>
        <v>0.55900000000000005</v>
      </c>
      <c r="O168" s="99">
        <f t="shared" si="95"/>
        <v>0.57499999999999996</v>
      </c>
      <c r="P168" s="99">
        <f t="shared" ref="P168:Q168" si="96">P104+P113+P122+P131+P140+P149+P158</f>
        <v>0.55700000000000005</v>
      </c>
      <c r="Q168" s="99">
        <f t="shared" si="96"/>
        <v>0.59299999999999997</v>
      </c>
    </row>
    <row r="169" spans="1:17" x14ac:dyDescent="0.2">
      <c r="A169" s="110"/>
      <c r="B169" s="100" t="s">
        <v>146</v>
      </c>
      <c r="C169" s="100">
        <f t="shared" si="72"/>
        <v>74</v>
      </c>
      <c r="D169" s="100">
        <f t="shared" si="72"/>
        <v>63</v>
      </c>
      <c r="E169" s="100">
        <f t="shared" si="72"/>
        <v>69</v>
      </c>
      <c r="F169" s="100">
        <f t="shared" si="72"/>
        <v>70</v>
      </c>
      <c r="G169" s="100">
        <f t="shared" si="72"/>
        <v>70</v>
      </c>
      <c r="H169" s="100">
        <f t="shared" si="72"/>
        <v>75</v>
      </c>
      <c r="I169" s="100">
        <f t="shared" si="72"/>
        <v>72</v>
      </c>
      <c r="J169" s="100">
        <f t="shared" ref="J169:K169" si="97">J105+J114+J123+J132+J141+J150+J159</f>
        <v>68</v>
      </c>
      <c r="K169" s="100">
        <f t="shared" si="97"/>
        <v>66.73599999999999</v>
      </c>
      <c r="L169" s="100">
        <f t="shared" ref="L169:M169" si="98">L105+L114+L123+L132+L141+L150+L159</f>
        <v>66.457999999999998</v>
      </c>
      <c r="M169" s="100">
        <f t="shared" si="98"/>
        <v>53.338000000000001</v>
      </c>
      <c r="N169" s="100">
        <f t="shared" ref="N169:O169" si="99">N105+N114+N123+N132+N141+N150+N159</f>
        <v>70.600999999999999</v>
      </c>
      <c r="O169" s="100">
        <f t="shared" si="99"/>
        <v>139.767</v>
      </c>
      <c r="P169" s="100">
        <f t="shared" ref="P169:Q169" si="100">P105+P114+P123+P132+P141+P150+P159</f>
        <v>125.11</v>
      </c>
      <c r="Q169" s="100">
        <f t="shared" si="100"/>
        <v>122.021</v>
      </c>
    </row>
    <row r="170" spans="1:17" x14ac:dyDescent="0.2">
      <c r="B170" s="54"/>
      <c r="C170" s="54"/>
      <c r="D170" s="54"/>
      <c r="E170" s="54"/>
      <c r="F170" s="54"/>
      <c r="G170" s="54"/>
      <c r="H170" s="54"/>
      <c r="I170" s="54"/>
    </row>
    <row r="172" spans="1:17" x14ac:dyDescent="0.2">
      <c r="A172" t="s">
        <v>154</v>
      </c>
      <c r="B172" s="67"/>
      <c r="C172" s="345" t="s">
        <v>151</v>
      </c>
      <c r="D172" s="345" t="s">
        <v>70</v>
      </c>
      <c r="E172" s="543" t="s">
        <v>67</v>
      </c>
      <c r="F172" s="345" t="s">
        <v>61</v>
      </c>
      <c r="G172" s="345" t="s">
        <v>60</v>
      </c>
      <c r="H172" s="345" t="s">
        <v>75</v>
      </c>
      <c r="I172" s="345" t="s">
        <v>76</v>
      </c>
      <c r="J172" s="345" t="s">
        <v>374</v>
      </c>
      <c r="K172" s="345" t="s">
        <v>426</v>
      </c>
      <c r="L172" s="345" t="s">
        <v>443</v>
      </c>
      <c r="M172" s="345" t="s">
        <v>492</v>
      </c>
      <c r="N172" s="345" t="s">
        <v>553</v>
      </c>
      <c r="O172" s="345" t="s">
        <v>577</v>
      </c>
      <c r="P172" s="639" t="s">
        <v>619</v>
      </c>
      <c r="Q172" s="713" t="s">
        <v>632</v>
      </c>
    </row>
    <row r="173" spans="1:17" x14ac:dyDescent="0.2">
      <c r="B173" s="43" t="s">
        <v>180</v>
      </c>
      <c r="C173" s="47">
        <f>SUM(C174:C180)</f>
        <v>831</v>
      </c>
      <c r="D173" s="47">
        <f t="shared" ref="D173:H173" si="101">SUM(D174:D180)</f>
        <v>935</v>
      </c>
      <c r="E173" s="47">
        <f t="shared" si="101"/>
        <v>1124</v>
      </c>
      <c r="F173" s="47">
        <f t="shared" si="101"/>
        <v>1019</v>
      </c>
      <c r="G173" s="47">
        <f t="shared" si="101"/>
        <v>1083</v>
      </c>
      <c r="H173" s="47">
        <f t="shared" si="101"/>
        <v>1133</v>
      </c>
      <c r="I173" s="47">
        <f t="shared" ref="I173:J173" si="102">SUM(I174:I180)</f>
        <v>1234</v>
      </c>
      <c r="J173" s="47">
        <f t="shared" si="102"/>
        <v>1539</v>
      </c>
      <c r="K173" s="47">
        <f t="shared" ref="K173:L173" si="103">SUM(K174:K180)</f>
        <v>1649</v>
      </c>
      <c r="L173" s="47">
        <f t="shared" si="103"/>
        <v>1668</v>
      </c>
      <c r="M173" s="47">
        <f t="shared" ref="M173:N173" si="104">SUM(M174:M180)</f>
        <v>1715</v>
      </c>
      <c r="N173" s="47">
        <f t="shared" si="104"/>
        <v>2264</v>
      </c>
      <c r="O173" s="47">
        <f t="shared" ref="O173:P173" si="105">SUM(O174:O180)</f>
        <v>2265</v>
      </c>
      <c r="P173" s="47">
        <f t="shared" si="105"/>
        <v>2423</v>
      </c>
      <c r="Q173" s="47">
        <f t="shared" ref="Q173" si="106">SUM(Q174:Q180)</f>
        <v>2522</v>
      </c>
    </row>
    <row r="174" spans="1:17" x14ac:dyDescent="0.2">
      <c r="B174" s="102" t="s">
        <v>140</v>
      </c>
      <c r="C174" s="49">
        <f t="shared" ref="C174:N174" si="107">ROUND(C71*C99/C163,0)</f>
        <v>724</v>
      </c>
      <c r="D174" s="49">
        <f t="shared" si="107"/>
        <v>824</v>
      </c>
      <c r="E174" s="49">
        <f t="shared" si="107"/>
        <v>996</v>
      </c>
      <c r="F174" s="49">
        <f t="shared" si="107"/>
        <v>906</v>
      </c>
      <c r="G174" s="49">
        <f t="shared" si="107"/>
        <v>945</v>
      </c>
      <c r="H174" s="49">
        <f t="shared" si="107"/>
        <v>972</v>
      </c>
      <c r="I174" s="49">
        <f t="shared" si="107"/>
        <v>1041</v>
      </c>
      <c r="J174" s="49">
        <f t="shared" si="107"/>
        <v>1355</v>
      </c>
      <c r="K174" s="49">
        <f t="shared" si="107"/>
        <v>1443</v>
      </c>
      <c r="L174" s="49">
        <f t="shared" si="107"/>
        <v>1462</v>
      </c>
      <c r="M174" s="49">
        <f t="shared" si="107"/>
        <v>1593</v>
      </c>
      <c r="N174" s="49">
        <f t="shared" si="107"/>
        <v>2104</v>
      </c>
      <c r="O174" s="49">
        <f t="shared" ref="O174:P174" si="108">ROUND(O71*O99/O163,0)</f>
        <v>2172</v>
      </c>
      <c r="P174" s="49">
        <f t="shared" si="108"/>
        <v>2303</v>
      </c>
      <c r="Q174" s="49">
        <f t="shared" ref="Q174" si="109">ROUND(Q71*Q99/Q163,0)</f>
        <v>2401</v>
      </c>
    </row>
    <row r="175" spans="1:17" x14ac:dyDescent="0.2">
      <c r="B175" s="103" t="s">
        <v>141</v>
      </c>
      <c r="C175" s="49">
        <f t="shared" ref="C175:N175" si="110">ROUND(C72*C100/C164,0)</f>
        <v>37</v>
      </c>
      <c r="D175" s="49">
        <f t="shared" si="110"/>
        <v>41</v>
      </c>
      <c r="E175" s="49">
        <f t="shared" si="110"/>
        <v>43</v>
      </c>
      <c r="F175" s="49">
        <f t="shared" si="110"/>
        <v>43</v>
      </c>
      <c r="G175" s="49">
        <f t="shared" si="110"/>
        <v>75</v>
      </c>
      <c r="H175" s="49">
        <f t="shared" si="110"/>
        <v>86</v>
      </c>
      <c r="I175" s="49">
        <f t="shared" si="110"/>
        <v>108</v>
      </c>
      <c r="J175" s="49">
        <f t="shared" si="110"/>
        <v>87</v>
      </c>
      <c r="K175" s="49">
        <f t="shared" si="110"/>
        <v>100</v>
      </c>
      <c r="L175" s="49">
        <f t="shared" si="110"/>
        <v>99</v>
      </c>
      <c r="M175" s="49">
        <f t="shared" si="110"/>
        <v>68</v>
      </c>
      <c r="N175" s="49">
        <f t="shared" si="110"/>
        <v>66</v>
      </c>
      <c r="O175" s="49">
        <f t="shared" ref="O175:P175" si="111">ROUND(O72*O100/O164,0)</f>
        <v>0</v>
      </c>
      <c r="P175" s="49">
        <f t="shared" si="111"/>
        <v>0</v>
      </c>
      <c r="Q175" s="49">
        <f t="shared" ref="Q175" si="112">ROUND(Q72*Q100/Q164,0)</f>
        <v>0</v>
      </c>
    </row>
    <row r="176" spans="1:17" x14ac:dyDescent="0.2">
      <c r="B176" s="103" t="s">
        <v>142</v>
      </c>
      <c r="C176" s="49">
        <f t="shared" ref="C176:N176" si="113">ROUND(C73*C101/C165,0)</f>
        <v>0</v>
      </c>
      <c r="D176" s="49">
        <f t="shared" si="113"/>
        <v>0</v>
      </c>
      <c r="E176" s="49">
        <f t="shared" si="113"/>
        <v>0</v>
      </c>
      <c r="F176" s="49">
        <f t="shared" si="113"/>
        <v>0</v>
      </c>
      <c r="G176" s="49">
        <f t="shared" si="113"/>
        <v>0</v>
      </c>
      <c r="H176" s="49">
        <f t="shared" si="113"/>
        <v>0</v>
      </c>
      <c r="I176" s="49">
        <f t="shared" si="113"/>
        <v>0</v>
      </c>
      <c r="J176" s="49">
        <f t="shared" si="113"/>
        <v>0</v>
      </c>
      <c r="K176" s="49">
        <f t="shared" si="113"/>
        <v>0</v>
      </c>
      <c r="L176" s="49">
        <f t="shared" si="113"/>
        <v>0</v>
      </c>
      <c r="M176" s="49">
        <f t="shared" si="113"/>
        <v>0</v>
      </c>
      <c r="N176" s="49">
        <f t="shared" si="113"/>
        <v>0</v>
      </c>
      <c r="O176" s="49">
        <f t="shared" ref="O176:P176" si="114">ROUND(O73*O101/O165,0)</f>
        <v>0</v>
      </c>
      <c r="P176" s="49">
        <f t="shared" si="114"/>
        <v>0</v>
      </c>
      <c r="Q176" s="49">
        <f t="shared" ref="Q176" si="115">ROUND(Q73*Q101/Q165,0)</f>
        <v>0</v>
      </c>
    </row>
    <row r="177" spans="2:17" x14ac:dyDescent="0.2">
      <c r="B177" s="103" t="s">
        <v>143</v>
      </c>
      <c r="C177" s="49">
        <f t="shared" ref="C177:N177" si="116">ROUND(C74*C102/C166,0)</f>
        <v>70</v>
      </c>
      <c r="D177" s="49">
        <f t="shared" si="116"/>
        <v>70</v>
      </c>
      <c r="E177" s="49">
        <f t="shared" si="116"/>
        <v>85</v>
      </c>
      <c r="F177" s="49">
        <f t="shared" si="116"/>
        <v>70</v>
      </c>
      <c r="G177" s="49">
        <f t="shared" si="116"/>
        <v>63</v>
      </c>
      <c r="H177" s="49">
        <f t="shared" si="116"/>
        <v>75</v>
      </c>
      <c r="I177" s="49">
        <f t="shared" si="116"/>
        <v>85</v>
      </c>
      <c r="J177" s="49">
        <f t="shared" si="116"/>
        <v>97</v>
      </c>
      <c r="K177" s="49">
        <f t="shared" si="116"/>
        <v>106</v>
      </c>
      <c r="L177" s="49">
        <f t="shared" si="116"/>
        <v>107</v>
      </c>
      <c r="M177" s="49">
        <f t="shared" si="116"/>
        <v>54</v>
      </c>
      <c r="N177" s="49">
        <f t="shared" si="116"/>
        <v>94</v>
      </c>
      <c r="O177" s="49">
        <f t="shared" ref="O177:P177" si="117">ROUND(O74*O102/O166,0)</f>
        <v>93</v>
      </c>
      <c r="P177" s="49">
        <f t="shared" si="117"/>
        <v>120</v>
      </c>
      <c r="Q177" s="49">
        <f t="shared" ref="Q177" si="118">ROUND(Q74*Q102/Q166,0)</f>
        <v>121</v>
      </c>
    </row>
    <row r="178" spans="2:17" x14ac:dyDescent="0.2">
      <c r="B178" s="113" t="s">
        <v>144</v>
      </c>
      <c r="C178" s="114"/>
      <c r="D178" s="114"/>
      <c r="E178" s="114"/>
      <c r="F178" s="114"/>
      <c r="G178" s="114"/>
      <c r="H178" s="114"/>
      <c r="I178" s="114"/>
    </row>
    <row r="179" spans="2:17" x14ac:dyDescent="0.2">
      <c r="B179" s="103" t="s">
        <v>145</v>
      </c>
      <c r="C179" s="49">
        <f t="shared" ref="C179:N179" si="119">ROUND(C76*C104/C168,0)</f>
        <v>0</v>
      </c>
      <c r="D179" s="49">
        <f t="shared" si="119"/>
        <v>0</v>
      </c>
      <c r="E179" s="49">
        <f t="shared" si="119"/>
        <v>0</v>
      </c>
      <c r="F179" s="49">
        <f t="shared" si="119"/>
        <v>0</v>
      </c>
      <c r="G179" s="49">
        <f t="shared" si="119"/>
        <v>0</v>
      </c>
      <c r="H179" s="49">
        <f t="shared" si="119"/>
        <v>0</v>
      </c>
      <c r="I179" s="49">
        <f t="shared" si="119"/>
        <v>0</v>
      </c>
      <c r="J179" s="49">
        <f t="shared" si="119"/>
        <v>0</v>
      </c>
      <c r="K179" s="49">
        <f t="shared" si="119"/>
        <v>0</v>
      </c>
      <c r="L179" s="49">
        <f t="shared" si="119"/>
        <v>0</v>
      </c>
      <c r="M179" s="49">
        <f t="shared" si="119"/>
        <v>0</v>
      </c>
      <c r="N179" s="49">
        <f t="shared" si="119"/>
        <v>0</v>
      </c>
      <c r="O179" s="49">
        <f t="shared" ref="O179:P179" si="120">ROUND(O76*O104/O168,0)</f>
        <v>0</v>
      </c>
      <c r="P179" s="49">
        <f t="shared" si="120"/>
        <v>0</v>
      </c>
      <c r="Q179" s="49">
        <f t="shared" ref="Q179" si="121">ROUND(Q76*Q104/Q168,0)</f>
        <v>0</v>
      </c>
    </row>
    <row r="180" spans="2:17" x14ac:dyDescent="0.2">
      <c r="B180" s="106" t="s">
        <v>146</v>
      </c>
      <c r="C180" s="53">
        <f t="shared" ref="C180:N180" si="122">ROUND(C77*C105/C169,0)</f>
        <v>0</v>
      </c>
      <c r="D180" s="53">
        <f t="shared" si="122"/>
        <v>0</v>
      </c>
      <c r="E180" s="53">
        <f t="shared" si="122"/>
        <v>0</v>
      </c>
      <c r="F180" s="53">
        <f t="shared" si="122"/>
        <v>0</v>
      </c>
      <c r="G180" s="53">
        <f t="shared" si="122"/>
        <v>0</v>
      </c>
      <c r="H180" s="53">
        <f t="shared" si="122"/>
        <v>0</v>
      </c>
      <c r="I180" s="53">
        <f t="shared" si="122"/>
        <v>0</v>
      </c>
      <c r="J180" s="53">
        <f t="shared" si="122"/>
        <v>0</v>
      </c>
      <c r="K180" s="53">
        <f t="shared" si="122"/>
        <v>0</v>
      </c>
      <c r="L180" s="53">
        <f t="shared" si="122"/>
        <v>0</v>
      </c>
      <c r="M180" s="53">
        <f t="shared" si="122"/>
        <v>0</v>
      </c>
      <c r="N180" s="53">
        <f t="shared" si="122"/>
        <v>0</v>
      </c>
      <c r="O180" s="53">
        <f t="shared" ref="O180:P180" si="123">ROUND(O77*O105/O169,0)</f>
        <v>0</v>
      </c>
      <c r="P180" s="53">
        <f t="shared" si="123"/>
        <v>0</v>
      </c>
      <c r="Q180" s="53">
        <f t="shared" ref="Q180" si="124">ROUND(Q77*Q105/Q169,0)</f>
        <v>0</v>
      </c>
    </row>
    <row r="181" spans="2:17" x14ac:dyDescent="0.2">
      <c r="B181" t="s">
        <v>181</v>
      </c>
      <c r="C181" s="47">
        <f>SUM(C182:C188)</f>
        <v>476</v>
      </c>
      <c r="D181" s="47">
        <f t="shared" ref="D181:H181" si="125">SUM(D182:D188)</f>
        <v>283</v>
      </c>
      <c r="E181" s="47">
        <f t="shared" si="125"/>
        <v>314</v>
      </c>
      <c r="F181" s="47">
        <f t="shared" si="125"/>
        <v>255</v>
      </c>
      <c r="G181" s="47">
        <f t="shared" si="125"/>
        <v>291</v>
      </c>
      <c r="H181" s="47">
        <f t="shared" si="125"/>
        <v>345</v>
      </c>
      <c r="I181" s="47">
        <f t="shared" ref="I181:J181" si="126">SUM(I182:I188)</f>
        <v>372</v>
      </c>
      <c r="J181" s="47">
        <f t="shared" si="126"/>
        <v>541</v>
      </c>
      <c r="K181" s="47">
        <f t="shared" ref="K181:L181" si="127">SUM(K182:K188)</f>
        <v>653</v>
      </c>
      <c r="L181" s="47">
        <f t="shared" si="127"/>
        <v>558</v>
      </c>
      <c r="M181" s="47">
        <f t="shared" ref="M181:N181" si="128">SUM(M182:M188)</f>
        <v>357</v>
      </c>
      <c r="N181" s="47">
        <f t="shared" si="128"/>
        <v>505</v>
      </c>
      <c r="O181" s="47">
        <f t="shared" ref="O181:P181" si="129">SUM(O182:O188)</f>
        <v>608</v>
      </c>
      <c r="P181" s="47">
        <f t="shared" si="129"/>
        <v>678</v>
      </c>
      <c r="Q181" s="47">
        <f t="shared" ref="Q181" si="130">SUM(Q182:Q188)</f>
        <v>686</v>
      </c>
    </row>
    <row r="182" spans="2:17" x14ac:dyDescent="0.2">
      <c r="B182" s="102" t="s">
        <v>140</v>
      </c>
      <c r="C182" s="54">
        <f t="shared" ref="C182:N182" si="131">ROUND(C71*C108/C163,0)</f>
        <v>64</v>
      </c>
      <c r="D182" s="54">
        <f t="shared" si="131"/>
        <v>68</v>
      </c>
      <c r="E182" s="54">
        <f t="shared" si="131"/>
        <v>81</v>
      </c>
      <c r="F182" s="54">
        <f t="shared" si="131"/>
        <v>72</v>
      </c>
      <c r="G182" s="54">
        <f t="shared" si="131"/>
        <v>91</v>
      </c>
      <c r="H182" s="54">
        <f t="shared" si="131"/>
        <v>114</v>
      </c>
      <c r="I182" s="54">
        <f t="shared" si="131"/>
        <v>156</v>
      </c>
      <c r="J182" s="54">
        <f t="shared" si="131"/>
        <v>318</v>
      </c>
      <c r="K182" s="54">
        <f t="shared" si="131"/>
        <v>344</v>
      </c>
      <c r="L182" s="54">
        <f t="shared" si="131"/>
        <v>288</v>
      </c>
      <c r="M182" s="54">
        <f t="shared" si="131"/>
        <v>257</v>
      </c>
      <c r="N182" s="54">
        <f t="shared" si="131"/>
        <v>173</v>
      </c>
      <c r="O182" s="54">
        <f t="shared" ref="O182:P182" si="132">ROUND(O71*O108/O163,0)</f>
        <v>224</v>
      </c>
      <c r="P182" s="54">
        <f t="shared" si="132"/>
        <v>256</v>
      </c>
      <c r="Q182" s="54">
        <f t="shared" ref="Q182" si="133">ROUND(Q71*Q108/Q163,0)</f>
        <v>279</v>
      </c>
    </row>
    <row r="183" spans="2:17" x14ac:dyDescent="0.2">
      <c r="B183" s="103" t="s">
        <v>141</v>
      </c>
      <c r="C183" s="54">
        <f t="shared" ref="C183:N183" si="134">ROUND(C72*C109/C164,0)</f>
        <v>61</v>
      </c>
      <c r="D183" s="54">
        <f t="shared" si="134"/>
        <v>0</v>
      </c>
      <c r="E183" s="54">
        <f t="shared" si="134"/>
        <v>0</v>
      </c>
      <c r="F183" s="54">
        <f t="shared" si="134"/>
        <v>0</v>
      </c>
      <c r="G183" s="54">
        <f t="shared" si="134"/>
        <v>0</v>
      </c>
      <c r="H183" s="54">
        <f t="shared" si="134"/>
        <v>231</v>
      </c>
      <c r="I183" s="54">
        <f t="shared" si="134"/>
        <v>216</v>
      </c>
      <c r="J183" s="54">
        <f t="shared" si="134"/>
        <v>223</v>
      </c>
      <c r="K183" s="54">
        <f t="shared" si="134"/>
        <v>309</v>
      </c>
      <c r="L183" s="54">
        <f t="shared" si="134"/>
        <v>270</v>
      </c>
      <c r="M183" s="54">
        <f t="shared" si="134"/>
        <v>100</v>
      </c>
      <c r="N183" s="54">
        <f t="shared" si="134"/>
        <v>332</v>
      </c>
      <c r="O183" s="54">
        <f t="shared" ref="O183:P183" si="135">ROUND(O72*O109/O164,0)</f>
        <v>384</v>
      </c>
      <c r="P183" s="54">
        <f t="shared" si="135"/>
        <v>422</v>
      </c>
      <c r="Q183" s="54">
        <f t="shared" ref="Q183" si="136">ROUND(Q72*Q109/Q164,0)</f>
        <v>407</v>
      </c>
    </row>
    <row r="184" spans="2:17" x14ac:dyDescent="0.2">
      <c r="B184" s="103" t="s">
        <v>142</v>
      </c>
      <c r="C184" s="54">
        <f t="shared" ref="C184:N184" si="137">ROUND(C73*C110/C165,0)</f>
        <v>87</v>
      </c>
      <c r="D184" s="54">
        <f t="shared" si="137"/>
        <v>0</v>
      </c>
      <c r="E184" s="54">
        <f t="shared" si="137"/>
        <v>0</v>
      </c>
      <c r="F184" s="54">
        <f t="shared" si="137"/>
        <v>0</v>
      </c>
      <c r="G184" s="54">
        <f t="shared" si="137"/>
        <v>0</v>
      </c>
      <c r="H184" s="54">
        <f t="shared" si="137"/>
        <v>0</v>
      </c>
      <c r="I184" s="54">
        <f t="shared" si="137"/>
        <v>0</v>
      </c>
      <c r="J184" s="54">
        <f t="shared" si="137"/>
        <v>0</v>
      </c>
      <c r="K184" s="54">
        <f t="shared" si="137"/>
        <v>0</v>
      </c>
      <c r="L184" s="54">
        <f t="shared" si="137"/>
        <v>0</v>
      </c>
      <c r="M184" s="54">
        <f t="shared" si="137"/>
        <v>0</v>
      </c>
      <c r="N184" s="54">
        <f t="shared" si="137"/>
        <v>0</v>
      </c>
      <c r="O184" s="54">
        <f t="shared" ref="O184:P184" si="138">ROUND(O73*O110/O165,0)</f>
        <v>0</v>
      </c>
      <c r="P184" s="54">
        <f t="shared" si="138"/>
        <v>0</v>
      </c>
      <c r="Q184" s="54">
        <f t="shared" ref="Q184" si="139">ROUND(Q73*Q110/Q165,0)</f>
        <v>0</v>
      </c>
    </row>
    <row r="185" spans="2:17" x14ac:dyDescent="0.2">
      <c r="B185" s="103" t="s">
        <v>143</v>
      </c>
      <c r="C185" s="54">
        <f t="shared" ref="C185:N185" si="140">ROUND(C74*C111/C166,0)</f>
        <v>259</v>
      </c>
      <c r="D185" s="54">
        <f t="shared" si="140"/>
        <v>215</v>
      </c>
      <c r="E185" s="54">
        <f t="shared" si="140"/>
        <v>233</v>
      </c>
      <c r="F185" s="54">
        <f t="shared" si="140"/>
        <v>183</v>
      </c>
      <c r="G185" s="54">
        <f t="shared" si="140"/>
        <v>200</v>
      </c>
      <c r="H185" s="54">
        <f t="shared" si="140"/>
        <v>0</v>
      </c>
      <c r="I185" s="54">
        <f t="shared" si="140"/>
        <v>0</v>
      </c>
      <c r="J185" s="54">
        <f t="shared" si="140"/>
        <v>0</v>
      </c>
      <c r="K185" s="54">
        <f t="shared" si="140"/>
        <v>0</v>
      </c>
      <c r="L185" s="54">
        <f t="shared" si="140"/>
        <v>0</v>
      </c>
      <c r="M185" s="54">
        <f t="shared" si="140"/>
        <v>0</v>
      </c>
      <c r="N185" s="54">
        <f t="shared" si="140"/>
        <v>0</v>
      </c>
      <c r="O185" s="54">
        <f t="shared" ref="O185:P185" si="141">ROUND(O74*O111/O166,0)</f>
        <v>0</v>
      </c>
      <c r="P185" s="54">
        <f t="shared" si="141"/>
        <v>0</v>
      </c>
      <c r="Q185" s="54">
        <f t="shared" ref="Q185" si="142">ROUND(Q74*Q111/Q166,0)</f>
        <v>0</v>
      </c>
    </row>
    <row r="186" spans="2:17" x14ac:dyDescent="0.2">
      <c r="B186" s="113" t="s">
        <v>144</v>
      </c>
      <c r="C186" s="117"/>
      <c r="D186" s="117"/>
      <c r="E186" s="117"/>
      <c r="F186" s="117"/>
      <c r="G186" s="117"/>
      <c r="H186" s="117"/>
      <c r="I186" s="117"/>
    </row>
    <row r="187" spans="2:17" x14ac:dyDescent="0.2">
      <c r="B187" s="103" t="s">
        <v>145</v>
      </c>
      <c r="C187" s="54">
        <f t="shared" ref="C187:N187" si="143">ROUND(C76*C113/C168,0)</f>
        <v>5</v>
      </c>
      <c r="D187" s="54">
        <f t="shared" si="143"/>
        <v>0</v>
      </c>
      <c r="E187" s="54">
        <f t="shared" si="143"/>
        <v>0</v>
      </c>
      <c r="F187" s="54">
        <f t="shared" si="143"/>
        <v>0</v>
      </c>
      <c r="G187" s="54">
        <f t="shared" si="143"/>
        <v>0</v>
      </c>
      <c r="H187" s="54">
        <f t="shared" si="143"/>
        <v>0</v>
      </c>
      <c r="I187" s="54">
        <f t="shared" si="143"/>
        <v>0</v>
      </c>
      <c r="J187" s="54">
        <f t="shared" si="143"/>
        <v>0</v>
      </c>
      <c r="K187" s="54">
        <f t="shared" si="143"/>
        <v>0</v>
      </c>
      <c r="L187" s="54">
        <f t="shared" si="143"/>
        <v>0</v>
      </c>
      <c r="M187" s="54">
        <f t="shared" si="143"/>
        <v>0</v>
      </c>
      <c r="N187" s="54">
        <f t="shared" si="143"/>
        <v>0</v>
      </c>
      <c r="O187" s="54">
        <f t="shared" ref="O187:P187" si="144">ROUND(O76*O113/O168,0)</f>
        <v>0</v>
      </c>
      <c r="P187" s="54">
        <f t="shared" si="144"/>
        <v>0</v>
      </c>
      <c r="Q187" s="54">
        <f t="shared" ref="Q187" si="145">ROUND(Q76*Q113/Q168,0)</f>
        <v>0</v>
      </c>
    </row>
    <row r="188" spans="2:17" x14ac:dyDescent="0.2">
      <c r="B188" s="103" t="s">
        <v>146</v>
      </c>
      <c r="C188" s="54">
        <f t="shared" ref="C188:N188" si="146">ROUND(C77*C114/C169,0)</f>
        <v>0</v>
      </c>
      <c r="D188" s="54">
        <f t="shared" si="146"/>
        <v>0</v>
      </c>
      <c r="E188" s="54">
        <f t="shared" si="146"/>
        <v>0</v>
      </c>
      <c r="F188" s="54">
        <f t="shared" si="146"/>
        <v>0</v>
      </c>
      <c r="G188" s="54">
        <f t="shared" si="146"/>
        <v>0</v>
      </c>
      <c r="H188" s="54">
        <f t="shared" si="146"/>
        <v>0</v>
      </c>
      <c r="I188" s="54">
        <f t="shared" si="146"/>
        <v>0</v>
      </c>
      <c r="J188" s="54">
        <f t="shared" si="146"/>
        <v>0</v>
      </c>
      <c r="K188" s="54">
        <f t="shared" si="146"/>
        <v>0</v>
      </c>
      <c r="L188" s="54">
        <f t="shared" si="146"/>
        <v>0</v>
      </c>
      <c r="M188" s="54">
        <f t="shared" si="146"/>
        <v>0</v>
      </c>
      <c r="N188" s="54">
        <f t="shared" si="146"/>
        <v>0</v>
      </c>
      <c r="O188" s="54">
        <f t="shared" ref="O188:P188" si="147">ROUND(O77*O114/O169,0)</f>
        <v>0</v>
      </c>
      <c r="P188" s="54">
        <f t="shared" si="147"/>
        <v>0</v>
      </c>
      <c r="Q188" s="54">
        <f t="shared" ref="Q188" si="148">ROUND(Q77*Q114/Q169,0)</f>
        <v>0</v>
      </c>
    </row>
    <row r="189" spans="2:17" x14ac:dyDescent="0.2">
      <c r="B189" s="43" t="s">
        <v>182</v>
      </c>
      <c r="C189" s="47">
        <f>SUM(C190:C196)</f>
        <v>1475</v>
      </c>
      <c r="D189" s="47">
        <f t="shared" ref="D189:H189" si="149">SUM(D190:D196)</f>
        <v>1607</v>
      </c>
      <c r="E189" s="47">
        <f t="shared" si="149"/>
        <v>1909</v>
      </c>
      <c r="F189" s="47">
        <f t="shared" si="149"/>
        <v>1809</v>
      </c>
      <c r="G189" s="47">
        <f t="shared" si="149"/>
        <v>2325</v>
      </c>
      <c r="H189" s="47">
        <f t="shared" si="149"/>
        <v>2765</v>
      </c>
      <c r="I189" s="47">
        <f t="shared" ref="I189:J189" si="150">SUM(I190:I196)</f>
        <v>2954</v>
      </c>
      <c r="J189" s="47">
        <f t="shared" si="150"/>
        <v>3014</v>
      </c>
      <c r="K189" s="47">
        <f t="shared" ref="K189:L189" si="151">SUM(K190:K196)</f>
        <v>3197</v>
      </c>
      <c r="L189" s="47">
        <f t="shared" si="151"/>
        <v>3120</v>
      </c>
      <c r="M189" s="47">
        <f t="shared" ref="M189:N189" si="152">SUM(M190:M196)</f>
        <v>2652</v>
      </c>
      <c r="N189" s="47">
        <f t="shared" si="152"/>
        <v>3751</v>
      </c>
      <c r="O189" s="47">
        <f t="shared" ref="O189:P189" si="153">SUM(O190:O196)</f>
        <v>4458</v>
      </c>
      <c r="P189" s="47">
        <f t="shared" si="153"/>
        <v>4927</v>
      </c>
      <c r="Q189" s="47">
        <f t="shared" ref="Q189" si="154">SUM(Q190:Q196)</f>
        <v>5038</v>
      </c>
    </row>
    <row r="190" spans="2:17" x14ac:dyDescent="0.2">
      <c r="B190" s="102" t="s">
        <v>140</v>
      </c>
      <c r="C190" s="49">
        <f t="shared" ref="C190:N190" si="155">ROUND(C71*C117/C163,0)</f>
        <v>659</v>
      </c>
      <c r="D190" s="49">
        <f t="shared" si="155"/>
        <v>747</v>
      </c>
      <c r="E190" s="49">
        <f t="shared" si="155"/>
        <v>976</v>
      </c>
      <c r="F190" s="49">
        <f t="shared" si="155"/>
        <v>942</v>
      </c>
      <c r="G190" s="49">
        <f t="shared" si="155"/>
        <v>1169</v>
      </c>
      <c r="H190" s="49">
        <f t="shared" si="155"/>
        <v>1521</v>
      </c>
      <c r="I190" s="49">
        <f t="shared" si="155"/>
        <v>1718</v>
      </c>
      <c r="J190" s="49">
        <f t="shared" si="155"/>
        <v>1701</v>
      </c>
      <c r="K190" s="49">
        <f t="shared" si="155"/>
        <v>1895</v>
      </c>
      <c r="L190" s="49">
        <f t="shared" si="155"/>
        <v>1797</v>
      </c>
      <c r="M190" s="49">
        <f t="shared" si="155"/>
        <v>1651</v>
      </c>
      <c r="N190" s="49">
        <f t="shared" si="155"/>
        <v>2251</v>
      </c>
      <c r="O190" s="49">
        <f t="shared" ref="O190:P190" si="156">ROUND(O71*O117/O163,0)</f>
        <v>2613</v>
      </c>
      <c r="P190" s="49">
        <f t="shared" si="156"/>
        <v>2963</v>
      </c>
      <c r="Q190" s="49">
        <f t="shared" ref="Q190" si="157">ROUND(Q71*Q117/Q163,0)</f>
        <v>3131</v>
      </c>
    </row>
    <row r="191" spans="2:17" x14ac:dyDescent="0.2">
      <c r="B191" s="454" t="s">
        <v>141</v>
      </c>
      <c r="C191" s="114">
        <f>ROUND(C72*C118/C164,0)+1</f>
        <v>735</v>
      </c>
      <c r="D191" s="114">
        <f>ROUND(D72*D118/D164,0)+1</f>
        <v>794</v>
      </c>
      <c r="E191" s="114">
        <f>ROUND(E72*E118/E164,0)-1</f>
        <v>855</v>
      </c>
      <c r="F191" s="114">
        <f>ROUND(F72*F118/F164,0)+2</f>
        <v>811</v>
      </c>
      <c r="G191" s="114">
        <f>ROUND(G72*G118/G164,0)+1</f>
        <v>1081</v>
      </c>
      <c r="H191" s="114">
        <f t="shared" ref="H191:O191" si="158">ROUND(H72*H118/H164,0)</f>
        <v>1146</v>
      </c>
      <c r="I191" s="114">
        <f>ROUND(I72*I118/I164,0)-1</f>
        <v>1131</v>
      </c>
      <c r="J191" s="114">
        <f>ROUND(J72*J118/J164,0)+1</f>
        <v>1194</v>
      </c>
      <c r="K191" s="114">
        <f>ROUND(K72*K118/K164,0)-2</f>
        <v>1287</v>
      </c>
      <c r="L191" s="114">
        <f>ROUND(L72*L118/L164,0)-2</f>
        <v>1214</v>
      </c>
      <c r="M191" s="114">
        <f t="shared" si="158"/>
        <v>939</v>
      </c>
      <c r="N191" s="114">
        <f>ROUND(N72*N118/N164,0)+3</f>
        <v>1391</v>
      </c>
      <c r="O191" s="114">
        <f t="shared" si="158"/>
        <v>1705</v>
      </c>
      <c r="P191" s="114">
        <f>ROUND(P72*P118/P164,0)-1</f>
        <v>1831</v>
      </c>
      <c r="Q191" s="114">
        <f t="shared" ref="Q191" si="159">ROUND(Q72*Q118/Q164,0)</f>
        <v>1792</v>
      </c>
    </row>
    <row r="192" spans="2:17" x14ac:dyDescent="0.2">
      <c r="B192" s="103" t="s">
        <v>142</v>
      </c>
      <c r="C192" s="49">
        <f t="shared" ref="C192:K192" si="160">ROUND(C73*C119/C165,0)</f>
        <v>5</v>
      </c>
      <c r="D192" s="49">
        <f t="shared" si="160"/>
        <v>9</v>
      </c>
      <c r="E192" s="49">
        <f t="shared" si="160"/>
        <v>9</v>
      </c>
      <c r="F192" s="49">
        <f t="shared" si="160"/>
        <v>0</v>
      </c>
      <c r="G192" s="49">
        <f t="shared" si="160"/>
        <v>6</v>
      </c>
      <c r="H192" s="49">
        <f t="shared" si="160"/>
        <v>9</v>
      </c>
      <c r="I192" s="49">
        <f t="shared" si="160"/>
        <v>12</v>
      </c>
      <c r="J192" s="49">
        <f t="shared" si="160"/>
        <v>13</v>
      </c>
      <c r="K192" s="49">
        <f t="shared" si="160"/>
        <v>9</v>
      </c>
      <c r="L192" s="49">
        <f t="shared" ref="L192:N193" si="161">ROUND(L73*L119/L165,0)</f>
        <v>9</v>
      </c>
      <c r="M192" s="49">
        <f t="shared" si="161"/>
        <v>4</v>
      </c>
      <c r="N192" s="49">
        <f t="shared" si="161"/>
        <v>4</v>
      </c>
      <c r="O192" s="49">
        <f t="shared" ref="O192:P192" si="162">ROUND(O73*O119/O165,0)</f>
        <v>4</v>
      </c>
      <c r="P192" s="49">
        <f t="shared" si="162"/>
        <v>4</v>
      </c>
      <c r="Q192" s="49">
        <f t="shared" ref="Q192" si="163">ROUND(Q73*Q119/Q165,0)</f>
        <v>1</v>
      </c>
    </row>
    <row r="193" spans="2:17" x14ac:dyDescent="0.2">
      <c r="B193" s="103" t="s">
        <v>143</v>
      </c>
      <c r="C193" s="49">
        <f t="shared" ref="C193:K193" si="164">ROUND(C74*C120/C166,0)</f>
        <v>76</v>
      </c>
      <c r="D193" s="49">
        <f t="shared" si="164"/>
        <v>57</v>
      </c>
      <c r="E193" s="49">
        <f t="shared" si="164"/>
        <v>69</v>
      </c>
      <c r="F193" s="49">
        <f t="shared" si="164"/>
        <v>56</v>
      </c>
      <c r="G193" s="49">
        <f t="shared" si="164"/>
        <v>69</v>
      </c>
      <c r="H193" s="49">
        <f t="shared" si="164"/>
        <v>89</v>
      </c>
      <c r="I193" s="49">
        <f t="shared" si="164"/>
        <v>93</v>
      </c>
      <c r="J193" s="49">
        <f t="shared" si="164"/>
        <v>106</v>
      </c>
      <c r="K193" s="49">
        <f t="shared" si="164"/>
        <v>6</v>
      </c>
      <c r="L193" s="49">
        <f t="shared" si="161"/>
        <v>100</v>
      </c>
      <c r="M193" s="49">
        <f t="shared" si="161"/>
        <v>58</v>
      </c>
      <c r="N193" s="49">
        <f t="shared" si="161"/>
        <v>105</v>
      </c>
      <c r="O193" s="49">
        <f t="shared" ref="O193:P193" si="165">ROUND(O74*O120/O166,0)</f>
        <v>136</v>
      </c>
      <c r="P193" s="49">
        <f t="shared" si="165"/>
        <v>129</v>
      </c>
      <c r="Q193" s="49">
        <f t="shared" ref="Q193" si="166">ROUND(Q74*Q120/Q166,0)</f>
        <v>114</v>
      </c>
    </row>
    <row r="194" spans="2:17" x14ac:dyDescent="0.2">
      <c r="B194" s="113" t="s">
        <v>144</v>
      </c>
      <c r="C194" s="114"/>
      <c r="D194" s="114"/>
      <c r="E194" s="114"/>
      <c r="F194" s="114"/>
      <c r="G194" s="114"/>
      <c r="H194" s="114"/>
      <c r="I194" s="114"/>
    </row>
    <row r="195" spans="2:17" x14ac:dyDescent="0.2">
      <c r="B195" s="103" t="s">
        <v>145</v>
      </c>
      <c r="C195" s="49">
        <f t="shared" ref="C195:N195" si="167">ROUND(C76*C122/C168,0)</f>
        <v>0</v>
      </c>
      <c r="D195" s="49">
        <f t="shared" si="167"/>
        <v>0</v>
      </c>
      <c r="E195" s="49">
        <f t="shared" si="167"/>
        <v>0</v>
      </c>
      <c r="F195" s="49">
        <f t="shared" si="167"/>
        <v>0</v>
      </c>
      <c r="G195" s="49">
        <f t="shared" si="167"/>
        <v>0</v>
      </c>
      <c r="H195" s="49">
        <f t="shared" si="167"/>
        <v>0</v>
      </c>
      <c r="I195" s="49">
        <f t="shared" si="167"/>
        <v>0</v>
      </c>
      <c r="J195" s="49">
        <f t="shared" si="167"/>
        <v>0</v>
      </c>
      <c r="K195" s="49">
        <f t="shared" si="167"/>
        <v>0</v>
      </c>
      <c r="L195" s="49">
        <f t="shared" si="167"/>
        <v>0</v>
      </c>
      <c r="M195" s="49">
        <f t="shared" si="167"/>
        <v>0</v>
      </c>
      <c r="N195" s="49">
        <f t="shared" si="167"/>
        <v>0</v>
      </c>
      <c r="O195" s="49">
        <f t="shared" ref="O195:P195" si="168">ROUND(O76*O122/O168,0)</f>
        <v>0</v>
      </c>
      <c r="P195" s="49">
        <f t="shared" si="168"/>
        <v>0</v>
      </c>
      <c r="Q195" s="49">
        <f t="shared" ref="Q195" si="169">ROUND(Q76*Q122/Q168,0)</f>
        <v>0</v>
      </c>
    </row>
    <row r="196" spans="2:17" x14ac:dyDescent="0.2">
      <c r="B196" s="106" t="s">
        <v>146</v>
      </c>
      <c r="C196" s="53">
        <f t="shared" ref="C196:N196" si="170">ROUND(C77*C123/C169,0)</f>
        <v>0</v>
      </c>
      <c r="D196" s="53">
        <f t="shared" si="170"/>
        <v>0</v>
      </c>
      <c r="E196" s="53">
        <f t="shared" si="170"/>
        <v>0</v>
      </c>
      <c r="F196" s="53">
        <f t="shared" si="170"/>
        <v>0</v>
      </c>
      <c r="G196" s="53">
        <f t="shared" si="170"/>
        <v>0</v>
      </c>
      <c r="H196" s="53">
        <f t="shared" si="170"/>
        <v>0</v>
      </c>
      <c r="I196" s="53">
        <f t="shared" si="170"/>
        <v>0</v>
      </c>
      <c r="J196" s="53">
        <f t="shared" si="170"/>
        <v>0</v>
      </c>
      <c r="K196" s="53">
        <f t="shared" si="170"/>
        <v>0</v>
      </c>
      <c r="L196" s="53">
        <f t="shared" si="170"/>
        <v>0</v>
      </c>
      <c r="M196" s="53">
        <f t="shared" si="170"/>
        <v>0</v>
      </c>
      <c r="N196" s="53">
        <f t="shared" si="170"/>
        <v>0</v>
      </c>
      <c r="O196" s="53">
        <f t="shared" ref="O196:P196" si="171">ROUND(O77*O123/O169,0)</f>
        <v>0</v>
      </c>
      <c r="P196" s="53">
        <f t="shared" si="171"/>
        <v>0</v>
      </c>
      <c r="Q196" s="53">
        <f t="shared" ref="Q196" si="172">ROUND(Q77*Q123/Q169,0)</f>
        <v>0</v>
      </c>
    </row>
    <row r="197" spans="2:17" x14ac:dyDescent="0.2">
      <c r="B197" t="s">
        <v>183</v>
      </c>
      <c r="C197" s="47">
        <f>SUM(C198:C204)</f>
        <v>311</v>
      </c>
      <c r="D197" s="47">
        <f t="shared" ref="D197:H197" si="173">SUM(D198:D204)</f>
        <v>312</v>
      </c>
      <c r="E197" s="47">
        <f t="shared" si="173"/>
        <v>357</v>
      </c>
      <c r="F197" s="47">
        <f t="shared" si="173"/>
        <v>350</v>
      </c>
      <c r="G197" s="47">
        <f t="shared" si="173"/>
        <v>390</v>
      </c>
      <c r="H197" s="47">
        <f t="shared" si="173"/>
        <v>454</v>
      </c>
      <c r="I197" s="47">
        <f t="shared" ref="I197:J197" si="174">SUM(I198:I204)</f>
        <v>457</v>
      </c>
      <c r="J197" s="47">
        <f t="shared" si="174"/>
        <v>465</v>
      </c>
      <c r="K197" s="47">
        <f t="shared" ref="K197:L197" si="175">SUM(K198:K204)</f>
        <v>500</v>
      </c>
      <c r="L197" s="47">
        <f t="shared" si="175"/>
        <v>486</v>
      </c>
      <c r="M197" s="47">
        <f t="shared" ref="M197:N197" si="176">SUM(M198:M204)</f>
        <v>434</v>
      </c>
      <c r="N197" s="47">
        <f t="shared" si="176"/>
        <v>595</v>
      </c>
      <c r="O197" s="47">
        <f t="shared" ref="O197:P197" si="177">SUM(O198:O204)</f>
        <v>533</v>
      </c>
      <c r="P197" s="47">
        <f t="shared" si="177"/>
        <v>596</v>
      </c>
      <c r="Q197" s="47">
        <f t="shared" ref="Q197" si="178">SUM(Q198:Q204)</f>
        <v>673</v>
      </c>
    </row>
    <row r="198" spans="2:17" x14ac:dyDescent="0.2">
      <c r="B198" s="102" t="s">
        <v>140</v>
      </c>
      <c r="C198" s="54">
        <f t="shared" ref="C198:N198" si="179">ROUND(C71*C126/C163,0)</f>
        <v>97</v>
      </c>
      <c r="D198" s="54">
        <f t="shared" si="179"/>
        <v>93</v>
      </c>
      <c r="E198" s="54">
        <f t="shared" si="179"/>
        <v>121</v>
      </c>
      <c r="F198" s="54">
        <f t="shared" si="179"/>
        <v>118</v>
      </c>
      <c r="G198" s="54">
        <f t="shared" si="179"/>
        <v>132</v>
      </c>
      <c r="H198" s="54">
        <f t="shared" si="179"/>
        <v>149</v>
      </c>
      <c r="I198" s="54">
        <f t="shared" si="179"/>
        <v>156</v>
      </c>
      <c r="J198" s="54">
        <f t="shared" si="179"/>
        <v>152</v>
      </c>
      <c r="K198" s="54">
        <f t="shared" si="179"/>
        <v>163</v>
      </c>
      <c r="L198" s="54">
        <f t="shared" si="179"/>
        <v>153</v>
      </c>
      <c r="M198" s="54">
        <f t="shared" si="179"/>
        <v>156</v>
      </c>
      <c r="N198" s="54">
        <f t="shared" si="179"/>
        <v>215</v>
      </c>
      <c r="O198" s="54">
        <f t="shared" ref="O198:P198" si="180">ROUND(O71*O126/O163,0)</f>
        <v>193</v>
      </c>
      <c r="P198" s="54">
        <f t="shared" si="180"/>
        <v>215</v>
      </c>
      <c r="Q198" s="54">
        <f t="shared" ref="Q198" si="181">ROUND(Q71*Q126/Q163,0)</f>
        <v>243</v>
      </c>
    </row>
    <row r="199" spans="2:17" x14ac:dyDescent="0.2">
      <c r="B199" s="103" t="s">
        <v>141</v>
      </c>
      <c r="C199" s="54">
        <f t="shared" ref="C199:N199" si="182">ROUND(C72*C127/C164,0)</f>
        <v>98</v>
      </c>
      <c r="D199" s="54">
        <f t="shared" si="182"/>
        <v>115</v>
      </c>
      <c r="E199" s="54">
        <f t="shared" si="182"/>
        <v>122</v>
      </c>
      <c r="F199" s="54">
        <f t="shared" si="182"/>
        <v>130</v>
      </c>
      <c r="G199" s="54">
        <f t="shared" si="182"/>
        <v>141</v>
      </c>
      <c r="H199" s="54">
        <f t="shared" si="182"/>
        <v>154</v>
      </c>
      <c r="I199" s="54">
        <f t="shared" si="182"/>
        <v>144</v>
      </c>
      <c r="J199" s="54">
        <f t="shared" si="182"/>
        <v>145</v>
      </c>
      <c r="K199" s="54">
        <f t="shared" si="182"/>
        <v>170</v>
      </c>
      <c r="L199" s="54">
        <f t="shared" si="182"/>
        <v>165</v>
      </c>
      <c r="M199" s="54">
        <f t="shared" si="182"/>
        <v>158</v>
      </c>
      <c r="N199" s="54">
        <f t="shared" si="182"/>
        <v>198</v>
      </c>
      <c r="O199" s="54">
        <f t="shared" ref="O199:P199" si="183">ROUND(O72*O127/O164,0)</f>
        <v>177</v>
      </c>
      <c r="P199" s="54">
        <f t="shared" si="183"/>
        <v>198</v>
      </c>
      <c r="Q199" s="54">
        <f t="shared" ref="Q199" si="184">ROUND(Q72*Q127/Q164,0)</f>
        <v>224</v>
      </c>
    </row>
    <row r="200" spans="2:17" x14ac:dyDescent="0.2">
      <c r="B200" s="103" t="s">
        <v>142</v>
      </c>
      <c r="C200" s="54">
        <f t="shared" ref="C200:N200" si="185">ROUND(C73*C128/C165,0)</f>
        <v>5</v>
      </c>
      <c r="D200" s="54">
        <f t="shared" si="185"/>
        <v>9</v>
      </c>
      <c r="E200" s="54">
        <f t="shared" si="185"/>
        <v>9</v>
      </c>
      <c r="F200" s="54">
        <f t="shared" si="185"/>
        <v>9</v>
      </c>
      <c r="G200" s="54">
        <f t="shared" si="185"/>
        <v>6</v>
      </c>
      <c r="H200" s="54">
        <f t="shared" si="185"/>
        <v>9</v>
      </c>
      <c r="I200" s="54">
        <f t="shared" si="185"/>
        <v>12</v>
      </c>
      <c r="J200" s="54">
        <f t="shared" si="185"/>
        <v>13</v>
      </c>
      <c r="K200" s="54">
        <f t="shared" si="185"/>
        <v>9</v>
      </c>
      <c r="L200" s="54">
        <f t="shared" si="185"/>
        <v>9</v>
      </c>
      <c r="M200" s="54">
        <f t="shared" si="185"/>
        <v>8</v>
      </c>
      <c r="N200" s="54">
        <f t="shared" si="185"/>
        <v>9</v>
      </c>
      <c r="O200" s="54">
        <f t="shared" ref="O200:P200" si="186">ROUND(O73*O128/O165,0)</f>
        <v>8</v>
      </c>
      <c r="P200" s="54">
        <f t="shared" si="186"/>
        <v>9</v>
      </c>
      <c r="Q200" s="54">
        <f t="shared" ref="Q200" si="187">ROUND(Q73*Q128/Q165,0)</f>
        <v>10</v>
      </c>
    </row>
    <row r="201" spans="2:17" x14ac:dyDescent="0.2">
      <c r="B201" s="103" t="s">
        <v>143</v>
      </c>
      <c r="C201" s="54">
        <f t="shared" ref="C201:N201" si="188">ROUND(C74*C129/C166,0)</f>
        <v>108</v>
      </c>
      <c r="D201" s="54">
        <f t="shared" si="188"/>
        <v>92</v>
      </c>
      <c r="E201" s="54">
        <f t="shared" si="188"/>
        <v>101</v>
      </c>
      <c r="F201" s="54">
        <f t="shared" si="188"/>
        <v>89</v>
      </c>
      <c r="G201" s="54">
        <f t="shared" si="188"/>
        <v>108</v>
      </c>
      <c r="H201" s="54">
        <f t="shared" si="188"/>
        <v>137</v>
      </c>
      <c r="I201" s="54">
        <f t="shared" si="188"/>
        <v>140</v>
      </c>
      <c r="J201" s="54">
        <f t="shared" si="188"/>
        <v>150</v>
      </c>
      <c r="K201" s="54">
        <f t="shared" si="188"/>
        <v>152</v>
      </c>
      <c r="L201" s="54">
        <f t="shared" si="188"/>
        <v>154</v>
      </c>
      <c r="M201" s="54">
        <f t="shared" si="188"/>
        <v>107</v>
      </c>
      <c r="N201" s="54">
        <f t="shared" si="188"/>
        <v>166</v>
      </c>
      <c r="O201" s="54">
        <f t="shared" ref="O201:P201" si="189">ROUND(O74*O129/O166,0)</f>
        <v>149</v>
      </c>
      <c r="P201" s="54">
        <f t="shared" si="189"/>
        <v>166</v>
      </c>
      <c r="Q201" s="54">
        <f t="shared" ref="Q201" si="190">ROUND(Q74*Q129/Q166,0)</f>
        <v>188</v>
      </c>
    </row>
    <row r="202" spans="2:17" x14ac:dyDescent="0.2">
      <c r="B202" s="113" t="s">
        <v>144</v>
      </c>
      <c r="C202" s="117"/>
      <c r="D202" s="117"/>
      <c r="E202" s="117"/>
      <c r="F202" s="117"/>
      <c r="G202" s="117"/>
      <c r="H202" s="117"/>
      <c r="I202" s="117"/>
    </row>
    <row r="203" spans="2:17" x14ac:dyDescent="0.2">
      <c r="B203" s="103" t="s">
        <v>145</v>
      </c>
      <c r="C203" s="54">
        <f t="shared" ref="C203:N203" si="191">ROUND(C76*C131/C168,0)</f>
        <v>3</v>
      </c>
      <c r="D203" s="54">
        <f t="shared" si="191"/>
        <v>3</v>
      </c>
      <c r="E203" s="54">
        <f t="shared" si="191"/>
        <v>4</v>
      </c>
      <c r="F203" s="54">
        <f t="shared" si="191"/>
        <v>4</v>
      </c>
      <c r="G203" s="54">
        <f t="shared" si="191"/>
        <v>3</v>
      </c>
      <c r="H203" s="54">
        <f t="shared" si="191"/>
        <v>5</v>
      </c>
      <c r="I203" s="54">
        <f t="shared" si="191"/>
        <v>5</v>
      </c>
      <c r="J203" s="54">
        <f t="shared" si="191"/>
        <v>5</v>
      </c>
      <c r="K203" s="54">
        <f t="shared" si="191"/>
        <v>6</v>
      </c>
      <c r="L203" s="54">
        <f t="shared" si="191"/>
        <v>5</v>
      </c>
      <c r="M203" s="54">
        <f t="shared" si="191"/>
        <v>5</v>
      </c>
      <c r="N203" s="54">
        <f t="shared" si="191"/>
        <v>7</v>
      </c>
      <c r="O203" s="54">
        <f t="shared" ref="O203:P203" si="192">ROUND(O76*O131/O168,0)</f>
        <v>6</v>
      </c>
      <c r="P203" s="54">
        <f t="shared" si="192"/>
        <v>8</v>
      </c>
      <c r="Q203" s="54">
        <f t="shared" ref="Q203" si="193">ROUND(Q76*Q131/Q168,0)</f>
        <v>8</v>
      </c>
    </row>
    <row r="204" spans="2:17" x14ac:dyDescent="0.2">
      <c r="B204" s="103" t="s">
        <v>146</v>
      </c>
      <c r="C204" s="54">
        <f t="shared" ref="C204:N204" si="194">ROUND(C77*C132/C169,0)</f>
        <v>0</v>
      </c>
      <c r="D204" s="54">
        <f t="shared" si="194"/>
        <v>0</v>
      </c>
      <c r="E204" s="54">
        <f t="shared" si="194"/>
        <v>0</v>
      </c>
      <c r="F204" s="54">
        <f t="shared" si="194"/>
        <v>0</v>
      </c>
      <c r="G204" s="54">
        <f t="shared" si="194"/>
        <v>0</v>
      </c>
      <c r="H204" s="54">
        <f t="shared" si="194"/>
        <v>0</v>
      </c>
      <c r="I204" s="54">
        <f t="shared" si="194"/>
        <v>0</v>
      </c>
      <c r="J204" s="54">
        <f t="shared" si="194"/>
        <v>0</v>
      </c>
      <c r="K204" s="54">
        <f t="shared" si="194"/>
        <v>0</v>
      </c>
      <c r="L204" s="54">
        <f t="shared" si="194"/>
        <v>0</v>
      </c>
      <c r="M204" s="54">
        <f t="shared" si="194"/>
        <v>0</v>
      </c>
      <c r="N204" s="54">
        <f t="shared" si="194"/>
        <v>0</v>
      </c>
      <c r="O204" s="54">
        <f t="shared" ref="O204:P204" si="195">ROUND(O77*O132/O169,0)</f>
        <v>0</v>
      </c>
      <c r="P204" s="54">
        <f t="shared" si="195"/>
        <v>0</v>
      </c>
      <c r="Q204" s="54">
        <f t="shared" ref="Q204" si="196">ROUND(Q77*Q132/Q169,0)</f>
        <v>0</v>
      </c>
    </row>
    <row r="205" spans="2:17" x14ac:dyDescent="0.2">
      <c r="B205" s="43" t="s">
        <v>184</v>
      </c>
      <c r="C205" s="47">
        <f>SUM(C206:C212)</f>
        <v>177</v>
      </c>
      <c r="D205" s="47">
        <f t="shared" ref="D205:H205" si="197">SUM(D206:D212)</f>
        <v>25</v>
      </c>
      <c r="E205" s="47">
        <f t="shared" si="197"/>
        <v>124</v>
      </c>
      <c r="F205" s="47">
        <f t="shared" si="197"/>
        <v>137</v>
      </c>
      <c r="G205" s="47">
        <f t="shared" si="197"/>
        <v>203</v>
      </c>
      <c r="H205" s="47">
        <f t="shared" si="197"/>
        <v>252</v>
      </c>
      <c r="I205" s="47">
        <f t="shared" ref="I205:J205" si="198">SUM(I206:I212)</f>
        <v>270</v>
      </c>
      <c r="J205" s="47">
        <f t="shared" si="198"/>
        <v>260</v>
      </c>
      <c r="K205" s="47">
        <f t="shared" ref="K205:L205" si="199">SUM(K206:K212)</f>
        <v>259</v>
      </c>
      <c r="L205" s="47">
        <f t="shared" si="199"/>
        <v>258</v>
      </c>
      <c r="M205" s="47">
        <f t="shared" ref="M205:N205" si="200">SUM(M206:M212)</f>
        <v>270</v>
      </c>
      <c r="N205" s="47">
        <f t="shared" si="200"/>
        <v>327</v>
      </c>
      <c r="O205" s="47">
        <f t="shared" ref="O205:P205" si="201">SUM(O206:O212)</f>
        <v>302</v>
      </c>
      <c r="P205" s="47">
        <f t="shared" si="201"/>
        <v>391</v>
      </c>
      <c r="Q205" s="47">
        <f t="shared" ref="Q205" si="202">SUM(Q206:Q212)</f>
        <v>412</v>
      </c>
    </row>
    <row r="206" spans="2:17" x14ac:dyDescent="0.2">
      <c r="B206" s="102" t="s">
        <v>140</v>
      </c>
      <c r="C206" s="49">
        <f t="shared" ref="C206:N206" si="203">ROUND(C71*C135/C163,0)</f>
        <v>177</v>
      </c>
      <c r="D206" s="49">
        <f t="shared" si="203"/>
        <v>25</v>
      </c>
      <c r="E206" s="49">
        <f t="shared" si="203"/>
        <v>30</v>
      </c>
      <c r="F206" s="49">
        <f t="shared" si="203"/>
        <v>36</v>
      </c>
      <c r="G206" s="49">
        <f t="shared" si="203"/>
        <v>203</v>
      </c>
      <c r="H206" s="49">
        <f t="shared" si="203"/>
        <v>252</v>
      </c>
      <c r="I206" s="49">
        <f t="shared" si="203"/>
        <v>234</v>
      </c>
      <c r="J206" s="49">
        <f t="shared" si="203"/>
        <v>221</v>
      </c>
      <c r="K206" s="49">
        <f t="shared" si="203"/>
        <v>214</v>
      </c>
      <c r="L206" s="49">
        <f t="shared" si="203"/>
        <v>220</v>
      </c>
      <c r="M206" s="49">
        <f t="shared" si="203"/>
        <v>200</v>
      </c>
      <c r="N206" s="49">
        <f t="shared" si="203"/>
        <v>271</v>
      </c>
      <c r="O206" s="49">
        <f t="shared" ref="O206:P206" si="204">ROUND(O71*O135/O163,0)</f>
        <v>254</v>
      </c>
      <c r="P206" s="49">
        <f t="shared" si="204"/>
        <v>335</v>
      </c>
      <c r="Q206" s="49">
        <f t="shared" ref="Q206" si="205">ROUND(Q71*Q135/Q163,0)</f>
        <v>365</v>
      </c>
    </row>
    <row r="207" spans="2:17" x14ac:dyDescent="0.2">
      <c r="B207" s="103" t="s">
        <v>141</v>
      </c>
      <c r="C207" s="49">
        <f t="shared" ref="C207:N207" si="206">ROUND(C72*C136/C164,0)</f>
        <v>0</v>
      </c>
      <c r="D207" s="49">
        <f t="shared" si="206"/>
        <v>0</v>
      </c>
      <c r="E207" s="49">
        <f t="shared" si="206"/>
        <v>94</v>
      </c>
      <c r="F207" s="49">
        <f t="shared" si="206"/>
        <v>101</v>
      </c>
      <c r="G207" s="49">
        <f t="shared" si="206"/>
        <v>0</v>
      </c>
      <c r="H207" s="49">
        <f t="shared" si="206"/>
        <v>0</v>
      </c>
      <c r="I207" s="49">
        <f t="shared" si="206"/>
        <v>36</v>
      </c>
      <c r="J207" s="49">
        <f t="shared" si="206"/>
        <v>39</v>
      </c>
      <c r="K207" s="49">
        <f t="shared" si="206"/>
        <v>45</v>
      </c>
      <c r="L207" s="49">
        <f t="shared" si="206"/>
        <v>38</v>
      </c>
      <c r="M207" s="49">
        <f t="shared" si="206"/>
        <v>70</v>
      </c>
      <c r="N207" s="49">
        <f t="shared" si="206"/>
        <v>56</v>
      </c>
      <c r="O207" s="49">
        <f t="shared" ref="O207:P207" si="207">ROUND(O72*O136/O164,0)</f>
        <v>48</v>
      </c>
      <c r="P207" s="49">
        <f t="shared" si="207"/>
        <v>56</v>
      </c>
      <c r="Q207" s="49">
        <f t="shared" ref="Q207" si="208">ROUND(Q72*Q136/Q164,0)</f>
        <v>47</v>
      </c>
    </row>
    <row r="208" spans="2:17" x14ac:dyDescent="0.2">
      <c r="B208" s="103" t="s">
        <v>142</v>
      </c>
      <c r="C208" s="49">
        <f t="shared" ref="C208:N208" si="209">ROUND(C73*C137/C165,0)</f>
        <v>0</v>
      </c>
      <c r="D208" s="49">
        <f t="shared" si="209"/>
        <v>0</v>
      </c>
      <c r="E208" s="49">
        <f t="shared" si="209"/>
        <v>0</v>
      </c>
      <c r="F208" s="49">
        <f t="shared" si="209"/>
        <v>0</v>
      </c>
      <c r="G208" s="49">
        <f t="shared" si="209"/>
        <v>0</v>
      </c>
      <c r="H208" s="49">
        <f t="shared" si="209"/>
        <v>0</v>
      </c>
      <c r="I208" s="49">
        <f t="shared" si="209"/>
        <v>0</v>
      </c>
      <c r="J208" s="49">
        <f t="shared" si="209"/>
        <v>0</v>
      </c>
      <c r="K208" s="49">
        <f t="shared" si="209"/>
        <v>0</v>
      </c>
      <c r="L208" s="49">
        <f t="shared" si="209"/>
        <v>0</v>
      </c>
      <c r="M208" s="49">
        <f t="shared" si="209"/>
        <v>0</v>
      </c>
      <c r="N208" s="49">
        <f t="shared" si="209"/>
        <v>0</v>
      </c>
      <c r="O208" s="49">
        <f t="shared" ref="O208:P208" si="210">ROUND(O73*O137/O165,0)</f>
        <v>0</v>
      </c>
      <c r="P208" s="49">
        <f t="shared" si="210"/>
        <v>0</v>
      </c>
      <c r="Q208" s="49">
        <f t="shared" ref="Q208" si="211">ROUND(Q73*Q137/Q165,0)</f>
        <v>0</v>
      </c>
    </row>
    <row r="209" spans="2:17" x14ac:dyDescent="0.2">
      <c r="B209" s="103" t="s">
        <v>143</v>
      </c>
      <c r="C209" s="49">
        <f t="shared" ref="C209:N209" si="212">ROUND(C74*C138/C166,0)</f>
        <v>0</v>
      </c>
      <c r="D209" s="49">
        <f t="shared" si="212"/>
        <v>0</v>
      </c>
      <c r="E209" s="49">
        <f t="shared" si="212"/>
        <v>0</v>
      </c>
      <c r="F209" s="49">
        <f t="shared" si="212"/>
        <v>0</v>
      </c>
      <c r="G209" s="49">
        <f t="shared" si="212"/>
        <v>0</v>
      </c>
      <c r="H209" s="49">
        <f t="shared" si="212"/>
        <v>0</v>
      </c>
      <c r="I209" s="49">
        <f t="shared" si="212"/>
        <v>0</v>
      </c>
      <c r="J209" s="49">
        <f t="shared" si="212"/>
        <v>0</v>
      </c>
      <c r="K209" s="49">
        <f t="shared" si="212"/>
        <v>0</v>
      </c>
      <c r="L209" s="49">
        <f t="shared" si="212"/>
        <v>0</v>
      </c>
      <c r="M209" s="49">
        <f t="shared" si="212"/>
        <v>0</v>
      </c>
      <c r="N209" s="49">
        <f t="shared" si="212"/>
        <v>0</v>
      </c>
      <c r="O209" s="49">
        <f t="shared" ref="O209:P209" si="213">ROUND(O74*O138/O166,0)</f>
        <v>0</v>
      </c>
      <c r="P209" s="49">
        <f t="shared" si="213"/>
        <v>0</v>
      </c>
      <c r="Q209" s="49">
        <f t="shared" ref="Q209" si="214">ROUND(Q74*Q138/Q166,0)</f>
        <v>0</v>
      </c>
    </row>
    <row r="210" spans="2:17" x14ac:dyDescent="0.2">
      <c r="B210" s="113" t="s">
        <v>144</v>
      </c>
      <c r="C210" s="114"/>
      <c r="D210" s="114"/>
      <c r="E210" s="114"/>
      <c r="F210" s="114"/>
      <c r="G210" s="114"/>
      <c r="H210" s="114"/>
      <c r="I210" s="114"/>
    </row>
    <row r="211" spans="2:17" x14ac:dyDescent="0.2">
      <c r="B211" s="103" t="s">
        <v>145</v>
      </c>
      <c r="C211" s="49">
        <f t="shared" ref="C211:N211" si="215">ROUND(C76*C140/C168,0)</f>
        <v>0</v>
      </c>
      <c r="D211" s="49">
        <f t="shared" si="215"/>
        <v>0</v>
      </c>
      <c r="E211" s="49">
        <f t="shared" si="215"/>
        <v>0</v>
      </c>
      <c r="F211" s="49">
        <f t="shared" si="215"/>
        <v>0</v>
      </c>
      <c r="G211" s="49">
        <f t="shared" si="215"/>
        <v>0</v>
      </c>
      <c r="H211" s="49">
        <f t="shared" si="215"/>
        <v>0</v>
      </c>
      <c r="I211" s="49">
        <f t="shared" si="215"/>
        <v>0</v>
      </c>
      <c r="J211" s="49">
        <f t="shared" si="215"/>
        <v>0</v>
      </c>
      <c r="K211" s="49">
        <f t="shared" si="215"/>
        <v>0</v>
      </c>
      <c r="L211" s="49">
        <f t="shared" si="215"/>
        <v>0</v>
      </c>
      <c r="M211" s="49">
        <f t="shared" si="215"/>
        <v>0</v>
      </c>
      <c r="N211" s="49">
        <f t="shared" si="215"/>
        <v>0</v>
      </c>
      <c r="O211" s="49">
        <f t="shared" ref="O211:P211" si="216">ROUND(O76*O140/O168,0)</f>
        <v>0</v>
      </c>
      <c r="P211" s="49">
        <f t="shared" si="216"/>
        <v>0</v>
      </c>
      <c r="Q211" s="49">
        <f t="shared" ref="Q211" si="217">ROUND(Q76*Q140/Q168,0)</f>
        <v>0</v>
      </c>
    </row>
    <row r="212" spans="2:17" x14ac:dyDescent="0.2">
      <c r="B212" s="106" t="s">
        <v>146</v>
      </c>
      <c r="C212" s="53">
        <f t="shared" ref="C212:N212" si="218">ROUND(C77*C141/C169,0)</f>
        <v>0</v>
      </c>
      <c r="D212" s="53">
        <f t="shared" si="218"/>
        <v>0</v>
      </c>
      <c r="E212" s="53">
        <f t="shared" si="218"/>
        <v>0</v>
      </c>
      <c r="F212" s="53">
        <f t="shared" si="218"/>
        <v>0</v>
      </c>
      <c r="G212" s="53">
        <f t="shared" si="218"/>
        <v>0</v>
      </c>
      <c r="H212" s="53">
        <f t="shared" si="218"/>
        <v>0</v>
      </c>
      <c r="I212" s="53">
        <f t="shared" si="218"/>
        <v>0</v>
      </c>
      <c r="J212" s="53">
        <f t="shared" si="218"/>
        <v>0</v>
      </c>
      <c r="K212" s="53">
        <f t="shared" si="218"/>
        <v>0</v>
      </c>
      <c r="L212" s="53">
        <f t="shared" si="218"/>
        <v>0</v>
      </c>
      <c r="M212" s="53">
        <f t="shared" si="218"/>
        <v>0</v>
      </c>
      <c r="N212" s="53">
        <f t="shared" si="218"/>
        <v>0</v>
      </c>
      <c r="O212" s="53">
        <f t="shared" ref="O212:P212" si="219">ROUND(O77*O141/O169,0)</f>
        <v>0</v>
      </c>
      <c r="P212" s="53">
        <f t="shared" si="219"/>
        <v>0</v>
      </c>
      <c r="Q212" s="53">
        <f t="shared" ref="Q212" si="220">ROUND(Q77*Q141/Q169,0)</f>
        <v>0</v>
      </c>
    </row>
    <row r="213" spans="2:17" x14ac:dyDescent="0.2">
      <c r="B213" t="s">
        <v>185</v>
      </c>
      <c r="C213" s="47">
        <f>SUM(C214:C220)</f>
        <v>126</v>
      </c>
      <c r="D213" s="47">
        <f t="shared" ref="D213:H213" si="221">SUM(D214:D220)</f>
        <v>121</v>
      </c>
      <c r="E213" s="47">
        <f t="shared" si="221"/>
        <v>117</v>
      </c>
      <c r="F213" s="47">
        <f t="shared" si="221"/>
        <v>94</v>
      </c>
      <c r="G213" s="47">
        <f t="shared" si="221"/>
        <v>108</v>
      </c>
      <c r="H213" s="47">
        <f t="shared" si="221"/>
        <v>41</v>
      </c>
      <c r="I213" s="47">
        <f t="shared" ref="I213:J213" si="222">SUM(I214:I220)</f>
        <v>47</v>
      </c>
      <c r="J213" s="47">
        <f t="shared" si="222"/>
        <v>53</v>
      </c>
      <c r="K213" s="47">
        <f t="shared" ref="K213:L213" si="223">SUM(K214:K220)</f>
        <v>53</v>
      </c>
      <c r="L213" s="47">
        <f t="shared" si="223"/>
        <v>53</v>
      </c>
      <c r="M213" s="47">
        <f t="shared" ref="M213:N213" si="224">SUM(M214:M220)</f>
        <v>20</v>
      </c>
      <c r="N213" s="47">
        <f t="shared" si="224"/>
        <v>43</v>
      </c>
      <c r="O213" s="47">
        <f t="shared" ref="O213:P213" si="225">SUM(O214:O220)</f>
        <v>47</v>
      </c>
      <c r="P213" s="47">
        <f t="shared" si="225"/>
        <v>64</v>
      </c>
      <c r="Q213" s="47">
        <f t="shared" ref="Q213" si="226">SUM(Q214:Q220)</f>
        <v>68</v>
      </c>
    </row>
    <row r="214" spans="2:17" x14ac:dyDescent="0.2">
      <c r="B214" s="102" t="s">
        <v>140</v>
      </c>
      <c r="C214" s="54">
        <f t="shared" ref="C214:N214" si="227">ROUND(C71*C144/C163,0)</f>
        <v>0</v>
      </c>
      <c r="D214" s="54">
        <f t="shared" si="227"/>
        <v>0</v>
      </c>
      <c r="E214" s="54">
        <f t="shared" si="227"/>
        <v>0</v>
      </c>
      <c r="F214" s="54">
        <f t="shared" si="227"/>
        <v>0</v>
      </c>
      <c r="G214" s="54">
        <f t="shared" si="227"/>
        <v>0</v>
      </c>
      <c r="H214" s="54">
        <f t="shared" si="227"/>
        <v>0</v>
      </c>
      <c r="I214" s="54">
        <f t="shared" si="227"/>
        <v>0</v>
      </c>
      <c r="J214" s="54">
        <f t="shared" si="227"/>
        <v>0</v>
      </c>
      <c r="K214" s="54">
        <f t="shared" si="227"/>
        <v>0</v>
      </c>
      <c r="L214" s="54">
        <f t="shared" si="227"/>
        <v>0</v>
      </c>
      <c r="M214" s="54">
        <f t="shared" si="227"/>
        <v>0</v>
      </c>
      <c r="N214" s="54">
        <f t="shared" si="227"/>
        <v>0</v>
      </c>
      <c r="O214" s="54">
        <f t="shared" ref="O214:P214" si="228">ROUND(O71*O144/O163,0)</f>
        <v>0</v>
      </c>
      <c r="P214" s="54">
        <f t="shared" si="228"/>
        <v>0</v>
      </c>
      <c r="Q214" s="54">
        <f t="shared" ref="Q214" si="229">ROUND(Q71*Q144/Q163,0)</f>
        <v>0</v>
      </c>
    </row>
    <row r="215" spans="2:17" x14ac:dyDescent="0.2">
      <c r="B215" s="103" t="s">
        <v>141</v>
      </c>
      <c r="C215" s="54">
        <f t="shared" ref="C215:N215" si="230">ROUND(C72*C145/C164,0)</f>
        <v>18</v>
      </c>
      <c r="D215" s="54">
        <f t="shared" si="230"/>
        <v>20</v>
      </c>
      <c r="E215" s="54">
        <f t="shared" si="230"/>
        <v>0</v>
      </c>
      <c r="F215" s="54">
        <f t="shared" si="230"/>
        <v>0</v>
      </c>
      <c r="G215" s="54">
        <f t="shared" si="230"/>
        <v>0</v>
      </c>
      <c r="H215" s="54">
        <f t="shared" si="230"/>
        <v>0</v>
      </c>
      <c r="I215" s="54">
        <f t="shared" si="230"/>
        <v>0</v>
      </c>
      <c r="J215" s="54">
        <f t="shared" si="230"/>
        <v>0</v>
      </c>
      <c r="K215" s="54">
        <f t="shared" si="230"/>
        <v>0</v>
      </c>
      <c r="L215" s="54">
        <f t="shared" si="230"/>
        <v>0</v>
      </c>
      <c r="M215" s="54">
        <f t="shared" si="230"/>
        <v>0</v>
      </c>
      <c r="N215" s="54">
        <f t="shared" si="230"/>
        <v>0</v>
      </c>
      <c r="O215" s="54">
        <f t="shared" ref="O215:P215" si="231">ROUND(O72*O145/O164,0)</f>
        <v>0</v>
      </c>
      <c r="P215" s="54">
        <f t="shared" si="231"/>
        <v>0</v>
      </c>
      <c r="Q215" s="54">
        <f t="shared" ref="Q215" si="232">ROUND(Q72*Q145/Q164,0)</f>
        <v>0</v>
      </c>
    </row>
    <row r="216" spans="2:17" x14ac:dyDescent="0.2">
      <c r="B216" s="103" t="s">
        <v>142</v>
      </c>
      <c r="C216" s="54">
        <f t="shared" ref="C216:N216" si="233">ROUND(C73*C146/C165,0)</f>
        <v>0</v>
      </c>
      <c r="D216" s="54">
        <f t="shared" si="233"/>
        <v>0</v>
      </c>
      <c r="E216" s="54">
        <f t="shared" si="233"/>
        <v>0</v>
      </c>
      <c r="F216" s="54">
        <f t="shared" si="233"/>
        <v>0</v>
      </c>
      <c r="G216" s="54">
        <f t="shared" si="233"/>
        <v>0</v>
      </c>
      <c r="H216" s="54">
        <f t="shared" si="233"/>
        <v>0</v>
      </c>
      <c r="I216" s="54">
        <f t="shared" si="233"/>
        <v>0</v>
      </c>
      <c r="J216" s="54">
        <f t="shared" si="233"/>
        <v>0</v>
      </c>
      <c r="K216" s="54">
        <f t="shared" si="233"/>
        <v>0</v>
      </c>
      <c r="L216" s="54">
        <f t="shared" si="233"/>
        <v>0</v>
      </c>
      <c r="M216" s="54">
        <f t="shared" si="233"/>
        <v>0</v>
      </c>
      <c r="N216" s="54">
        <f t="shared" si="233"/>
        <v>0</v>
      </c>
      <c r="O216" s="54">
        <f t="shared" ref="O216:P216" si="234">ROUND(O73*O146/O165,0)</f>
        <v>0</v>
      </c>
      <c r="P216" s="54">
        <f t="shared" si="234"/>
        <v>0</v>
      </c>
      <c r="Q216" s="54">
        <f t="shared" ref="Q216" si="235">ROUND(Q73*Q146/Q165,0)</f>
        <v>0</v>
      </c>
    </row>
    <row r="217" spans="2:17" x14ac:dyDescent="0.2">
      <c r="B217" s="103" t="s">
        <v>143</v>
      </c>
      <c r="C217" s="54">
        <f t="shared" ref="C217:N217" si="236">ROUND(C74*C147/C166,0)</f>
        <v>108</v>
      </c>
      <c r="D217" s="54">
        <f t="shared" si="236"/>
        <v>101</v>
      </c>
      <c r="E217" s="54">
        <f t="shared" si="236"/>
        <v>117</v>
      </c>
      <c r="F217" s="54">
        <f t="shared" si="236"/>
        <v>94</v>
      </c>
      <c r="G217" s="54">
        <f t="shared" si="236"/>
        <v>108</v>
      </c>
      <c r="H217" s="54">
        <f t="shared" si="236"/>
        <v>41</v>
      </c>
      <c r="I217" s="54">
        <f t="shared" si="236"/>
        <v>47</v>
      </c>
      <c r="J217" s="54">
        <f t="shared" si="236"/>
        <v>53</v>
      </c>
      <c r="K217" s="54">
        <f t="shared" si="236"/>
        <v>53</v>
      </c>
      <c r="L217" s="54">
        <f t="shared" si="236"/>
        <v>53</v>
      </c>
      <c r="M217" s="54">
        <f t="shared" si="236"/>
        <v>20</v>
      </c>
      <c r="N217" s="54">
        <f t="shared" si="236"/>
        <v>43</v>
      </c>
      <c r="O217" s="54">
        <f t="shared" ref="O217:P217" si="237">ROUND(O74*O147/O166,0)</f>
        <v>47</v>
      </c>
      <c r="P217" s="54">
        <f t="shared" si="237"/>
        <v>64</v>
      </c>
      <c r="Q217" s="54">
        <f t="shared" ref="Q217" si="238">ROUND(Q74*Q147/Q166,0)</f>
        <v>68</v>
      </c>
    </row>
    <row r="218" spans="2:17" x14ac:dyDescent="0.2">
      <c r="B218" s="113" t="s">
        <v>144</v>
      </c>
      <c r="C218" s="117"/>
      <c r="D218" s="117"/>
      <c r="E218" s="117"/>
      <c r="F218" s="117"/>
      <c r="G218" s="117"/>
      <c r="H218" s="117"/>
      <c r="I218" s="117"/>
    </row>
    <row r="219" spans="2:17" x14ac:dyDescent="0.2">
      <c r="B219" s="103" t="s">
        <v>145</v>
      </c>
      <c r="C219" s="54">
        <f t="shared" ref="C219:N219" si="239">ROUND(C76*C149/C168,0)</f>
        <v>0</v>
      </c>
      <c r="D219" s="54">
        <f t="shared" si="239"/>
        <v>0</v>
      </c>
      <c r="E219" s="54">
        <f t="shared" si="239"/>
        <v>0</v>
      </c>
      <c r="F219" s="54">
        <f t="shared" si="239"/>
        <v>0</v>
      </c>
      <c r="G219" s="54">
        <f t="shared" si="239"/>
        <v>0</v>
      </c>
      <c r="H219" s="54">
        <f t="shared" si="239"/>
        <v>0</v>
      </c>
      <c r="I219" s="54">
        <f t="shared" si="239"/>
        <v>0</v>
      </c>
      <c r="J219" s="54">
        <f t="shared" si="239"/>
        <v>0</v>
      </c>
      <c r="K219" s="54">
        <f t="shared" si="239"/>
        <v>0</v>
      </c>
      <c r="L219" s="54">
        <f t="shared" si="239"/>
        <v>0</v>
      </c>
      <c r="M219" s="54">
        <f t="shared" si="239"/>
        <v>0</v>
      </c>
      <c r="N219" s="54">
        <f t="shared" si="239"/>
        <v>0</v>
      </c>
      <c r="O219" s="54">
        <f t="shared" ref="O219:P219" si="240">ROUND(O76*O149/O168,0)</f>
        <v>0</v>
      </c>
      <c r="P219" s="54">
        <f t="shared" si="240"/>
        <v>0</v>
      </c>
      <c r="Q219" s="54">
        <f t="shared" ref="Q219" si="241">ROUND(Q76*Q149/Q168,0)</f>
        <v>0</v>
      </c>
    </row>
    <row r="220" spans="2:17" x14ac:dyDescent="0.2">
      <c r="B220" s="103" t="s">
        <v>146</v>
      </c>
      <c r="C220" s="54">
        <f t="shared" ref="C220:N220" si="242">ROUND(C77*C150/C169,0)</f>
        <v>0</v>
      </c>
      <c r="D220" s="54">
        <f t="shared" si="242"/>
        <v>0</v>
      </c>
      <c r="E220" s="54">
        <f t="shared" si="242"/>
        <v>0</v>
      </c>
      <c r="F220" s="54">
        <f t="shared" si="242"/>
        <v>0</v>
      </c>
      <c r="G220" s="54">
        <f t="shared" si="242"/>
        <v>0</v>
      </c>
      <c r="H220" s="54">
        <f t="shared" si="242"/>
        <v>0</v>
      </c>
      <c r="I220" s="54">
        <f t="shared" si="242"/>
        <v>0</v>
      </c>
      <c r="J220" s="54">
        <f t="shared" si="242"/>
        <v>0</v>
      </c>
      <c r="K220" s="54">
        <f t="shared" si="242"/>
        <v>0</v>
      </c>
      <c r="L220" s="54">
        <f t="shared" si="242"/>
        <v>0</v>
      </c>
      <c r="M220" s="54">
        <f t="shared" si="242"/>
        <v>0</v>
      </c>
      <c r="N220" s="54">
        <f t="shared" si="242"/>
        <v>0</v>
      </c>
      <c r="O220" s="54">
        <f t="shared" ref="O220:P220" si="243">ROUND(O77*O150/O169,0)</f>
        <v>0</v>
      </c>
      <c r="P220" s="54">
        <f t="shared" si="243"/>
        <v>0</v>
      </c>
      <c r="Q220" s="54">
        <f t="shared" ref="Q220" si="244">ROUND(Q77*Q150/Q169,0)</f>
        <v>0</v>
      </c>
    </row>
    <row r="221" spans="2:17" x14ac:dyDescent="0.2">
      <c r="B221" s="43" t="s">
        <v>186</v>
      </c>
      <c r="C221" s="47">
        <f>SUM(C222:C228)</f>
        <v>375</v>
      </c>
      <c r="D221" s="47">
        <f t="shared" ref="D221:H221" si="245">SUM(D222:D228)</f>
        <v>420</v>
      </c>
      <c r="E221" s="47">
        <f t="shared" si="245"/>
        <v>458</v>
      </c>
      <c r="F221" s="47">
        <f t="shared" si="245"/>
        <v>438</v>
      </c>
      <c r="G221" s="47">
        <f t="shared" si="245"/>
        <v>513</v>
      </c>
      <c r="H221" s="47">
        <f t="shared" si="245"/>
        <v>655</v>
      </c>
      <c r="I221" s="47">
        <f t="shared" ref="I221:J221" si="246">SUM(I222:I228)</f>
        <v>768</v>
      </c>
      <c r="J221" s="47">
        <f t="shared" si="246"/>
        <v>835</v>
      </c>
      <c r="K221" s="47">
        <f t="shared" ref="K221:L221" si="247">SUM(K222:K228)</f>
        <v>909</v>
      </c>
      <c r="L221" s="47">
        <f t="shared" si="247"/>
        <v>874</v>
      </c>
      <c r="M221" s="47">
        <f t="shared" ref="M221:N221" si="248">SUM(M222:M228)</f>
        <v>420</v>
      </c>
      <c r="N221" s="47">
        <f t="shared" si="248"/>
        <v>669</v>
      </c>
      <c r="O221" s="47">
        <f t="shared" ref="O221:P221" si="249">SUM(O222:O228)</f>
        <v>797</v>
      </c>
      <c r="P221" s="47">
        <f t="shared" si="249"/>
        <v>1051</v>
      </c>
      <c r="Q221" s="47">
        <f t="shared" ref="Q221" si="250">SUM(Q222:Q228)</f>
        <v>1249</v>
      </c>
    </row>
    <row r="222" spans="2:17" x14ac:dyDescent="0.2">
      <c r="B222" s="102" t="s">
        <v>140</v>
      </c>
      <c r="C222" s="49">
        <f t="shared" ref="C222:N222" si="251">ROUND(C71*C153/C163,0)</f>
        <v>185</v>
      </c>
      <c r="D222" s="49">
        <f t="shared" si="251"/>
        <v>272</v>
      </c>
      <c r="E222" s="49">
        <f t="shared" si="251"/>
        <v>272</v>
      </c>
      <c r="F222" s="49">
        <f t="shared" si="251"/>
        <v>272</v>
      </c>
      <c r="G222" s="49">
        <f t="shared" si="251"/>
        <v>315</v>
      </c>
      <c r="H222" s="49">
        <f t="shared" si="251"/>
        <v>400</v>
      </c>
      <c r="I222" s="49">
        <f t="shared" si="251"/>
        <v>469</v>
      </c>
      <c r="J222" s="49">
        <f t="shared" si="251"/>
        <v>498</v>
      </c>
      <c r="K222" s="49">
        <f t="shared" si="251"/>
        <v>564</v>
      </c>
      <c r="L222" s="49">
        <f t="shared" si="251"/>
        <v>527</v>
      </c>
      <c r="M222" s="49">
        <f t="shared" si="251"/>
        <v>243</v>
      </c>
      <c r="N222" s="49">
        <f t="shared" si="251"/>
        <v>396</v>
      </c>
      <c r="O222" s="49">
        <f t="shared" ref="O222:P222" si="252">ROUND(O71*O153/O163,0)</f>
        <v>491</v>
      </c>
      <c r="P222" s="49">
        <f t="shared" si="252"/>
        <v>589</v>
      </c>
      <c r="Q222" s="49">
        <f t="shared" ref="Q222" si="253">ROUND(Q71*Q153/Q163,0)</f>
        <v>792</v>
      </c>
    </row>
    <row r="223" spans="2:17" x14ac:dyDescent="0.2">
      <c r="B223" s="103" t="s">
        <v>141</v>
      </c>
      <c r="C223" s="49">
        <f t="shared" ref="C223:N223" si="254">ROUND(C72*C154/C164,0)</f>
        <v>6</v>
      </c>
      <c r="D223" s="49">
        <f t="shared" si="254"/>
        <v>7</v>
      </c>
      <c r="E223" s="49">
        <f t="shared" si="254"/>
        <v>7</v>
      </c>
      <c r="F223" s="49">
        <f t="shared" si="254"/>
        <v>7</v>
      </c>
      <c r="G223" s="49">
        <f t="shared" si="254"/>
        <v>8</v>
      </c>
      <c r="H223" s="49">
        <f t="shared" si="254"/>
        <v>0</v>
      </c>
      <c r="I223" s="49">
        <f t="shared" si="254"/>
        <v>4</v>
      </c>
      <c r="J223" s="49">
        <f t="shared" si="254"/>
        <v>10</v>
      </c>
      <c r="K223" s="49">
        <f t="shared" si="254"/>
        <v>6</v>
      </c>
      <c r="L223" s="49">
        <f t="shared" si="254"/>
        <v>4</v>
      </c>
      <c r="M223" s="49">
        <f t="shared" si="254"/>
        <v>3</v>
      </c>
      <c r="N223" s="49">
        <f t="shared" si="254"/>
        <v>1</v>
      </c>
      <c r="O223" s="49">
        <f t="shared" ref="O223:P223" si="255">ROUND(O72*O154/O164,0)</f>
        <v>0</v>
      </c>
      <c r="P223" s="49">
        <f t="shared" si="255"/>
        <v>0</v>
      </c>
      <c r="Q223" s="49">
        <f t="shared" ref="Q223" si="256">ROUND(Q72*Q154/Q164,0)</f>
        <v>0</v>
      </c>
    </row>
    <row r="224" spans="2:17" x14ac:dyDescent="0.2">
      <c r="B224" s="103" t="s">
        <v>142</v>
      </c>
      <c r="C224" s="49">
        <f t="shared" ref="C224:N224" si="257">ROUND(C73*C155/C165,0)</f>
        <v>11</v>
      </c>
      <c r="D224" s="49">
        <f t="shared" si="257"/>
        <v>9</v>
      </c>
      <c r="E224" s="49">
        <f t="shared" si="257"/>
        <v>9</v>
      </c>
      <c r="F224" s="49">
        <f t="shared" si="257"/>
        <v>19</v>
      </c>
      <c r="G224" s="49">
        <f t="shared" si="257"/>
        <v>13</v>
      </c>
      <c r="H224" s="49">
        <f t="shared" si="257"/>
        <v>9</v>
      </c>
      <c r="I224" s="49">
        <f t="shared" si="257"/>
        <v>23</v>
      </c>
      <c r="J224" s="49">
        <f t="shared" si="257"/>
        <v>26</v>
      </c>
      <c r="K224" s="49">
        <f t="shared" si="257"/>
        <v>21</v>
      </c>
      <c r="L224" s="49">
        <f t="shared" si="257"/>
        <v>25</v>
      </c>
      <c r="M224" s="49">
        <f t="shared" si="257"/>
        <v>15</v>
      </c>
      <c r="N224" s="49">
        <f t="shared" si="257"/>
        <v>15</v>
      </c>
      <c r="O224" s="49">
        <f t="shared" ref="O224:P224" si="258">ROUND(O73*O155/O165,0)</f>
        <v>0</v>
      </c>
      <c r="P224" s="49">
        <f t="shared" si="258"/>
        <v>0</v>
      </c>
      <c r="Q224" s="49">
        <f t="shared" ref="Q224" si="259">ROUND(Q73*Q155/Q165,0)</f>
        <v>0</v>
      </c>
    </row>
    <row r="225" spans="1:17" x14ac:dyDescent="0.2">
      <c r="B225" s="103" t="s">
        <v>143</v>
      </c>
      <c r="C225" s="49">
        <f t="shared" ref="C225:N225" si="260">ROUND(C74*C156/C166,0)</f>
        <v>173</v>
      </c>
      <c r="D225" s="49">
        <f t="shared" si="260"/>
        <v>132</v>
      </c>
      <c r="E225" s="49">
        <f t="shared" si="260"/>
        <v>170</v>
      </c>
      <c r="F225" s="49">
        <f t="shared" si="260"/>
        <v>140</v>
      </c>
      <c r="G225" s="49">
        <f t="shared" si="260"/>
        <v>177</v>
      </c>
      <c r="H225" s="49">
        <f t="shared" si="260"/>
        <v>246</v>
      </c>
      <c r="I225" s="49">
        <f t="shared" si="260"/>
        <v>272</v>
      </c>
      <c r="J225" s="49">
        <f t="shared" si="260"/>
        <v>301</v>
      </c>
      <c r="K225" s="49">
        <f t="shared" si="260"/>
        <v>318</v>
      </c>
      <c r="L225" s="49">
        <f t="shared" si="260"/>
        <v>318</v>
      </c>
      <c r="M225" s="49">
        <f t="shared" si="260"/>
        <v>159</v>
      </c>
      <c r="N225" s="49">
        <f t="shared" si="260"/>
        <v>257</v>
      </c>
      <c r="O225" s="49">
        <f t="shared" ref="O225:P225" si="261">ROUND(O74*O156/O166,0)</f>
        <v>306</v>
      </c>
      <c r="P225" s="49">
        <f t="shared" si="261"/>
        <v>462</v>
      </c>
      <c r="Q225" s="49">
        <f t="shared" ref="Q225" si="262">ROUND(Q74*Q156/Q166,0)</f>
        <v>457</v>
      </c>
    </row>
    <row r="226" spans="1:17" x14ac:dyDescent="0.2">
      <c r="B226" s="113" t="s">
        <v>144</v>
      </c>
      <c r="C226" s="114"/>
      <c r="D226" s="114"/>
      <c r="E226" s="114"/>
      <c r="F226" s="114"/>
      <c r="G226" s="114"/>
      <c r="H226" s="114"/>
      <c r="I226" s="114"/>
    </row>
    <row r="227" spans="1:17" x14ac:dyDescent="0.2">
      <c r="B227" s="103" t="s">
        <v>145</v>
      </c>
      <c r="C227" s="49">
        <f t="shared" ref="C227:N227" si="263">ROUND(C76*C158/C168,0)</f>
        <v>0</v>
      </c>
      <c r="D227" s="49">
        <f t="shared" si="263"/>
        <v>0</v>
      </c>
      <c r="E227" s="49">
        <f t="shared" si="263"/>
        <v>0</v>
      </c>
      <c r="F227" s="49">
        <f t="shared" si="263"/>
        <v>0</v>
      </c>
      <c r="G227" s="49">
        <f t="shared" si="263"/>
        <v>0</v>
      </c>
      <c r="H227" s="49">
        <f t="shared" si="263"/>
        <v>0</v>
      </c>
      <c r="I227" s="49">
        <f t="shared" si="263"/>
        <v>0</v>
      </c>
      <c r="J227" s="49">
        <f t="shared" si="263"/>
        <v>0</v>
      </c>
      <c r="K227" s="49">
        <f t="shared" si="263"/>
        <v>0</v>
      </c>
      <c r="L227" s="49">
        <f t="shared" si="263"/>
        <v>0</v>
      </c>
      <c r="M227" s="49">
        <f t="shared" si="263"/>
        <v>0</v>
      </c>
      <c r="N227" s="49">
        <f t="shared" si="263"/>
        <v>0</v>
      </c>
      <c r="O227" s="49">
        <f t="shared" ref="O227:P227" si="264">ROUND(O76*O158/O168,0)</f>
        <v>0</v>
      </c>
      <c r="P227" s="49">
        <f t="shared" si="264"/>
        <v>0</v>
      </c>
      <c r="Q227" s="49">
        <f t="shared" ref="Q227" si="265">ROUND(Q76*Q158/Q168,0)</f>
        <v>0</v>
      </c>
    </row>
    <row r="228" spans="1:17" x14ac:dyDescent="0.2">
      <c r="B228" s="106" t="s">
        <v>146</v>
      </c>
      <c r="C228" s="53">
        <f t="shared" ref="C228:N228" si="266">ROUND(C77*C159/C169,0)</f>
        <v>0</v>
      </c>
      <c r="D228" s="53">
        <f t="shared" si="266"/>
        <v>0</v>
      </c>
      <c r="E228" s="53">
        <f t="shared" si="266"/>
        <v>0</v>
      </c>
      <c r="F228" s="53">
        <f t="shared" si="266"/>
        <v>0</v>
      </c>
      <c r="G228" s="53">
        <f t="shared" si="266"/>
        <v>0</v>
      </c>
      <c r="H228" s="53">
        <f t="shared" si="266"/>
        <v>0</v>
      </c>
      <c r="I228" s="53">
        <f t="shared" si="266"/>
        <v>0</v>
      </c>
      <c r="J228" s="53">
        <f t="shared" si="266"/>
        <v>0</v>
      </c>
      <c r="K228" s="53">
        <f t="shared" si="266"/>
        <v>0</v>
      </c>
      <c r="L228" s="53">
        <f t="shared" si="266"/>
        <v>0</v>
      </c>
      <c r="M228" s="53">
        <f t="shared" si="266"/>
        <v>0</v>
      </c>
      <c r="N228" s="53">
        <f t="shared" si="266"/>
        <v>0</v>
      </c>
      <c r="O228" s="53">
        <f t="shared" ref="O228:P228" si="267">ROUND(O77*O159/O169,0)</f>
        <v>0</v>
      </c>
      <c r="P228" s="53">
        <f t="shared" si="267"/>
        <v>0</v>
      </c>
      <c r="Q228" s="53">
        <f t="shared" ref="Q228" si="268">ROUND(Q77*Q159/Q169,0)</f>
        <v>0</v>
      </c>
    </row>
    <row r="229" spans="1:17" x14ac:dyDescent="0.2">
      <c r="B229" s="752" t="s">
        <v>471</v>
      </c>
      <c r="C229" s="753">
        <f>C173+C181+C189+C197+C205+C213+C221-地域観光消費2!D33</f>
        <v>0</v>
      </c>
      <c r="D229" s="753">
        <f>D173+D181+D189+D197+D205+D213+D221-地域観光消費2!E33</f>
        <v>0</v>
      </c>
      <c r="E229" s="753">
        <f>E173+E181+E189+E197+E205+E213+E221-地域観光消費2!F33</f>
        <v>0</v>
      </c>
      <c r="F229" s="753">
        <f>F173+F181+F189+F197+F205+F213+F221-地域観光消費2!G33</f>
        <v>0</v>
      </c>
      <c r="G229" s="753">
        <f>G173+G181+G189+G197+G205+G213+G221-地域観光消費2!H33</f>
        <v>0</v>
      </c>
      <c r="H229" s="753">
        <f>H173+H181+H189+H197+H205+H213+H221-地域観光消費2!I33</f>
        <v>0</v>
      </c>
      <c r="I229" s="753">
        <f>I173+I181+I189+I197+I205+I213+I221-地域観光消費2!J33</f>
        <v>0</v>
      </c>
      <c r="J229" s="753">
        <f>J173+J181+J189+J197+J205+J213+J221-地域観光消費2!K33</f>
        <v>0</v>
      </c>
      <c r="K229" s="753">
        <f>K173+K181+K189+K197+K205+K213+K221-地域観光消費2!L33</f>
        <v>0</v>
      </c>
      <c r="L229" s="753">
        <f>L173+L181+L189+L197+L205+L213+L221-地域観光消費2!M33</f>
        <v>0</v>
      </c>
      <c r="M229" s="753">
        <f>M173+M181+M189+M197+M205+M213+M221-地域観光消費2!N33</f>
        <v>0</v>
      </c>
      <c r="N229" s="753">
        <f>N173+N181+N189+N197+N205+N213+N221-地域観光消費2!O33</f>
        <v>0</v>
      </c>
      <c r="O229" s="753">
        <f>O173+O181+O189+O197+O205+O213+O221-地域観光消費2!P33</f>
        <v>0</v>
      </c>
      <c r="P229" s="753">
        <f>P173+P181+P189+P197+P205+P213+P221-地域観光消費2!Q33</f>
        <v>0</v>
      </c>
      <c r="Q229" s="753">
        <f>Q173+Q181+Q189+Q197+Q205+Q213+Q221-地域観光消費2!R33</f>
        <v>0</v>
      </c>
    </row>
    <row r="230" spans="1:17" x14ac:dyDescent="0.2">
      <c r="A230" t="s">
        <v>236</v>
      </c>
      <c r="B230" s="145" t="s">
        <v>237</v>
      </c>
      <c r="C230" s="68">
        <f>交通費単価!E22</f>
        <v>2440</v>
      </c>
      <c r="D230" s="68">
        <f>交通費単価!H22</f>
        <v>2440</v>
      </c>
      <c r="E230" s="54">
        <f>交通費単価!K22</f>
        <v>2440</v>
      </c>
      <c r="F230" s="68">
        <f>交通費単価!O22</f>
        <v>2440</v>
      </c>
      <c r="G230" s="68">
        <f>交通費単価!S22</f>
        <v>2440</v>
      </c>
      <c r="H230" s="68">
        <f>交通費単価!W22</f>
        <v>2440</v>
      </c>
      <c r="I230" s="68">
        <f>交通費単価!AA22</f>
        <v>2303</v>
      </c>
      <c r="J230" s="68">
        <f>交通費単価!AE22</f>
        <v>2090</v>
      </c>
      <c r="K230" s="68">
        <f>交通費単価!AI22</f>
        <v>1862</v>
      </c>
      <c r="L230" s="68">
        <f>交通費単価!AM22</f>
        <v>1659</v>
      </c>
      <c r="M230" s="68">
        <f>交通費単価!AQ22</f>
        <v>1478</v>
      </c>
      <c r="N230" s="68">
        <f>交通費単価!AU22</f>
        <v>1478</v>
      </c>
      <c r="O230" s="68">
        <f>交通費単価!AY22</f>
        <v>1478</v>
      </c>
      <c r="P230" s="68">
        <f>交通費単価!BC22</f>
        <v>1932</v>
      </c>
      <c r="Q230" s="506">
        <f>交通費単価!BG22</f>
        <v>1932</v>
      </c>
    </row>
    <row r="231" spans="1:17" x14ac:dyDescent="0.2">
      <c r="B231" s="145" t="s">
        <v>238</v>
      </c>
      <c r="C231" s="68">
        <f>交通費単価!E23</f>
        <v>13180</v>
      </c>
      <c r="D231" s="68">
        <f>交通費単価!H23</f>
        <v>13180</v>
      </c>
      <c r="E231" s="54">
        <f>交通費単価!K23</f>
        <v>13180</v>
      </c>
      <c r="F231" s="68">
        <f>交通費単価!O23</f>
        <v>13580</v>
      </c>
      <c r="G231" s="68">
        <f>交通費単価!S23</f>
        <v>13590</v>
      </c>
      <c r="H231" s="68">
        <f>交通費単価!W23</f>
        <v>13580</v>
      </c>
      <c r="I231" s="68">
        <f>交通費単価!AA23</f>
        <v>12817</v>
      </c>
      <c r="J231" s="60">
        <f>交通費単価!AE23</f>
        <v>12450</v>
      </c>
      <c r="K231" s="60">
        <f>交通費単価!AI23</f>
        <v>12408</v>
      </c>
      <c r="L231" s="60">
        <f>交通費単価!AM23</f>
        <v>12611</v>
      </c>
      <c r="M231" s="60">
        <f>交通費単価!AQ23</f>
        <v>12792</v>
      </c>
      <c r="N231" s="60">
        <f>交通費単価!AU23</f>
        <v>11070</v>
      </c>
      <c r="O231" s="60">
        <f>交通費単価!AY23</f>
        <v>11070</v>
      </c>
      <c r="P231" s="60">
        <f>交通費単価!BC23</f>
        <v>13649</v>
      </c>
      <c r="Q231" s="547">
        <f>交通費単価!BG23</f>
        <v>13649</v>
      </c>
    </row>
    <row r="232" spans="1:17" x14ac:dyDescent="0.2">
      <c r="A232" s="150" t="s">
        <v>242</v>
      </c>
      <c r="B232" s="146" t="s">
        <v>239</v>
      </c>
      <c r="C232" s="47">
        <f t="shared" ref="C232:N232" si="269">C7*C230/1000</f>
        <v>14408.2</v>
      </c>
      <c r="D232" s="47">
        <f t="shared" si="269"/>
        <v>14254.48</v>
      </c>
      <c r="E232" s="47">
        <f t="shared" si="269"/>
        <v>14703.44</v>
      </c>
      <c r="F232" s="47">
        <f t="shared" si="269"/>
        <v>14734.70616</v>
      </c>
      <c r="G232" s="47">
        <f t="shared" si="269"/>
        <v>14627.8</v>
      </c>
      <c r="H232" s="47">
        <f t="shared" si="269"/>
        <v>14901.08</v>
      </c>
      <c r="I232" s="47">
        <f t="shared" si="269"/>
        <v>13607.024472999999</v>
      </c>
      <c r="J232" s="47">
        <f t="shared" si="269"/>
        <v>12479.39</v>
      </c>
      <c r="K232" s="47">
        <f t="shared" si="269"/>
        <v>10481.198</v>
      </c>
      <c r="L232" s="47">
        <f t="shared" si="269"/>
        <v>9233.5676370000001</v>
      </c>
      <c r="M232" s="47">
        <f t="shared" si="269"/>
        <v>4825.850316</v>
      </c>
      <c r="N232" s="47">
        <f t="shared" si="269"/>
        <v>5591.652368</v>
      </c>
      <c r="O232" s="47">
        <f t="shared" ref="O232:P232" si="270">O7*O230/1000</f>
        <v>6269.5503699999999</v>
      </c>
      <c r="P232" s="47">
        <f t="shared" si="270"/>
        <v>8599.6604399999997</v>
      </c>
      <c r="Q232" s="47">
        <f t="shared" ref="Q232" si="271">Q7*Q230/1000</f>
        <v>8403.5199360000006</v>
      </c>
    </row>
    <row r="233" spans="1:17" x14ac:dyDescent="0.2">
      <c r="B233" s="147" t="s">
        <v>240</v>
      </c>
      <c r="C233" s="49">
        <f t="shared" ref="C233:N233" si="272">C8*C231/1000</f>
        <v>8382.48</v>
      </c>
      <c r="D233" s="49">
        <f t="shared" si="272"/>
        <v>7934.36</v>
      </c>
      <c r="E233" s="49">
        <f t="shared" si="272"/>
        <v>8184.78</v>
      </c>
      <c r="F233" s="49">
        <f t="shared" si="272"/>
        <v>8403.1546199999993</v>
      </c>
      <c r="G233" s="49">
        <f t="shared" si="272"/>
        <v>8697.6</v>
      </c>
      <c r="H233" s="49">
        <f t="shared" si="272"/>
        <v>8854.16</v>
      </c>
      <c r="I233" s="49">
        <f t="shared" si="272"/>
        <v>8093.9354999999996</v>
      </c>
      <c r="J233" s="49">
        <f t="shared" si="272"/>
        <v>7905.75</v>
      </c>
      <c r="K233" s="49">
        <f t="shared" si="272"/>
        <v>7680.5519999999997</v>
      </c>
      <c r="L233" s="49">
        <f t="shared" si="272"/>
        <v>7832.452491</v>
      </c>
      <c r="M233" s="49">
        <f t="shared" si="272"/>
        <v>5519.5177439999998</v>
      </c>
      <c r="N233" s="49">
        <f t="shared" si="272"/>
        <v>5470.1408700000002</v>
      </c>
      <c r="O233" s="49">
        <f t="shared" ref="O233:P233" si="273">O8*O231/1000</f>
        <v>7499.0726100000002</v>
      </c>
      <c r="P233" s="49">
        <f t="shared" si="273"/>
        <v>8896.3636040000001</v>
      </c>
      <c r="Q233" s="49">
        <f t="shared" ref="Q233" si="274">Q8*Q231/1000</f>
        <v>8721.2059869999975</v>
      </c>
    </row>
    <row r="234" spans="1:17" x14ac:dyDescent="0.2">
      <c r="A234" s="61"/>
      <c r="B234" s="148" t="s">
        <v>241</v>
      </c>
      <c r="C234" s="60">
        <f>C232+C233</f>
        <v>22790.68</v>
      </c>
      <c r="D234" s="60">
        <f t="shared" ref="D234:H234" si="275">D232+D233</f>
        <v>22188.84</v>
      </c>
      <c r="E234" s="60">
        <f t="shared" si="275"/>
        <v>22888.22</v>
      </c>
      <c r="F234" s="60">
        <f t="shared" si="275"/>
        <v>23137.860779999999</v>
      </c>
      <c r="G234" s="60">
        <f t="shared" si="275"/>
        <v>23325.4</v>
      </c>
      <c r="H234" s="60">
        <f t="shared" si="275"/>
        <v>23755.239999999998</v>
      </c>
      <c r="I234" s="60">
        <f t="shared" ref="I234:J234" si="276">I232+I233</f>
        <v>21700.959972999997</v>
      </c>
      <c r="J234" s="60">
        <f t="shared" si="276"/>
        <v>20385.14</v>
      </c>
      <c r="K234" s="60">
        <f t="shared" ref="K234:L234" si="277">K232+K233</f>
        <v>18161.75</v>
      </c>
      <c r="L234" s="60">
        <f t="shared" si="277"/>
        <v>17066.020128</v>
      </c>
      <c r="M234" s="60">
        <f t="shared" ref="M234:N234" si="278">M232+M233</f>
        <v>10345.368060000001</v>
      </c>
      <c r="N234" s="60">
        <f t="shared" si="278"/>
        <v>11061.793238</v>
      </c>
      <c r="O234" s="60">
        <f t="shared" ref="O234:P234" si="279">O232+O233</f>
        <v>13768.62298</v>
      </c>
      <c r="P234" s="60">
        <f t="shared" si="279"/>
        <v>17496.024043999998</v>
      </c>
      <c r="Q234" s="60">
        <f t="shared" ref="Q234" si="280">Q232+Q233</f>
        <v>17124.725922999998</v>
      </c>
    </row>
    <row r="235" spans="1:17" x14ac:dyDescent="0.2">
      <c r="A235" s="154" t="s">
        <v>243</v>
      </c>
      <c r="B235" s="151" t="s">
        <v>244</v>
      </c>
      <c r="C235" s="152">
        <f>ROUND(C237*C232/C234,0)</f>
        <v>14485</v>
      </c>
      <c r="D235" s="152">
        <f t="shared" ref="D235:H235" si="281">ROUND(D237*D232/D234,0)</f>
        <v>14628</v>
      </c>
      <c r="E235" s="152">
        <f t="shared" si="281"/>
        <v>14658</v>
      </c>
      <c r="F235" s="152">
        <f t="shared" si="281"/>
        <v>14403</v>
      </c>
      <c r="G235" s="152">
        <f t="shared" si="281"/>
        <v>13312</v>
      </c>
      <c r="H235" s="152">
        <f t="shared" si="281"/>
        <v>15334</v>
      </c>
      <c r="I235" s="152">
        <f t="shared" ref="I235:J235" si="282">ROUND(I237*I232/I234,0)</f>
        <v>16062</v>
      </c>
      <c r="J235" s="152">
        <f t="shared" si="282"/>
        <v>16012</v>
      </c>
      <c r="K235" s="152">
        <f t="shared" ref="K235:L235" si="283">ROUND(K237*K232/K234,0)</f>
        <v>13313</v>
      </c>
      <c r="L235" s="152">
        <f t="shared" si="283"/>
        <v>12185</v>
      </c>
      <c r="M235" s="152">
        <f t="shared" ref="M235:N235" si="284">ROUND(M237*M232/M234,0)</f>
        <v>5204</v>
      </c>
      <c r="N235" s="152">
        <f t="shared" si="284"/>
        <v>8009</v>
      </c>
      <c r="O235" s="152">
        <f t="shared" ref="O235:P235" si="285">ROUND(O237*O232/O234,0)</f>
        <v>8642</v>
      </c>
      <c r="P235" s="152">
        <f t="shared" si="285"/>
        <v>12537</v>
      </c>
      <c r="Q235" s="152">
        <f t="shared" ref="Q235" si="286">ROUND(Q237*Q232/Q234,0)</f>
        <v>11044</v>
      </c>
    </row>
    <row r="236" spans="1:17" x14ac:dyDescent="0.2">
      <c r="B236" s="153" t="s">
        <v>245</v>
      </c>
      <c r="C236" s="50">
        <f>C237-C235</f>
        <v>8427</v>
      </c>
      <c r="D236" s="50">
        <f t="shared" ref="D236:H236" si="287">D237-D235</f>
        <v>8143</v>
      </c>
      <c r="E236" s="50">
        <f t="shared" si="287"/>
        <v>8159</v>
      </c>
      <c r="F236" s="50">
        <f t="shared" si="287"/>
        <v>8214</v>
      </c>
      <c r="G236" s="50">
        <f t="shared" si="287"/>
        <v>7916</v>
      </c>
      <c r="H236" s="50">
        <f t="shared" si="287"/>
        <v>9111</v>
      </c>
      <c r="I236" s="50">
        <f t="shared" ref="I236:J236" si="288">I237-I235</f>
        <v>9555</v>
      </c>
      <c r="J236" s="50">
        <f t="shared" si="288"/>
        <v>10143</v>
      </c>
      <c r="K236" s="50">
        <f t="shared" ref="K236:L236" si="289">K237-K235</f>
        <v>9756</v>
      </c>
      <c r="L236" s="50">
        <f t="shared" si="289"/>
        <v>10336</v>
      </c>
      <c r="M236" s="50">
        <f t="shared" ref="M236:N236" si="290">M237-M235</f>
        <v>5952</v>
      </c>
      <c r="N236" s="50">
        <f t="shared" si="290"/>
        <v>7834</v>
      </c>
      <c r="O236" s="50">
        <f t="shared" ref="O236:P236" si="291">O237-O235</f>
        <v>10337</v>
      </c>
      <c r="P236" s="50">
        <f t="shared" si="291"/>
        <v>12969</v>
      </c>
      <c r="Q236" s="50">
        <f t="shared" ref="Q236" si="292">Q237-Q235</f>
        <v>11462</v>
      </c>
    </row>
    <row r="237" spans="1:17" x14ac:dyDescent="0.2">
      <c r="A237" s="61"/>
      <c r="B237" s="148" t="s">
        <v>246</v>
      </c>
      <c r="C237" s="60">
        <f>C83</f>
        <v>22912</v>
      </c>
      <c r="D237" s="60">
        <f t="shared" ref="D237:I237" si="293">D83</f>
        <v>22771</v>
      </c>
      <c r="E237" s="60">
        <f t="shared" si="293"/>
        <v>22817</v>
      </c>
      <c r="F237" s="60">
        <f t="shared" si="293"/>
        <v>22617</v>
      </c>
      <c r="G237" s="60">
        <f t="shared" si="293"/>
        <v>21228</v>
      </c>
      <c r="H237" s="60">
        <f t="shared" si="293"/>
        <v>24445</v>
      </c>
      <c r="I237" s="60">
        <f t="shared" si="293"/>
        <v>25617</v>
      </c>
      <c r="J237" s="60">
        <f t="shared" ref="J237:K237" si="294">J83</f>
        <v>26155</v>
      </c>
      <c r="K237" s="60">
        <f t="shared" si="294"/>
        <v>23069</v>
      </c>
      <c r="L237" s="60">
        <f t="shared" ref="L237:M237" si="295">L83</f>
        <v>22521</v>
      </c>
      <c r="M237" s="60">
        <f t="shared" si="295"/>
        <v>11156</v>
      </c>
      <c r="N237" s="60">
        <f t="shared" ref="N237:O237" si="296">N83</f>
        <v>15843</v>
      </c>
      <c r="O237" s="60">
        <f t="shared" si="296"/>
        <v>18979</v>
      </c>
      <c r="P237" s="60">
        <f t="shared" ref="P237:Q237" si="297">P83</f>
        <v>25506</v>
      </c>
      <c r="Q237" s="60">
        <f t="shared" si="297"/>
        <v>22506</v>
      </c>
    </row>
    <row r="239" spans="1:17" x14ac:dyDescent="0.2">
      <c r="A239" t="s">
        <v>155</v>
      </c>
      <c r="B239" s="67"/>
      <c r="C239" s="345" t="s">
        <v>151</v>
      </c>
      <c r="D239" s="345" t="s">
        <v>70</v>
      </c>
      <c r="E239" s="543" t="s">
        <v>67</v>
      </c>
      <c r="F239" s="345" t="s">
        <v>61</v>
      </c>
      <c r="G239" s="345" t="s">
        <v>60</v>
      </c>
      <c r="H239" s="345" t="s">
        <v>75</v>
      </c>
      <c r="I239" s="345" t="s">
        <v>76</v>
      </c>
      <c r="J239" s="345" t="s">
        <v>374</v>
      </c>
      <c r="K239" s="345" t="s">
        <v>426</v>
      </c>
      <c r="L239" s="345" t="s">
        <v>443</v>
      </c>
      <c r="M239" s="345" t="s">
        <v>492</v>
      </c>
      <c r="N239" s="345" t="s">
        <v>553</v>
      </c>
      <c r="O239" s="345" t="s">
        <v>577</v>
      </c>
      <c r="P239" s="639" t="s">
        <v>619</v>
      </c>
      <c r="Q239" s="713" t="s">
        <v>632</v>
      </c>
    </row>
    <row r="240" spans="1:17" x14ac:dyDescent="0.2">
      <c r="B240" s="43" t="s">
        <v>180</v>
      </c>
      <c r="C240" s="47">
        <f>C241+C242</f>
        <v>3007</v>
      </c>
      <c r="D240" s="47">
        <f t="shared" ref="D240:H240" si="298">D241+D242</f>
        <v>2864</v>
      </c>
      <c r="E240" s="47">
        <f t="shared" si="298"/>
        <v>3043</v>
      </c>
      <c r="F240" s="47">
        <f t="shared" si="298"/>
        <v>3025</v>
      </c>
      <c r="G240" s="47">
        <f t="shared" si="298"/>
        <v>2743</v>
      </c>
      <c r="H240" s="47">
        <f t="shared" si="298"/>
        <v>2883</v>
      </c>
      <c r="I240" s="47">
        <f t="shared" ref="I240:J240" si="299">I241+I242</f>
        <v>3009</v>
      </c>
      <c r="J240" s="47">
        <f t="shared" si="299"/>
        <v>3282</v>
      </c>
      <c r="K240" s="47">
        <f t="shared" ref="K240:L240" si="300">K241+K242</f>
        <v>3036</v>
      </c>
      <c r="L240" s="47">
        <f t="shared" si="300"/>
        <v>3118</v>
      </c>
      <c r="M240" s="47">
        <f t="shared" ref="M240:N240" si="301">M241+M242</f>
        <v>1835</v>
      </c>
      <c r="N240" s="47">
        <f t="shared" si="301"/>
        <v>2280</v>
      </c>
      <c r="O240" s="47">
        <f t="shared" ref="O240:P240" si="302">O241+O242</f>
        <v>2405</v>
      </c>
      <c r="P240" s="47">
        <f t="shared" si="302"/>
        <v>3469</v>
      </c>
      <c r="Q240" s="47">
        <f t="shared" ref="Q240" si="303">Q241+Q242</f>
        <v>3049</v>
      </c>
    </row>
    <row r="241" spans="2:17" x14ac:dyDescent="0.2">
      <c r="B241" s="102" t="s">
        <v>147</v>
      </c>
      <c r="C241" s="49">
        <f>ROUND(C235*C97/C160,0)</f>
        <v>1563</v>
      </c>
      <c r="D241" s="49">
        <f t="shared" ref="D241:H241" si="304">ROUND(D235*D97/D160,0)</f>
        <v>1257</v>
      </c>
      <c r="E241" s="49">
        <f t="shared" si="304"/>
        <v>1457</v>
      </c>
      <c r="F241" s="49">
        <f t="shared" si="304"/>
        <v>1415</v>
      </c>
      <c r="G241" s="49">
        <f t="shared" si="304"/>
        <v>1342</v>
      </c>
      <c r="H241" s="49">
        <f t="shared" si="304"/>
        <v>1404</v>
      </c>
      <c r="I241" s="49">
        <f t="shared" ref="I241:J241" si="305">ROUND(I235*I97/I160,0)</f>
        <v>1456</v>
      </c>
      <c r="J241" s="49">
        <f t="shared" si="305"/>
        <v>1391</v>
      </c>
      <c r="K241" s="49">
        <f t="shared" ref="K241:L241" si="306">ROUND(K235*K97/K160,0)</f>
        <v>1177</v>
      </c>
      <c r="L241" s="49">
        <f t="shared" si="306"/>
        <v>1058</v>
      </c>
      <c r="M241" s="49">
        <f t="shared" ref="M241:N241" si="307">ROUND(M235*M97/M160,0)</f>
        <v>449</v>
      </c>
      <c r="N241" s="49">
        <f t="shared" si="307"/>
        <v>633</v>
      </c>
      <c r="O241" s="49">
        <f t="shared" ref="O241:P241" si="308">ROUND(O235*O97/O160,0)</f>
        <v>609</v>
      </c>
      <c r="P241" s="49">
        <f t="shared" si="308"/>
        <v>1282</v>
      </c>
      <c r="Q241" s="49">
        <f t="shared" ref="Q241" si="309">ROUND(Q235*Q97/Q160,0)</f>
        <v>1119</v>
      </c>
    </row>
    <row r="242" spans="2:17" x14ac:dyDescent="0.2">
      <c r="B242" s="103" t="s">
        <v>148</v>
      </c>
      <c r="C242" s="49">
        <f>ROUND(C236*C98/C161,0)</f>
        <v>1444</v>
      </c>
      <c r="D242" s="49">
        <f t="shared" ref="D242:H242" si="310">ROUND(D236*D98/D161,0)</f>
        <v>1607</v>
      </c>
      <c r="E242" s="49">
        <f t="shared" si="310"/>
        <v>1586</v>
      </c>
      <c r="F242" s="49">
        <f t="shared" si="310"/>
        <v>1610</v>
      </c>
      <c r="G242" s="49">
        <f t="shared" si="310"/>
        <v>1401</v>
      </c>
      <c r="H242" s="49">
        <f t="shared" si="310"/>
        <v>1479</v>
      </c>
      <c r="I242" s="49">
        <f t="shared" ref="I242:J242" si="311">ROUND(I236*I98/I161,0)</f>
        <v>1553</v>
      </c>
      <c r="J242" s="49">
        <f t="shared" si="311"/>
        <v>1891</v>
      </c>
      <c r="K242" s="49">
        <f t="shared" ref="K242:L242" si="312">ROUND(K236*K98/K161,0)</f>
        <v>1859</v>
      </c>
      <c r="L242" s="49">
        <f t="shared" si="312"/>
        <v>2060</v>
      </c>
      <c r="M242" s="49">
        <f t="shared" ref="M242:N242" si="313">ROUND(M236*M98/M161,0)</f>
        <v>1386</v>
      </c>
      <c r="N242" s="49">
        <f t="shared" si="313"/>
        <v>1647</v>
      </c>
      <c r="O242" s="49">
        <f t="shared" ref="O242:P242" si="314">ROUND(O236*O98/O161,0)</f>
        <v>1796</v>
      </c>
      <c r="P242" s="49">
        <f t="shared" si="314"/>
        <v>2187</v>
      </c>
      <c r="Q242" s="49">
        <f t="shared" ref="Q242" si="315">ROUND(Q236*Q98/Q161,0)</f>
        <v>1930</v>
      </c>
    </row>
    <row r="243" spans="2:17" x14ac:dyDescent="0.2">
      <c r="B243" s="43" t="s">
        <v>181</v>
      </c>
      <c r="C243" s="47">
        <f>C244+C245</f>
        <v>5609</v>
      </c>
      <c r="D243" s="47">
        <f t="shared" ref="D243:H243" si="316">D244+D245</f>
        <v>5421</v>
      </c>
      <c r="E243" s="47">
        <f t="shared" si="316"/>
        <v>5428</v>
      </c>
      <c r="F243" s="47">
        <f t="shared" si="316"/>
        <v>5308</v>
      </c>
      <c r="G243" s="47">
        <f t="shared" si="316"/>
        <v>5048</v>
      </c>
      <c r="H243" s="47">
        <f t="shared" si="316"/>
        <v>5781</v>
      </c>
      <c r="I243" s="47">
        <f t="shared" ref="I243:J243" si="317">I244+I245</f>
        <v>6376</v>
      </c>
      <c r="J243" s="47">
        <f t="shared" si="317"/>
        <v>6433</v>
      </c>
      <c r="K243" s="47">
        <f t="shared" ref="K243:L243" si="318">K244+K245</f>
        <v>5435</v>
      </c>
      <c r="L243" s="47">
        <f t="shared" si="318"/>
        <v>4932</v>
      </c>
      <c r="M243" s="47">
        <f t="shared" ref="M243:N243" si="319">M244+M245</f>
        <v>2060</v>
      </c>
      <c r="N243" s="47">
        <f t="shared" si="319"/>
        <v>3099</v>
      </c>
      <c r="O243" s="47">
        <f t="shared" ref="O243:P243" si="320">O244+O245</f>
        <v>3967</v>
      </c>
      <c r="P243" s="47">
        <f t="shared" si="320"/>
        <v>5465</v>
      </c>
      <c r="Q243" s="47">
        <f t="shared" ref="Q243" si="321">Q244+Q245</f>
        <v>4434</v>
      </c>
    </row>
    <row r="244" spans="2:17" x14ac:dyDescent="0.2">
      <c r="B244" s="452" t="s">
        <v>147</v>
      </c>
      <c r="C244" s="114">
        <f>ROUND(C235*C106/C160,0)-1</f>
        <v>4390</v>
      </c>
      <c r="D244" s="114">
        <f t="shared" ref="D244:O244" si="322">ROUND(D235*D106/D160,0)</f>
        <v>4654</v>
      </c>
      <c r="E244" s="114">
        <f>ROUND(E235*E106/E160,0)+1</f>
        <v>4741</v>
      </c>
      <c r="F244" s="114">
        <f t="shared" si="322"/>
        <v>4684</v>
      </c>
      <c r="G244" s="114">
        <f>ROUND(G235*G106/G160,0)+2</f>
        <v>4503</v>
      </c>
      <c r="H244" s="114">
        <f t="shared" si="322"/>
        <v>5263</v>
      </c>
      <c r="I244" s="114">
        <f>ROUND(I235*I106/I160,0)+1</f>
        <v>5835</v>
      </c>
      <c r="J244" s="114">
        <f>ROUND(J235*J106/J160,0)-1</f>
        <v>5695</v>
      </c>
      <c r="K244" s="114">
        <f t="shared" si="322"/>
        <v>4645</v>
      </c>
      <c r="L244" s="114">
        <f>ROUND(L235*L106/L160,0)+1</f>
        <v>4195</v>
      </c>
      <c r="M244" s="114">
        <f>ROUND(M235*M106/M160,0)-1</f>
        <v>1760</v>
      </c>
      <c r="N244" s="114">
        <f>ROUND(N235*N106/N160,0)+1</f>
        <v>2646</v>
      </c>
      <c r="O244" s="114">
        <f t="shared" si="322"/>
        <v>3370</v>
      </c>
      <c r="P244" s="114">
        <f>ROUND(P235*P106/P160,0)-1</f>
        <v>4715</v>
      </c>
      <c r="Q244" s="114">
        <f>ROUND(Q235*Q106/Q160,0)+1</f>
        <v>3796</v>
      </c>
    </row>
    <row r="245" spans="2:17" x14ac:dyDescent="0.2">
      <c r="B245" s="106" t="s">
        <v>148</v>
      </c>
      <c r="C245" s="53">
        <f>ROUND(C236*C107/C161,0)</f>
        <v>1219</v>
      </c>
      <c r="D245" s="53">
        <f t="shared" ref="D245:H245" si="323">ROUND(D236*D107/D161,0)</f>
        <v>767</v>
      </c>
      <c r="E245" s="53">
        <f t="shared" si="323"/>
        <v>687</v>
      </c>
      <c r="F245" s="53">
        <f t="shared" si="323"/>
        <v>624</v>
      </c>
      <c r="G245" s="53">
        <f t="shared" si="323"/>
        <v>545</v>
      </c>
      <c r="H245" s="53">
        <f t="shared" si="323"/>
        <v>518</v>
      </c>
      <c r="I245" s="53">
        <f t="shared" ref="I245:J245" si="324">ROUND(I236*I107/I161,0)</f>
        <v>541</v>
      </c>
      <c r="J245" s="53">
        <f t="shared" si="324"/>
        <v>738</v>
      </c>
      <c r="K245" s="53">
        <f t="shared" ref="K245:L245" si="325">ROUND(K236*K107/K161,0)</f>
        <v>790</v>
      </c>
      <c r="L245" s="53">
        <f t="shared" si="325"/>
        <v>737</v>
      </c>
      <c r="M245" s="53">
        <f t="shared" ref="M245:N245" si="326">ROUND(M236*M107/M161,0)</f>
        <v>300</v>
      </c>
      <c r="N245" s="53">
        <f t="shared" si="326"/>
        <v>453</v>
      </c>
      <c r="O245" s="53">
        <f t="shared" ref="O245:P245" si="327">ROUND(O236*O107/O161,0)</f>
        <v>597</v>
      </c>
      <c r="P245" s="53">
        <f t="shared" si="327"/>
        <v>750</v>
      </c>
      <c r="Q245" s="53">
        <f t="shared" ref="Q245" si="328">ROUND(Q236*Q107/Q161,0)</f>
        <v>638</v>
      </c>
    </row>
    <row r="246" spans="2:17" x14ac:dyDescent="0.2">
      <c r="B246" t="s">
        <v>182</v>
      </c>
      <c r="C246" s="47">
        <f>C247+C248</f>
        <v>6278</v>
      </c>
      <c r="D246" s="47">
        <f t="shared" ref="D246:H246" si="329">D247+D248</f>
        <v>6314</v>
      </c>
      <c r="E246" s="47">
        <f t="shared" si="329"/>
        <v>6408</v>
      </c>
      <c r="F246" s="47">
        <f t="shared" si="329"/>
        <v>6432</v>
      </c>
      <c r="G246" s="47">
        <f t="shared" si="329"/>
        <v>6283</v>
      </c>
      <c r="H246" s="47">
        <f t="shared" si="329"/>
        <v>7490</v>
      </c>
      <c r="I246" s="47">
        <f t="shared" ref="I246:J246" si="330">I247+I248</f>
        <v>7795</v>
      </c>
      <c r="J246" s="47">
        <f t="shared" si="330"/>
        <v>7914</v>
      </c>
      <c r="K246" s="47">
        <f t="shared" ref="K246:L246" si="331">K247+K248</f>
        <v>7044</v>
      </c>
      <c r="L246" s="47">
        <f t="shared" si="331"/>
        <v>7345</v>
      </c>
      <c r="M246" s="47">
        <f t="shared" ref="M246:N246" si="332">M247+M248</f>
        <v>3573</v>
      </c>
      <c r="N246" s="47">
        <f t="shared" si="332"/>
        <v>5378</v>
      </c>
      <c r="O246" s="47">
        <f t="shared" ref="O246:P246" si="333">O247+O248</f>
        <v>7244</v>
      </c>
      <c r="P246" s="47">
        <f t="shared" si="333"/>
        <v>9074</v>
      </c>
      <c r="Q246" s="47">
        <f t="shared" ref="Q246" si="334">Q247+Q248</f>
        <v>8117</v>
      </c>
    </row>
    <row r="247" spans="2:17" x14ac:dyDescent="0.2">
      <c r="B247" s="102" t="s">
        <v>147</v>
      </c>
      <c r="C247" s="49">
        <f>ROUND(C235*C115/C160,0)</f>
        <v>3005</v>
      </c>
      <c r="D247" s="49">
        <f t="shared" ref="D247:H247" si="335">ROUND(D235*D115/D160,0)</f>
        <v>2970</v>
      </c>
      <c r="E247" s="49">
        <f t="shared" si="335"/>
        <v>2983</v>
      </c>
      <c r="F247" s="49">
        <f t="shared" si="335"/>
        <v>2963</v>
      </c>
      <c r="G247" s="49">
        <f t="shared" si="335"/>
        <v>2686</v>
      </c>
      <c r="H247" s="49">
        <f t="shared" si="335"/>
        <v>3080</v>
      </c>
      <c r="I247" s="49">
        <f t="shared" ref="I247:J247" si="336">ROUND(I235*I115/I160,0)</f>
        <v>3140</v>
      </c>
      <c r="J247" s="49">
        <f t="shared" si="336"/>
        <v>3205</v>
      </c>
      <c r="K247" s="49">
        <f t="shared" ref="K247:L247" si="337">ROUND(K235*K115/K160,0)</f>
        <v>2689</v>
      </c>
      <c r="L247" s="49">
        <f t="shared" si="337"/>
        <v>2671</v>
      </c>
      <c r="M247" s="49">
        <f t="shared" ref="M247:N247" si="338">ROUND(M235*M115/M160,0)</f>
        <v>861</v>
      </c>
      <c r="N247" s="49">
        <f t="shared" si="338"/>
        <v>1598</v>
      </c>
      <c r="O247" s="49">
        <f t="shared" ref="O247:P247" si="339">ROUND(O235*O115/O160,0)</f>
        <v>1450</v>
      </c>
      <c r="P247" s="49">
        <f t="shared" si="339"/>
        <v>2055</v>
      </c>
      <c r="Q247" s="49">
        <f t="shared" ref="Q247" si="340">ROUND(Q235*Q115/Q160,0)</f>
        <v>2084</v>
      </c>
    </row>
    <row r="248" spans="2:17" x14ac:dyDescent="0.2">
      <c r="B248" s="103" t="s">
        <v>148</v>
      </c>
      <c r="C248" s="49">
        <f>ROUND(C236*C116/C161,0)</f>
        <v>3273</v>
      </c>
      <c r="D248" s="49">
        <f t="shared" ref="D248:H248" si="341">ROUND(D236*D116/D161,0)</f>
        <v>3344</v>
      </c>
      <c r="E248" s="49">
        <f t="shared" si="341"/>
        <v>3425</v>
      </c>
      <c r="F248" s="49">
        <f t="shared" si="341"/>
        <v>3469</v>
      </c>
      <c r="G248" s="49">
        <f t="shared" si="341"/>
        <v>3597</v>
      </c>
      <c r="H248" s="49">
        <f t="shared" si="341"/>
        <v>4410</v>
      </c>
      <c r="I248" s="49">
        <f t="shared" ref="I248:J248" si="342">ROUND(I236*I116/I161,0)</f>
        <v>4655</v>
      </c>
      <c r="J248" s="49">
        <f t="shared" si="342"/>
        <v>4709</v>
      </c>
      <c r="K248" s="49">
        <f t="shared" ref="K248:L248" si="343">ROUND(K236*K116/K161,0)</f>
        <v>4355</v>
      </c>
      <c r="L248" s="49">
        <f t="shared" si="343"/>
        <v>4674</v>
      </c>
      <c r="M248" s="49">
        <f t="shared" ref="M248:N248" si="344">ROUND(M236*M116/M161,0)</f>
        <v>2712</v>
      </c>
      <c r="N248" s="49">
        <f t="shared" si="344"/>
        <v>3780</v>
      </c>
      <c r="O248" s="49">
        <f t="shared" ref="O248:P248" si="345">ROUND(O236*O116/O161,0)</f>
        <v>5794</v>
      </c>
      <c r="P248" s="49">
        <f t="shared" si="345"/>
        <v>7019</v>
      </c>
      <c r="Q248" s="49">
        <f t="shared" ref="Q248" si="346">ROUND(Q236*Q116/Q161,0)</f>
        <v>6033</v>
      </c>
    </row>
    <row r="249" spans="2:17" x14ac:dyDescent="0.2">
      <c r="B249" s="43" t="s">
        <v>183</v>
      </c>
      <c r="C249" s="47">
        <f>C250+C251</f>
        <v>3792</v>
      </c>
      <c r="D249" s="47">
        <f t="shared" ref="D249:H249" si="347">D250+D251</f>
        <v>3899</v>
      </c>
      <c r="E249" s="47">
        <f t="shared" si="347"/>
        <v>3864</v>
      </c>
      <c r="F249" s="47">
        <f t="shared" si="347"/>
        <v>4011</v>
      </c>
      <c r="G249" s="47">
        <f t="shared" si="347"/>
        <v>3595</v>
      </c>
      <c r="H249" s="47">
        <f t="shared" si="347"/>
        <v>4259</v>
      </c>
      <c r="I249" s="47">
        <f t="shared" ref="I249:J249" si="348">I250+I251</f>
        <v>4211</v>
      </c>
      <c r="J249" s="47">
        <f t="shared" si="348"/>
        <v>3864</v>
      </c>
      <c r="K249" s="47">
        <f t="shared" ref="K249:L249" si="349">K250+K251</f>
        <v>3496</v>
      </c>
      <c r="L249" s="47">
        <f t="shared" si="349"/>
        <v>3224</v>
      </c>
      <c r="M249" s="47">
        <f t="shared" ref="M249:N249" si="350">M250+M251</f>
        <v>1963</v>
      </c>
      <c r="N249" s="47">
        <f t="shared" si="350"/>
        <v>2650</v>
      </c>
      <c r="O249" s="47">
        <f t="shared" ref="O249:P249" si="351">O250+O251</f>
        <v>2623</v>
      </c>
      <c r="P249" s="47">
        <f t="shared" si="351"/>
        <v>3433</v>
      </c>
      <c r="Q249" s="47">
        <f t="shared" ref="Q249" si="352">Q250+Q251</f>
        <v>3293</v>
      </c>
    </row>
    <row r="250" spans="2:17" x14ac:dyDescent="0.2">
      <c r="B250" s="102" t="s">
        <v>147</v>
      </c>
      <c r="C250" s="49">
        <f>ROUND(C235*C124/C160,0)</f>
        <v>2666</v>
      </c>
      <c r="D250" s="49">
        <f t="shared" ref="D250:H250" si="353">ROUND(D235*D124/D160,0)</f>
        <v>2733</v>
      </c>
      <c r="E250" s="49">
        <f t="shared" si="353"/>
        <v>2708</v>
      </c>
      <c r="F250" s="49">
        <f t="shared" si="353"/>
        <v>2830</v>
      </c>
      <c r="G250" s="49">
        <f t="shared" si="353"/>
        <v>2506</v>
      </c>
      <c r="H250" s="49">
        <f t="shared" si="353"/>
        <v>2974</v>
      </c>
      <c r="I250" s="49">
        <f t="shared" ref="I250:J250" si="354">ROUND(I235*I124/I160,0)</f>
        <v>2940</v>
      </c>
      <c r="J250" s="49">
        <f t="shared" si="354"/>
        <v>2642</v>
      </c>
      <c r="K250" s="49">
        <f t="shared" ref="K250:L250" si="355">ROUND(K235*K124/K160,0)</f>
        <v>2302</v>
      </c>
      <c r="L250" s="49">
        <f t="shared" si="355"/>
        <v>1980</v>
      </c>
      <c r="M250" s="49">
        <f t="shared" ref="M250:N250" si="356">ROUND(M235*M124/M160,0)</f>
        <v>1138</v>
      </c>
      <c r="N250" s="49">
        <f t="shared" si="356"/>
        <v>1629</v>
      </c>
      <c r="O250" s="49">
        <f t="shared" ref="O250:P250" si="357">ROUND(O235*O124/O160,0)</f>
        <v>1612</v>
      </c>
      <c r="P250" s="49">
        <f t="shared" si="357"/>
        <v>2157</v>
      </c>
      <c r="Q250" s="49">
        <f t="shared" ref="Q250" si="358">ROUND(Q235*Q124/Q160,0)</f>
        <v>2069</v>
      </c>
    </row>
    <row r="251" spans="2:17" x14ac:dyDescent="0.2">
      <c r="B251" s="106" t="s">
        <v>148</v>
      </c>
      <c r="C251" s="53">
        <f>ROUND(C236*C125/C161,0)</f>
        <v>1126</v>
      </c>
      <c r="D251" s="53">
        <f t="shared" ref="D251:H251" si="359">ROUND(D236*D125/D161,0)</f>
        <v>1166</v>
      </c>
      <c r="E251" s="53">
        <f t="shared" si="359"/>
        <v>1156</v>
      </c>
      <c r="F251" s="53">
        <f t="shared" si="359"/>
        <v>1181</v>
      </c>
      <c r="G251" s="53">
        <f t="shared" si="359"/>
        <v>1089</v>
      </c>
      <c r="H251" s="53">
        <f t="shared" si="359"/>
        <v>1285</v>
      </c>
      <c r="I251" s="53">
        <f t="shared" ref="I251:J251" si="360">ROUND(I236*I125/I161,0)</f>
        <v>1271</v>
      </c>
      <c r="J251" s="53">
        <f t="shared" si="360"/>
        <v>1222</v>
      </c>
      <c r="K251" s="53">
        <f t="shared" ref="K251:L251" si="361">ROUND(K236*K125/K161,0)</f>
        <v>1194</v>
      </c>
      <c r="L251" s="53">
        <f t="shared" si="361"/>
        <v>1244</v>
      </c>
      <c r="M251" s="53">
        <f t="shared" ref="M251:N251" si="362">ROUND(M236*M125/M161,0)</f>
        <v>825</v>
      </c>
      <c r="N251" s="53">
        <f t="shared" si="362"/>
        <v>1021</v>
      </c>
      <c r="O251" s="53">
        <f t="shared" ref="O251:P251" si="363">ROUND(O236*O125/O161,0)</f>
        <v>1011</v>
      </c>
      <c r="P251" s="53">
        <f t="shared" si="363"/>
        <v>1276</v>
      </c>
      <c r="Q251" s="53">
        <f t="shared" ref="Q251" si="364">ROUND(Q236*Q125/Q161,0)</f>
        <v>1224</v>
      </c>
    </row>
    <row r="252" spans="2:17" x14ac:dyDescent="0.2">
      <c r="B252" t="s">
        <v>184</v>
      </c>
      <c r="C252" s="47">
        <f>C253+C254</f>
        <v>758</v>
      </c>
      <c r="D252" s="47">
        <f t="shared" ref="D252:H252" si="365">D253+D254</f>
        <v>620</v>
      </c>
      <c r="E252" s="47">
        <f t="shared" si="365"/>
        <v>627</v>
      </c>
      <c r="F252" s="47">
        <f t="shared" si="365"/>
        <v>583</v>
      </c>
      <c r="G252" s="47">
        <f t="shared" si="365"/>
        <v>570</v>
      </c>
      <c r="H252" s="47">
        <f t="shared" si="365"/>
        <v>664</v>
      </c>
      <c r="I252" s="47">
        <f t="shared" ref="I252:J252" si="366">I253+I254</f>
        <v>658</v>
      </c>
      <c r="J252" s="47">
        <f t="shared" si="366"/>
        <v>689</v>
      </c>
      <c r="K252" s="47">
        <f t="shared" ref="K252:L252" si="367">K253+K254</f>
        <v>623</v>
      </c>
      <c r="L252" s="47">
        <f t="shared" si="367"/>
        <v>598</v>
      </c>
      <c r="M252" s="47">
        <f t="shared" ref="M252:N252" si="368">M253+M254</f>
        <v>260</v>
      </c>
      <c r="N252" s="47">
        <f t="shared" si="368"/>
        <v>316</v>
      </c>
      <c r="O252" s="47">
        <f t="shared" ref="O252:P252" si="369">O253+O254</f>
        <v>398</v>
      </c>
      <c r="P252" s="47">
        <f t="shared" si="369"/>
        <v>590</v>
      </c>
      <c r="Q252" s="47">
        <f t="shared" ref="Q252" si="370">Q253+Q254</f>
        <v>513</v>
      </c>
    </row>
    <row r="253" spans="2:17" x14ac:dyDescent="0.2">
      <c r="B253" s="102" t="s">
        <v>147</v>
      </c>
      <c r="C253" s="49">
        <f>ROUND(C235*C133/C160,0)</f>
        <v>466</v>
      </c>
      <c r="D253" s="49">
        <f t="shared" ref="D253:H253" si="371">ROUND(D235*D133/D160,0)</f>
        <v>572</v>
      </c>
      <c r="E253" s="49">
        <f t="shared" si="371"/>
        <v>423</v>
      </c>
      <c r="F253" s="49">
        <f t="shared" si="371"/>
        <v>346</v>
      </c>
      <c r="G253" s="49">
        <f t="shared" si="371"/>
        <v>322</v>
      </c>
      <c r="H253" s="49">
        <f t="shared" si="371"/>
        <v>351</v>
      </c>
      <c r="I253" s="49">
        <f t="shared" ref="I253:J253" si="372">ROUND(I235*I133/I160,0)</f>
        <v>339</v>
      </c>
      <c r="J253" s="49">
        <f t="shared" si="372"/>
        <v>373</v>
      </c>
      <c r="K253" s="49">
        <f t="shared" ref="K253:L253" si="373">ROUND(K235*K133/K160,0)</f>
        <v>332</v>
      </c>
      <c r="L253" s="49">
        <f t="shared" si="373"/>
        <v>283</v>
      </c>
      <c r="M253" s="49">
        <f t="shared" ref="M253:N253" si="374">ROUND(M235*M133/M160,0)</f>
        <v>34</v>
      </c>
      <c r="N253" s="49">
        <f t="shared" si="374"/>
        <v>72</v>
      </c>
      <c r="O253" s="49">
        <f t="shared" ref="O253:P253" si="375">ROUND(O235*O133/O160,0)</f>
        <v>151</v>
      </c>
      <c r="P253" s="49">
        <f t="shared" si="375"/>
        <v>232</v>
      </c>
      <c r="Q253" s="49">
        <f t="shared" ref="Q253" si="376">ROUND(Q235*Q133/Q160,0)</f>
        <v>195</v>
      </c>
    </row>
    <row r="254" spans="2:17" x14ac:dyDescent="0.2">
      <c r="B254" s="103" t="s">
        <v>148</v>
      </c>
      <c r="C254" s="49">
        <f>ROUND(C236*C134/C161,0)</f>
        <v>292</v>
      </c>
      <c r="D254" s="49">
        <f t="shared" ref="D254:H254" si="377">ROUND(D236*D134/D161,0)</f>
        <v>48</v>
      </c>
      <c r="E254" s="49">
        <f t="shared" si="377"/>
        <v>204</v>
      </c>
      <c r="F254" s="49">
        <f t="shared" si="377"/>
        <v>237</v>
      </c>
      <c r="G254" s="49">
        <f t="shared" si="377"/>
        <v>248</v>
      </c>
      <c r="H254" s="49">
        <f t="shared" si="377"/>
        <v>313</v>
      </c>
      <c r="I254" s="49">
        <f t="shared" ref="I254:J254" si="378">ROUND(I236*I134/I161,0)</f>
        <v>319</v>
      </c>
      <c r="J254" s="49">
        <f t="shared" si="378"/>
        <v>316</v>
      </c>
      <c r="K254" s="49">
        <f t="shared" ref="K254:L254" si="379">ROUND(K236*K134/K161,0)</f>
        <v>291</v>
      </c>
      <c r="L254" s="49">
        <f t="shared" si="379"/>
        <v>315</v>
      </c>
      <c r="M254" s="49">
        <f t="shared" ref="M254:N254" si="380">ROUND(M236*M134/M161,0)</f>
        <v>226</v>
      </c>
      <c r="N254" s="49">
        <f t="shared" si="380"/>
        <v>244</v>
      </c>
      <c r="O254" s="49">
        <f t="shared" ref="O254:P254" si="381">ROUND(O236*O134/O161,0)</f>
        <v>247</v>
      </c>
      <c r="P254" s="49">
        <f t="shared" si="381"/>
        <v>358</v>
      </c>
      <c r="Q254" s="49">
        <f t="shared" ref="Q254" si="382">ROUND(Q236*Q134/Q161,0)</f>
        <v>318</v>
      </c>
    </row>
    <row r="255" spans="2:17" x14ac:dyDescent="0.2">
      <c r="B255" s="43" t="s">
        <v>185</v>
      </c>
      <c r="C255" s="47">
        <f>C256+C257</f>
        <v>1095</v>
      </c>
      <c r="D255" s="47">
        <f t="shared" ref="D255:H255" si="383">D256+D257</f>
        <v>1219</v>
      </c>
      <c r="E255" s="47">
        <f t="shared" si="383"/>
        <v>1127</v>
      </c>
      <c r="F255" s="47">
        <f t="shared" si="383"/>
        <v>1002</v>
      </c>
      <c r="G255" s="47">
        <f t="shared" si="383"/>
        <v>904</v>
      </c>
      <c r="H255" s="47">
        <f t="shared" si="383"/>
        <v>900</v>
      </c>
      <c r="I255" s="47">
        <f t="shared" ref="I255:J255" si="384">I256+I257</f>
        <v>978</v>
      </c>
      <c r="J255" s="47">
        <f t="shared" si="384"/>
        <v>1068</v>
      </c>
      <c r="K255" s="47">
        <f t="shared" ref="K255:L255" si="385">K256+K257</f>
        <v>792</v>
      </c>
      <c r="L255" s="47">
        <f t="shared" si="385"/>
        <v>697</v>
      </c>
      <c r="M255" s="47">
        <f t="shared" ref="M255:N255" si="386">M256+M257</f>
        <v>297</v>
      </c>
      <c r="N255" s="47">
        <f t="shared" si="386"/>
        <v>492</v>
      </c>
      <c r="O255" s="47">
        <f t="shared" ref="O255:P255" si="387">O256+O257</f>
        <v>504</v>
      </c>
      <c r="P255" s="47">
        <f t="shared" si="387"/>
        <v>790</v>
      </c>
      <c r="Q255" s="47">
        <f t="shared" ref="Q255" si="388">Q256+Q257</f>
        <v>684</v>
      </c>
    </row>
    <row r="256" spans="2:17" x14ac:dyDescent="0.2">
      <c r="B256" s="102" t="s">
        <v>147</v>
      </c>
      <c r="C256" s="49">
        <f>ROUND(C235*C142/C160,0)</f>
        <v>790</v>
      </c>
      <c r="D256" s="49">
        <f t="shared" ref="D256:H256" si="389">ROUND(D235*D142/D160,0)</f>
        <v>872</v>
      </c>
      <c r="E256" s="49">
        <f t="shared" si="389"/>
        <v>834</v>
      </c>
      <c r="F256" s="49">
        <f t="shared" si="389"/>
        <v>731</v>
      </c>
      <c r="G256" s="49">
        <f t="shared" si="389"/>
        <v>668</v>
      </c>
      <c r="H256" s="49">
        <f t="shared" si="389"/>
        <v>810</v>
      </c>
      <c r="I256" s="49">
        <f t="shared" ref="I256:J256" si="390">ROUND(I235*I142/I160,0)</f>
        <v>880</v>
      </c>
      <c r="J256" s="49">
        <f t="shared" si="390"/>
        <v>967</v>
      </c>
      <c r="K256" s="49">
        <f t="shared" ref="K256:L256" si="391">ROUND(K235*K142/K160,0)</f>
        <v>701</v>
      </c>
      <c r="L256" s="49">
        <f t="shared" si="391"/>
        <v>605</v>
      </c>
      <c r="M256" s="49">
        <f t="shared" ref="M256:N256" si="392">ROUND(M235*M142/M160,0)</f>
        <v>264</v>
      </c>
      <c r="N256" s="49">
        <f t="shared" si="392"/>
        <v>435</v>
      </c>
      <c r="O256" s="49">
        <f t="shared" ref="O256:P256" si="393">ROUND(O235*O142/O160,0)</f>
        <v>435</v>
      </c>
      <c r="P256" s="49">
        <f t="shared" si="393"/>
        <v>684</v>
      </c>
      <c r="Q256" s="49">
        <f t="shared" ref="Q256" si="394">ROUND(Q235*Q142/Q160,0)</f>
        <v>588</v>
      </c>
    </row>
    <row r="257" spans="1:18" x14ac:dyDescent="0.2">
      <c r="B257" s="106" t="s">
        <v>148</v>
      </c>
      <c r="C257" s="53">
        <f>ROUND(C236*C143/C161,0)</f>
        <v>305</v>
      </c>
      <c r="D257" s="53">
        <f t="shared" ref="D257:H257" si="395">ROUND(D236*D143/D161,0)</f>
        <v>347</v>
      </c>
      <c r="E257" s="53">
        <f t="shared" si="395"/>
        <v>293</v>
      </c>
      <c r="F257" s="53">
        <f t="shared" si="395"/>
        <v>271</v>
      </c>
      <c r="G257" s="53">
        <f t="shared" si="395"/>
        <v>236</v>
      </c>
      <c r="H257" s="53">
        <f t="shared" si="395"/>
        <v>90</v>
      </c>
      <c r="I257" s="53">
        <f t="shared" ref="I257:J257" si="396">ROUND(I236*I143/I161,0)</f>
        <v>98</v>
      </c>
      <c r="J257" s="53">
        <f t="shared" si="396"/>
        <v>101</v>
      </c>
      <c r="K257" s="53">
        <f t="shared" ref="K257:L257" si="397">ROUND(K236*K143/K161,0)</f>
        <v>91</v>
      </c>
      <c r="L257" s="53">
        <f t="shared" si="397"/>
        <v>92</v>
      </c>
      <c r="M257" s="53">
        <f t="shared" ref="M257:N257" si="398">ROUND(M236*M143/M161,0)</f>
        <v>33</v>
      </c>
      <c r="N257" s="53">
        <f t="shared" si="398"/>
        <v>57</v>
      </c>
      <c r="O257" s="53">
        <f t="shared" ref="O257:P257" si="399">ROUND(O236*O143/O161,0)</f>
        <v>69</v>
      </c>
      <c r="P257" s="53">
        <f t="shared" si="399"/>
        <v>106</v>
      </c>
      <c r="Q257" s="53">
        <f t="shared" ref="Q257" si="400">ROUND(Q236*Q143/Q161,0)</f>
        <v>96</v>
      </c>
    </row>
    <row r="258" spans="1:18" x14ac:dyDescent="0.2">
      <c r="B258" t="s">
        <v>186</v>
      </c>
      <c r="C258" s="47">
        <f>C259+C260</f>
        <v>2373</v>
      </c>
      <c r="D258" s="47">
        <f t="shared" ref="D258:H258" si="401">D259+D260</f>
        <v>2434</v>
      </c>
      <c r="E258" s="47">
        <f t="shared" si="401"/>
        <v>2320</v>
      </c>
      <c r="F258" s="47">
        <f t="shared" si="401"/>
        <v>2256</v>
      </c>
      <c r="G258" s="47">
        <f t="shared" si="401"/>
        <v>2085</v>
      </c>
      <c r="H258" s="47">
        <f t="shared" si="401"/>
        <v>2468</v>
      </c>
      <c r="I258" s="47">
        <f t="shared" ref="I258:J258" si="402">I259+I260</f>
        <v>2590</v>
      </c>
      <c r="J258" s="47">
        <f t="shared" si="402"/>
        <v>2905</v>
      </c>
      <c r="K258" s="47">
        <f t="shared" ref="K258:L258" si="403">K259+K260</f>
        <v>2643</v>
      </c>
      <c r="L258" s="47">
        <f t="shared" si="403"/>
        <v>2607</v>
      </c>
      <c r="M258" s="47">
        <f t="shared" ref="M258:N258" si="404">M259+M260</f>
        <v>1168</v>
      </c>
      <c r="N258" s="47">
        <f t="shared" si="404"/>
        <v>1628</v>
      </c>
      <c r="O258" s="47">
        <f t="shared" ref="O258:P258" si="405">O259+O260</f>
        <v>1838</v>
      </c>
      <c r="P258" s="47">
        <f t="shared" si="405"/>
        <v>2685</v>
      </c>
      <c r="Q258" s="47">
        <f t="shared" ref="Q258" si="406">Q259+Q260</f>
        <v>2416</v>
      </c>
    </row>
    <row r="259" spans="1:18" x14ac:dyDescent="0.2">
      <c r="B259" s="102" t="s">
        <v>147</v>
      </c>
      <c r="C259" s="49">
        <f>ROUND(C235*C151/C160,0)</f>
        <v>1604</v>
      </c>
      <c r="D259" s="49">
        <f t="shared" ref="D259:H259" si="407">ROUND(D235*D151/D160,0)</f>
        <v>1570</v>
      </c>
      <c r="E259" s="49">
        <f t="shared" si="407"/>
        <v>1512</v>
      </c>
      <c r="F259" s="49">
        <f t="shared" si="407"/>
        <v>1435</v>
      </c>
      <c r="G259" s="49">
        <f t="shared" si="407"/>
        <v>1285</v>
      </c>
      <c r="H259" s="49">
        <f t="shared" si="407"/>
        <v>1452</v>
      </c>
      <c r="I259" s="49">
        <f t="shared" ref="I259:J259" si="408">ROUND(I235*I151/I160,0)</f>
        <v>1472</v>
      </c>
      <c r="J259" s="49">
        <f t="shared" si="408"/>
        <v>1738</v>
      </c>
      <c r="K259" s="49">
        <f t="shared" ref="K259:L259" si="409">ROUND(K235*K151/K160,0)</f>
        <v>1466</v>
      </c>
      <c r="L259" s="49">
        <f t="shared" si="409"/>
        <v>1394</v>
      </c>
      <c r="M259" s="49">
        <f t="shared" ref="M259:N259" si="410">ROUND(M235*M151/M160,0)</f>
        <v>697</v>
      </c>
      <c r="N259" s="49">
        <f t="shared" si="410"/>
        <v>997</v>
      </c>
      <c r="O259" s="49">
        <f t="shared" ref="O259:P259" si="411">ROUND(O235*O151/O160,0)</f>
        <v>1015</v>
      </c>
      <c r="P259" s="49">
        <f t="shared" si="411"/>
        <v>1412</v>
      </c>
      <c r="Q259" s="49">
        <f t="shared" ref="Q259" si="412">ROUND(Q235*Q151/Q160,0)</f>
        <v>1193</v>
      </c>
    </row>
    <row r="260" spans="1:18" x14ac:dyDescent="0.2">
      <c r="B260" s="106" t="s">
        <v>148</v>
      </c>
      <c r="C260" s="53">
        <f>ROUND(C236*C152/C161,0)</f>
        <v>769</v>
      </c>
      <c r="D260" s="53">
        <f t="shared" ref="D260:H260" si="413">ROUND(D236*D152/D161,0)</f>
        <v>864</v>
      </c>
      <c r="E260" s="53">
        <f t="shared" si="413"/>
        <v>808</v>
      </c>
      <c r="F260" s="53">
        <f t="shared" si="413"/>
        <v>821</v>
      </c>
      <c r="G260" s="53">
        <f t="shared" si="413"/>
        <v>800</v>
      </c>
      <c r="H260" s="53">
        <f t="shared" si="413"/>
        <v>1016</v>
      </c>
      <c r="I260" s="53">
        <f t="shared" ref="I260:J260" si="414">ROUND(I236*I152/I161,0)</f>
        <v>1118</v>
      </c>
      <c r="J260" s="53">
        <f t="shared" si="414"/>
        <v>1167</v>
      </c>
      <c r="K260" s="53">
        <f t="shared" ref="K260:L260" si="415">ROUND(K236*K152/K161,0)</f>
        <v>1177</v>
      </c>
      <c r="L260" s="53">
        <f t="shared" si="415"/>
        <v>1213</v>
      </c>
      <c r="M260" s="53">
        <f t="shared" ref="M260:N260" si="416">ROUND(M236*M152/M161,0)</f>
        <v>471</v>
      </c>
      <c r="N260" s="53">
        <f t="shared" si="416"/>
        <v>631</v>
      </c>
      <c r="O260" s="53">
        <f t="shared" ref="O260:P260" si="417">ROUND(O236*O152/O161,0)</f>
        <v>823</v>
      </c>
      <c r="P260" s="53">
        <f t="shared" si="417"/>
        <v>1273</v>
      </c>
      <c r="Q260" s="53">
        <f t="shared" ref="Q260" si="418">ROUND(Q236*Q152/Q161,0)</f>
        <v>1223</v>
      </c>
    </row>
    <row r="261" spans="1:18" x14ac:dyDescent="0.2">
      <c r="B261" s="752" t="s">
        <v>471</v>
      </c>
      <c r="C261" s="753">
        <f>C240+C243+C246+C249+C252+C255+C258-地域観光消費2!D34</f>
        <v>0</v>
      </c>
      <c r="D261" s="753">
        <f>D240+D243+D246+D249+D252+D255+D258-地域観光消費2!E34</f>
        <v>0</v>
      </c>
      <c r="E261" s="753">
        <f>E240+E243+E246+E249+E252+E255+E258-地域観光消費2!F34</f>
        <v>0</v>
      </c>
      <c r="F261" s="753">
        <f>F240+F243+F246+F249+F252+F255+F258-地域観光消費2!G34</f>
        <v>0</v>
      </c>
      <c r="G261" s="753">
        <f>G240+G243+G246+G249+G252+G255+G258-地域観光消費2!H34</f>
        <v>0</v>
      </c>
      <c r="H261" s="753">
        <f>H240+H243+H246+H249+H252+H255+H258-地域観光消費2!I34</f>
        <v>0</v>
      </c>
      <c r="I261" s="753">
        <f>I240+I243+I246+I249+I252+I255+I258-地域観光消費2!J34</f>
        <v>0</v>
      </c>
      <c r="J261" s="753">
        <f>J240+J243+J246+J249+J252+J255+J258-地域観光消費2!K34</f>
        <v>0</v>
      </c>
      <c r="K261" s="753">
        <f>K240+K243+K246+K249+K252+K255+K258-地域観光消費2!L34</f>
        <v>0</v>
      </c>
      <c r="L261" s="753">
        <f>L240+L243+L246+L249+L252+L255+L258-地域観光消費2!M34</f>
        <v>0</v>
      </c>
      <c r="M261" s="753">
        <f>M240+M243+M246+M249+M252+M255+M258-地域観光消費2!N34</f>
        <v>0</v>
      </c>
      <c r="N261" s="753">
        <f>N240+N243+N246+N249+N252+N255+N258-地域観光消費2!O34</f>
        <v>0</v>
      </c>
      <c r="O261" s="753">
        <f>O240+O243+O246+O249+O252+O255+O258-地域観光消費2!P34</f>
        <v>0</v>
      </c>
      <c r="P261" s="753">
        <f>P240+P243+P246+P249+P252+P255+P258-地域観光消費2!Q34</f>
        <v>0</v>
      </c>
      <c r="Q261" s="753">
        <f>Q240+Q243+Q246+Q249+Q252+Q255+Q258-地域観光消費2!R34</f>
        <v>0</v>
      </c>
    </row>
    <row r="263" spans="1:18" x14ac:dyDescent="0.2">
      <c r="A263" t="s">
        <v>156</v>
      </c>
      <c r="B263" s="67"/>
      <c r="C263" s="345" t="s">
        <v>151</v>
      </c>
      <c r="D263" s="345" t="s">
        <v>70</v>
      </c>
      <c r="E263" s="543" t="s">
        <v>67</v>
      </c>
      <c r="F263" s="345" t="s">
        <v>61</v>
      </c>
      <c r="G263" s="345" t="s">
        <v>60</v>
      </c>
      <c r="H263" s="345" t="s">
        <v>75</v>
      </c>
      <c r="I263" s="345" t="s">
        <v>76</v>
      </c>
      <c r="J263" s="67" t="s">
        <v>383</v>
      </c>
      <c r="K263" s="67" t="s">
        <v>424</v>
      </c>
      <c r="L263" s="345" t="s">
        <v>443</v>
      </c>
      <c r="M263" s="345" t="s">
        <v>492</v>
      </c>
      <c r="N263" s="345" t="s">
        <v>553</v>
      </c>
      <c r="O263" s="345" t="s">
        <v>577</v>
      </c>
      <c r="P263" s="474" t="s">
        <v>619</v>
      </c>
      <c r="Q263" s="474" t="s">
        <v>632</v>
      </c>
    </row>
    <row r="264" spans="1:18" x14ac:dyDescent="0.2">
      <c r="B264" s="43" t="s">
        <v>180</v>
      </c>
      <c r="C264" s="47">
        <f>C265+C266</f>
        <v>3048</v>
      </c>
      <c r="D264" s="47">
        <f t="shared" ref="D264:H264" si="419">D265+D266</f>
        <v>2674</v>
      </c>
      <c r="E264" s="47">
        <f t="shared" si="419"/>
        <v>2920</v>
      </c>
      <c r="F264" s="47">
        <f t="shared" si="419"/>
        <v>2899</v>
      </c>
      <c r="G264" s="47">
        <f t="shared" si="419"/>
        <v>2740</v>
      </c>
      <c r="H264" s="47">
        <f t="shared" si="419"/>
        <v>2878</v>
      </c>
      <c r="I264" s="47">
        <f t="shared" ref="I264:J264" si="420">I265+I266</f>
        <v>2964</v>
      </c>
      <c r="J264" s="47">
        <f t="shared" si="420"/>
        <v>3085</v>
      </c>
      <c r="K264" s="47">
        <f t="shared" ref="K264:L264" si="421">K265+K266</f>
        <v>3008</v>
      </c>
      <c r="L264" s="47">
        <f t="shared" si="421"/>
        <v>3039</v>
      </c>
      <c r="M264" s="47">
        <f t="shared" ref="M264:N264" si="422">M265+M266</f>
        <v>1809</v>
      </c>
      <c r="N264" s="47">
        <f t="shared" si="422"/>
        <v>2090</v>
      </c>
      <c r="O264" s="47">
        <f t="shared" ref="O264:P264" si="423">O265+O266</f>
        <v>2418</v>
      </c>
      <c r="P264" s="49">
        <f t="shared" si="423"/>
        <v>3912</v>
      </c>
      <c r="Q264" s="49">
        <f t="shared" ref="Q264" si="424">Q265+Q266</f>
        <v>3364</v>
      </c>
    </row>
    <row r="265" spans="1:18" x14ac:dyDescent="0.2">
      <c r="B265" s="102" t="s">
        <v>147</v>
      </c>
      <c r="C265" s="49">
        <f>ROUND(C86*C97/C160,0)</f>
        <v>2115</v>
      </c>
      <c r="D265" s="49">
        <f t="shared" ref="D265:I265" si="425">ROUND(D86*D97/D160,0)</f>
        <v>1659</v>
      </c>
      <c r="E265" s="49">
        <f t="shared" si="425"/>
        <v>1853</v>
      </c>
      <c r="F265" s="49">
        <f t="shared" si="425"/>
        <v>1923</v>
      </c>
      <c r="G265" s="49">
        <f t="shared" si="425"/>
        <v>1850</v>
      </c>
      <c r="H265" s="49">
        <f t="shared" si="425"/>
        <v>1840</v>
      </c>
      <c r="I265" s="49">
        <f t="shared" si="425"/>
        <v>1934</v>
      </c>
      <c r="J265" s="49">
        <f t="shared" ref="J265:K265" si="426">ROUND(J86*J97/J160,0)</f>
        <v>1895</v>
      </c>
      <c r="K265" s="49">
        <f t="shared" si="426"/>
        <v>1861</v>
      </c>
      <c r="L265" s="49">
        <f t="shared" ref="L265:M265" si="427">ROUND(L86*L97/L160,0)</f>
        <v>1916</v>
      </c>
      <c r="M265" s="49">
        <f t="shared" si="427"/>
        <v>949</v>
      </c>
      <c r="N265" s="49">
        <f t="shared" ref="N265:O265" si="428">ROUND(N86*N97/N160,0)</f>
        <v>1196</v>
      </c>
      <c r="O265" s="49">
        <f t="shared" si="428"/>
        <v>1295</v>
      </c>
      <c r="P265" s="49">
        <f t="shared" ref="P265:Q265" si="429">ROUND(P86*P97/P160,0)</f>
        <v>2598</v>
      </c>
      <c r="Q265" s="49">
        <f t="shared" si="429"/>
        <v>2235</v>
      </c>
    </row>
    <row r="266" spans="1:18" x14ac:dyDescent="0.2">
      <c r="B266" s="103" t="s">
        <v>148</v>
      </c>
      <c r="C266" s="49">
        <f>ROUND(C87*C98/C161,0)</f>
        <v>933</v>
      </c>
      <c r="D266" s="49">
        <f t="shared" ref="D266:I266" si="430">ROUND(D87*D98/D161,0)</f>
        <v>1015</v>
      </c>
      <c r="E266" s="49">
        <f t="shared" si="430"/>
        <v>1067</v>
      </c>
      <c r="F266" s="49">
        <f t="shared" si="430"/>
        <v>976</v>
      </c>
      <c r="G266" s="49">
        <f t="shared" si="430"/>
        <v>890</v>
      </c>
      <c r="H266" s="49">
        <f t="shared" si="430"/>
        <v>1038</v>
      </c>
      <c r="I266" s="49">
        <f t="shared" si="430"/>
        <v>1030</v>
      </c>
      <c r="J266" s="49">
        <f t="shared" ref="J266:K266" si="431">ROUND(J87*J98/J161,0)</f>
        <v>1190</v>
      </c>
      <c r="K266" s="49">
        <f t="shared" si="431"/>
        <v>1147</v>
      </c>
      <c r="L266" s="49">
        <f t="shared" ref="L266:M266" si="432">ROUND(L87*L98/L161,0)</f>
        <v>1123</v>
      </c>
      <c r="M266" s="49">
        <f t="shared" si="432"/>
        <v>860</v>
      </c>
      <c r="N266" s="49">
        <f t="shared" ref="N266:O266" si="433">ROUND(N87*N98/N161,0)</f>
        <v>894</v>
      </c>
      <c r="O266" s="49">
        <f t="shared" si="433"/>
        <v>1123</v>
      </c>
      <c r="P266" s="49">
        <f t="shared" ref="P266:Q266" si="434">ROUND(P87*P98/P161,0)</f>
        <v>1314</v>
      </c>
      <c r="Q266" s="49">
        <f t="shared" si="434"/>
        <v>1129</v>
      </c>
    </row>
    <row r="267" spans="1:18" x14ac:dyDescent="0.2">
      <c r="B267" s="43" t="s">
        <v>181</v>
      </c>
      <c r="C267" s="47">
        <f>C268+C269</f>
        <v>6732</v>
      </c>
      <c r="D267" s="47">
        <f t="shared" ref="D267:H267" si="435">D268+D269</f>
        <v>6624</v>
      </c>
      <c r="E267" s="47">
        <f t="shared" si="435"/>
        <v>6490</v>
      </c>
      <c r="F267" s="47">
        <f t="shared" si="435"/>
        <v>6747</v>
      </c>
      <c r="G267" s="47">
        <f t="shared" si="435"/>
        <v>6549</v>
      </c>
      <c r="H267" s="47">
        <f t="shared" si="435"/>
        <v>7262</v>
      </c>
      <c r="I267" s="47">
        <f t="shared" ref="I267:J267" si="436">I268+I269</f>
        <v>8108</v>
      </c>
      <c r="J267" s="47">
        <f t="shared" si="436"/>
        <v>8227</v>
      </c>
      <c r="K267" s="47">
        <f t="shared" ref="K267:L267" si="437">K268+K269</f>
        <v>7831</v>
      </c>
      <c r="L267" s="47">
        <f t="shared" si="437"/>
        <v>8003</v>
      </c>
      <c r="M267" s="47">
        <f t="shared" ref="M267:N267" si="438">M268+M269</f>
        <v>3913</v>
      </c>
      <c r="N267" s="47">
        <f t="shared" si="438"/>
        <v>5245</v>
      </c>
      <c r="O267" s="47">
        <f t="shared" ref="O267:P267" si="439">O268+O269</f>
        <v>7540</v>
      </c>
      <c r="P267" s="47">
        <f t="shared" si="439"/>
        <v>10010</v>
      </c>
      <c r="Q267" s="47">
        <f t="shared" ref="Q267" si="440">Q268+Q269</f>
        <v>7951</v>
      </c>
    </row>
    <row r="268" spans="1:18" x14ac:dyDescent="0.2">
      <c r="B268" s="452" t="s">
        <v>147</v>
      </c>
      <c r="C268" s="114">
        <f>ROUND(C86*C106/C160,0)</f>
        <v>5944</v>
      </c>
      <c r="D268" s="114">
        <f>ROUND(D86*D106/D160,0)+1</f>
        <v>6140</v>
      </c>
      <c r="E268" s="114">
        <f>ROUND(E86*E106/E160,0)+1</f>
        <v>6028</v>
      </c>
      <c r="F268" s="114">
        <f>ROUND(F86*F106/F160,0)+2</f>
        <v>6369</v>
      </c>
      <c r="G268" s="114">
        <f t="shared" ref="G268:K268" si="441">ROUND(G86*G106/G160,0)</f>
        <v>6202</v>
      </c>
      <c r="H268" s="114">
        <f t="shared" si="441"/>
        <v>6898</v>
      </c>
      <c r="I268" s="114">
        <f>ROUND(I86*I106/I160,0)-1</f>
        <v>7749</v>
      </c>
      <c r="J268" s="114">
        <f>ROUND(J86*J106/J160,0)+1</f>
        <v>7763</v>
      </c>
      <c r="K268" s="114">
        <f t="shared" si="441"/>
        <v>7344</v>
      </c>
      <c r="L268" s="114">
        <f>ROUND(L86*L106/L160,0)+1</f>
        <v>7601</v>
      </c>
      <c r="M268" s="114">
        <f>ROUND(M86*M106/M160,0)+1</f>
        <v>3727</v>
      </c>
      <c r="N268" s="114">
        <f>ROUND(N86*N106/N160,0)-1</f>
        <v>4999</v>
      </c>
      <c r="O268" s="624">
        <f>ROUND(O86*O106/O160,0)-2</f>
        <v>7166</v>
      </c>
      <c r="P268" s="624">
        <f>ROUND(P86*P106/P160,0)-1</f>
        <v>9559</v>
      </c>
      <c r="Q268" s="624">
        <f>ROUND(Q86*Q106/Q160,0)</f>
        <v>7578</v>
      </c>
      <c r="R268" t="s">
        <v>474</v>
      </c>
    </row>
    <row r="269" spans="1:18" x14ac:dyDescent="0.2">
      <c r="B269" s="106" t="s">
        <v>148</v>
      </c>
      <c r="C269" s="53">
        <f>ROUND(C87*C107/C161,0)</f>
        <v>788</v>
      </c>
      <c r="D269" s="53">
        <f t="shared" ref="D269:I269" si="442">ROUND(D87*D107/D161,0)</f>
        <v>484</v>
      </c>
      <c r="E269" s="53">
        <f t="shared" si="442"/>
        <v>462</v>
      </c>
      <c r="F269" s="53">
        <f t="shared" si="442"/>
        <v>378</v>
      </c>
      <c r="G269" s="53">
        <f t="shared" si="442"/>
        <v>347</v>
      </c>
      <c r="H269" s="53">
        <f t="shared" si="442"/>
        <v>364</v>
      </c>
      <c r="I269" s="53">
        <f t="shared" si="442"/>
        <v>359</v>
      </c>
      <c r="J269" s="53">
        <f t="shared" ref="J269:K269" si="443">ROUND(J87*J107/J161,0)</f>
        <v>464</v>
      </c>
      <c r="K269" s="53">
        <f t="shared" si="443"/>
        <v>487</v>
      </c>
      <c r="L269" s="53">
        <f t="shared" ref="L269:M269" si="444">ROUND(L87*L107/L161,0)</f>
        <v>402</v>
      </c>
      <c r="M269" s="53">
        <f t="shared" si="444"/>
        <v>186</v>
      </c>
      <c r="N269" s="53">
        <f t="shared" ref="N269:O269" si="445">ROUND(N87*N107/N161,0)</f>
        <v>246</v>
      </c>
      <c r="O269" s="53">
        <f t="shared" si="445"/>
        <v>374</v>
      </c>
      <c r="P269" s="53">
        <f t="shared" ref="P269:Q269" si="446">ROUND(P87*P107/P161,0)</f>
        <v>451</v>
      </c>
      <c r="Q269" s="53">
        <f t="shared" si="446"/>
        <v>373</v>
      </c>
    </row>
    <row r="270" spans="1:18" x14ac:dyDescent="0.2">
      <c r="B270" t="s">
        <v>182</v>
      </c>
      <c r="C270" s="47">
        <f>C271+C272</f>
        <v>6182</v>
      </c>
      <c r="D270" s="47">
        <f t="shared" ref="D270:H270" si="447">D271+D272</f>
        <v>6030</v>
      </c>
      <c r="E270" s="47">
        <f t="shared" si="447"/>
        <v>6097</v>
      </c>
      <c r="F270" s="47">
        <f t="shared" si="447"/>
        <v>6130</v>
      </c>
      <c r="G270" s="47">
        <f t="shared" si="447"/>
        <v>5989</v>
      </c>
      <c r="H270" s="47">
        <f t="shared" si="447"/>
        <v>7133</v>
      </c>
      <c r="I270" s="47">
        <f t="shared" ref="I270:J270" si="448">I271+I272</f>
        <v>7259</v>
      </c>
      <c r="J270" s="47">
        <f t="shared" si="448"/>
        <v>7332</v>
      </c>
      <c r="K270" s="47">
        <f t="shared" ref="K270:L270" si="449">K271+K272</f>
        <v>6939</v>
      </c>
      <c r="L270" s="47">
        <f t="shared" si="449"/>
        <v>7388</v>
      </c>
      <c r="M270" s="47">
        <f t="shared" ref="M270:N270" si="450">M271+M272</f>
        <v>3504</v>
      </c>
      <c r="N270" s="47">
        <f t="shared" si="450"/>
        <v>5072</v>
      </c>
      <c r="O270" s="47">
        <f t="shared" ref="O270:P270" si="451">O271+O272</f>
        <v>6707</v>
      </c>
      <c r="P270" s="47">
        <f t="shared" si="451"/>
        <v>8380</v>
      </c>
      <c r="Q270" s="47">
        <f t="shared" ref="Q270" si="452">Q271+Q272</f>
        <v>7690</v>
      </c>
    </row>
    <row r="271" spans="1:18" x14ac:dyDescent="0.2">
      <c r="B271" s="102" t="s">
        <v>147</v>
      </c>
      <c r="C271" s="49">
        <f>ROUND(C86*C115/C160,0)</f>
        <v>4067</v>
      </c>
      <c r="D271" s="49">
        <f t="shared" ref="D271:I271" si="453">ROUND(D86*D115/D160,0)</f>
        <v>3918</v>
      </c>
      <c r="E271" s="49">
        <f t="shared" si="453"/>
        <v>3793</v>
      </c>
      <c r="F271" s="49">
        <f t="shared" si="453"/>
        <v>4027</v>
      </c>
      <c r="G271" s="49">
        <f t="shared" si="453"/>
        <v>3702</v>
      </c>
      <c r="H271" s="49">
        <f t="shared" si="453"/>
        <v>4037</v>
      </c>
      <c r="I271" s="49">
        <f t="shared" si="453"/>
        <v>4172</v>
      </c>
      <c r="J271" s="49">
        <f t="shared" ref="J271:K271" si="454">ROUND(J86*J115/J160,0)</f>
        <v>4368</v>
      </c>
      <c r="K271" s="49">
        <f t="shared" si="454"/>
        <v>4252</v>
      </c>
      <c r="L271" s="49">
        <f t="shared" ref="L271:M271" si="455">ROUND(L86*L115/L160,0)</f>
        <v>4840</v>
      </c>
      <c r="M271" s="49">
        <f t="shared" si="455"/>
        <v>1821</v>
      </c>
      <c r="N271" s="49">
        <f t="shared" ref="N271:O271" si="456">ROUND(N86*N115/N160,0)</f>
        <v>3021</v>
      </c>
      <c r="O271" s="49">
        <f t="shared" si="456"/>
        <v>3084</v>
      </c>
      <c r="P271" s="49">
        <f t="shared" ref="P271:Q271" si="457">ROUND(P86*P115/P160,0)</f>
        <v>4165</v>
      </c>
      <c r="Q271" s="49">
        <f t="shared" si="457"/>
        <v>4162</v>
      </c>
    </row>
    <row r="272" spans="1:18" x14ac:dyDescent="0.2">
      <c r="B272" s="103" t="s">
        <v>148</v>
      </c>
      <c r="C272" s="49">
        <f>ROUND(C87*C116/C161,0)</f>
        <v>2115</v>
      </c>
      <c r="D272" s="49">
        <f t="shared" ref="D272:I272" si="458">ROUND(D87*D116/D161,0)</f>
        <v>2112</v>
      </c>
      <c r="E272" s="49">
        <f t="shared" si="458"/>
        <v>2304</v>
      </c>
      <c r="F272" s="49">
        <f t="shared" si="458"/>
        <v>2103</v>
      </c>
      <c r="G272" s="49">
        <f t="shared" si="458"/>
        <v>2287</v>
      </c>
      <c r="H272" s="49">
        <f t="shared" si="458"/>
        <v>3096</v>
      </c>
      <c r="I272" s="49">
        <f t="shared" si="458"/>
        <v>3087</v>
      </c>
      <c r="J272" s="49">
        <f t="shared" ref="J272:K272" si="459">ROUND(J87*J116/J161,0)</f>
        <v>2964</v>
      </c>
      <c r="K272" s="49">
        <f t="shared" si="459"/>
        <v>2687</v>
      </c>
      <c r="L272" s="49">
        <f t="shared" ref="L272:M272" si="460">ROUND(L87*L116/L161,0)</f>
        <v>2548</v>
      </c>
      <c r="M272" s="49">
        <f t="shared" si="460"/>
        <v>1683</v>
      </c>
      <c r="N272" s="49">
        <f t="shared" ref="N272:O272" si="461">ROUND(N87*N116/N161,0)</f>
        <v>2051</v>
      </c>
      <c r="O272" s="49">
        <f t="shared" si="461"/>
        <v>3623</v>
      </c>
      <c r="P272" s="49">
        <f t="shared" ref="P272:Q272" si="462">ROUND(P87*P116/P161,0)</f>
        <v>4215</v>
      </c>
      <c r="Q272" s="49">
        <f t="shared" si="462"/>
        <v>3528</v>
      </c>
    </row>
    <row r="273" spans="1:17" x14ac:dyDescent="0.2">
      <c r="B273" s="43" t="s">
        <v>183</v>
      </c>
      <c r="C273" s="47">
        <f>C274+C275</f>
        <v>4337</v>
      </c>
      <c r="D273" s="47">
        <f t="shared" ref="D273:H273" si="463">D274+D275</f>
        <v>4342</v>
      </c>
      <c r="E273" s="47">
        <f t="shared" si="463"/>
        <v>4222</v>
      </c>
      <c r="F273" s="47">
        <f t="shared" si="463"/>
        <v>4562</v>
      </c>
      <c r="G273" s="47">
        <f t="shared" si="463"/>
        <v>4146</v>
      </c>
      <c r="H273" s="47">
        <f t="shared" si="463"/>
        <v>4800</v>
      </c>
      <c r="I273" s="47">
        <f t="shared" ref="I273:J273" si="464">I274+I275</f>
        <v>4749</v>
      </c>
      <c r="J273" s="47">
        <f t="shared" si="464"/>
        <v>4370</v>
      </c>
      <c r="K273" s="47">
        <f t="shared" ref="K273:L273" si="465">K274+K275</f>
        <v>4377</v>
      </c>
      <c r="L273" s="47">
        <f t="shared" si="465"/>
        <v>4266</v>
      </c>
      <c r="M273" s="47">
        <f t="shared" ref="M273:N273" si="466">M274+M275</f>
        <v>2919</v>
      </c>
      <c r="N273" s="47">
        <f t="shared" si="466"/>
        <v>3633</v>
      </c>
      <c r="O273" s="47">
        <f t="shared" ref="O273:P273" si="467">O274+O275</f>
        <v>4061</v>
      </c>
      <c r="P273" s="47">
        <f t="shared" si="467"/>
        <v>5138</v>
      </c>
      <c r="Q273" s="47">
        <f t="shared" ref="Q273" si="468">Q274+Q275</f>
        <v>4849</v>
      </c>
    </row>
    <row r="274" spans="1:17" x14ac:dyDescent="0.2">
      <c r="B274" s="102" t="s">
        <v>147</v>
      </c>
      <c r="C274" s="49">
        <f>ROUND(C86*C124/C160,0)</f>
        <v>3609</v>
      </c>
      <c r="D274" s="49">
        <f t="shared" ref="D274:I274" si="469">ROUND(D86*D124/D160,0)</f>
        <v>3605</v>
      </c>
      <c r="E274" s="49">
        <f t="shared" si="469"/>
        <v>3444</v>
      </c>
      <c r="F274" s="49">
        <f t="shared" si="469"/>
        <v>3846</v>
      </c>
      <c r="G274" s="49">
        <f t="shared" si="469"/>
        <v>3454</v>
      </c>
      <c r="H274" s="49">
        <f t="shared" si="469"/>
        <v>3898</v>
      </c>
      <c r="I274" s="49">
        <f t="shared" si="469"/>
        <v>3906</v>
      </c>
      <c r="J274" s="49">
        <f t="shared" ref="J274:K274" si="470">ROUND(J86*J124/J160,0)</f>
        <v>3601</v>
      </c>
      <c r="K274" s="49">
        <f t="shared" si="470"/>
        <v>3640</v>
      </c>
      <c r="L274" s="49">
        <f t="shared" ref="L274:M274" si="471">ROUND(L86*L124/L160,0)</f>
        <v>3588</v>
      </c>
      <c r="M274" s="49">
        <f t="shared" si="471"/>
        <v>2407</v>
      </c>
      <c r="N274" s="49">
        <f t="shared" ref="N274:O274" si="472">ROUND(N86*N124/N160,0)</f>
        <v>3079</v>
      </c>
      <c r="O274" s="49">
        <f t="shared" si="472"/>
        <v>3429</v>
      </c>
      <c r="P274" s="49">
        <f t="shared" ref="P274:Q274" si="473">ROUND(P86*P124/P160,0)</f>
        <v>4372</v>
      </c>
      <c r="Q274" s="49">
        <f t="shared" si="473"/>
        <v>4133</v>
      </c>
    </row>
    <row r="275" spans="1:17" x14ac:dyDescent="0.2">
      <c r="B275" s="106" t="s">
        <v>148</v>
      </c>
      <c r="C275" s="53">
        <f>ROUND(C87*C125/C161,0)</f>
        <v>728</v>
      </c>
      <c r="D275" s="53">
        <f t="shared" ref="D275:I275" si="474">ROUND(D87*D125/D161,0)</f>
        <v>737</v>
      </c>
      <c r="E275" s="53">
        <f t="shared" si="474"/>
        <v>778</v>
      </c>
      <c r="F275" s="53">
        <f t="shared" si="474"/>
        <v>716</v>
      </c>
      <c r="G275" s="53">
        <f t="shared" si="474"/>
        <v>692</v>
      </c>
      <c r="H275" s="53">
        <f t="shared" si="474"/>
        <v>902</v>
      </c>
      <c r="I275" s="53">
        <f t="shared" si="474"/>
        <v>843</v>
      </c>
      <c r="J275" s="53">
        <f t="shared" ref="J275:K275" si="475">ROUND(J87*J125/J161,0)</f>
        <v>769</v>
      </c>
      <c r="K275" s="53">
        <f t="shared" si="475"/>
        <v>737</v>
      </c>
      <c r="L275" s="53">
        <f t="shared" ref="L275:M275" si="476">ROUND(L87*L125/L161,0)</f>
        <v>678</v>
      </c>
      <c r="M275" s="53">
        <f t="shared" si="476"/>
        <v>512</v>
      </c>
      <c r="N275" s="53">
        <f t="shared" ref="N275:O275" si="477">ROUND(N87*N125/N161,0)</f>
        <v>554</v>
      </c>
      <c r="O275" s="53">
        <f t="shared" si="477"/>
        <v>632</v>
      </c>
      <c r="P275" s="53">
        <f t="shared" ref="P275:Q275" si="478">ROUND(P87*P125/P161,0)</f>
        <v>766</v>
      </c>
      <c r="Q275" s="53">
        <f t="shared" si="478"/>
        <v>716</v>
      </c>
    </row>
    <row r="276" spans="1:17" x14ac:dyDescent="0.2">
      <c r="B276" t="s">
        <v>184</v>
      </c>
      <c r="C276" s="47">
        <f>C277+C278</f>
        <v>819</v>
      </c>
      <c r="D276" s="47">
        <f t="shared" ref="D276:H276" si="479">D277+D278</f>
        <v>784</v>
      </c>
      <c r="E276" s="47">
        <f t="shared" si="479"/>
        <v>674</v>
      </c>
      <c r="F276" s="47">
        <f t="shared" si="479"/>
        <v>614</v>
      </c>
      <c r="G276" s="47">
        <f t="shared" si="479"/>
        <v>602</v>
      </c>
      <c r="H276" s="47">
        <f t="shared" si="479"/>
        <v>680</v>
      </c>
      <c r="I276" s="47">
        <f t="shared" ref="I276:J276" si="480">I277+I278</f>
        <v>662</v>
      </c>
      <c r="J276" s="47">
        <f t="shared" si="480"/>
        <v>707</v>
      </c>
      <c r="K276" s="47">
        <f t="shared" ref="K276:L276" si="481">K277+K278</f>
        <v>705</v>
      </c>
      <c r="L276" s="47">
        <f t="shared" si="481"/>
        <v>684</v>
      </c>
      <c r="M276" s="47">
        <f t="shared" ref="M276:N276" si="482">M277+M278</f>
        <v>213</v>
      </c>
      <c r="N276" s="47">
        <f t="shared" si="482"/>
        <v>269</v>
      </c>
      <c r="O276" s="47">
        <f t="shared" ref="O276:P276" si="483">O277+O278</f>
        <v>477</v>
      </c>
      <c r="P276" s="47">
        <f t="shared" si="483"/>
        <v>685</v>
      </c>
      <c r="Q276" s="47">
        <f t="shared" ref="Q276" si="484">Q277+Q278</f>
        <v>576</v>
      </c>
    </row>
    <row r="277" spans="1:17" x14ac:dyDescent="0.2">
      <c r="B277" s="102" t="s">
        <v>147</v>
      </c>
      <c r="C277" s="49">
        <f>ROUND(C86*C133/C160,0)</f>
        <v>631</v>
      </c>
      <c r="D277" s="49">
        <f t="shared" ref="D277:I277" si="485">ROUND(D86*D133/D160,0)</f>
        <v>754</v>
      </c>
      <c r="E277" s="49">
        <f t="shared" si="485"/>
        <v>537</v>
      </c>
      <c r="F277" s="49">
        <f t="shared" si="485"/>
        <v>470</v>
      </c>
      <c r="G277" s="49">
        <f t="shared" si="485"/>
        <v>444</v>
      </c>
      <c r="H277" s="49">
        <f t="shared" si="485"/>
        <v>460</v>
      </c>
      <c r="I277" s="49">
        <f t="shared" si="485"/>
        <v>450</v>
      </c>
      <c r="J277" s="49">
        <f t="shared" ref="J277:K277" si="486">ROUND(J86*J133/J160,0)</f>
        <v>508</v>
      </c>
      <c r="K277" s="49">
        <f t="shared" si="486"/>
        <v>526</v>
      </c>
      <c r="L277" s="49">
        <f t="shared" ref="L277:M277" si="487">ROUND(L86*L133/L160,0)</f>
        <v>512</v>
      </c>
      <c r="M277" s="49">
        <f t="shared" si="487"/>
        <v>73</v>
      </c>
      <c r="N277" s="49">
        <f t="shared" ref="N277:O277" si="488">ROUND(N86*N133/N160,0)</f>
        <v>137</v>
      </c>
      <c r="O277" s="49">
        <f t="shared" si="488"/>
        <v>322</v>
      </c>
      <c r="P277" s="49">
        <f t="shared" ref="P277:Q277" si="489">ROUND(P86*P133/P160,0)</f>
        <v>470</v>
      </c>
      <c r="Q277" s="49">
        <f t="shared" si="489"/>
        <v>390</v>
      </c>
    </row>
    <row r="278" spans="1:17" x14ac:dyDescent="0.2">
      <c r="B278" s="103" t="s">
        <v>148</v>
      </c>
      <c r="C278" s="49">
        <f>ROUND(C87*C134/C161,0)</f>
        <v>188</v>
      </c>
      <c r="D278" s="49">
        <f t="shared" ref="D278:I278" si="490">ROUND(D87*D134/D161,0)</f>
        <v>30</v>
      </c>
      <c r="E278" s="49">
        <f t="shared" si="490"/>
        <v>137</v>
      </c>
      <c r="F278" s="49">
        <f t="shared" si="490"/>
        <v>144</v>
      </c>
      <c r="G278" s="49">
        <f t="shared" si="490"/>
        <v>158</v>
      </c>
      <c r="H278" s="49">
        <f t="shared" si="490"/>
        <v>220</v>
      </c>
      <c r="I278" s="49">
        <f t="shared" si="490"/>
        <v>212</v>
      </c>
      <c r="J278" s="49">
        <f t="shared" ref="J278:K278" si="491">ROUND(J87*J134/J161,0)</f>
        <v>199</v>
      </c>
      <c r="K278" s="49">
        <f t="shared" si="491"/>
        <v>179</v>
      </c>
      <c r="L278" s="49">
        <f t="shared" ref="L278:M278" si="492">ROUND(L87*L134/L161,0)</f>
        <v>172</v>
      </c>
      <c r="M278" s="49">
        <f t="shared" si="492"/>
        <v>140</v>
      </c>
      <c r="N278" s="49">
        <f t="shared" ref="N278:O278" si="493">ROUND(N87*N134/N161,0)</f>
        <v>132</v>
      </c>
      <c r="O278" s="49">
        <f t="shared" si="493"/>
        <v>155</v>
      </c>
      <c r="P278" s="49">
        <f t="shared" ref="P278:Q278" si="494">ROUND(P87*P134/P161,0)</f>
        <v>215</v>
      </c>
      <c r="Q278" s="49">
        <f t="shared" si="494"/>
        <v>186</v>
      </c>
    </row>
    <row r="279" spans="1:17" x14ac:dyDescent="0.2">
      <c r="B279" s="43" t="s">
        <v>185</v>
      </c>
      <c r="C279" s="47">
        <f>C280+C281</f>
        <v>1266</v>
      </c>
      <c r="D279" s="47">
        <f t="shared" ref="D279:H279" si="495">D280+D281</f>
        <v>1369</v>
      </c>
      <c r="E279" s="47">
        <f t="shared" si="495"/>
        <v>1258</v>
      </c>
      <c r="F279" s="47">
        <f t="shared" si="495"/>
        <v>1157</v>
      </c>
      <c r="G279" s="47">
        <f t="shared" si="495"/>
        <v>1071</v>
      </c>
      <c r="H279" s="47">
        <f t="shared" si="495"/>
        <v>1126</v>
      </c>
      <c r="I279" s="47">
        <f t="shared" ref="I279:J279" si="496">I280+I281</f>
        <v>1234</v>
      </c>
      <c r="J279" s="47">
        <f t="shared" si="496"/>
        <v>1381</v>
      </c>
      <c r="K279" s="47">
        <f t="shared" ref="K279:L279" si="497">K280+K281</f>
        <v>1164</v>
      </c>
      <c r="L279" s="47">
        <f t="shared" si="497"/>
        <v>1146</v>
      </c>
      <c r="M279" s="47">
        <f t="shared" ref="M279:N279" si="498">M280+M281</f>
        <v>578</v>
      </c>
      <c r="N279" s="47">
        <f t="shared" si="498"/>
        <v>853</v>
      </c>
      <c r="O279" s="47">
        <f t="shared" ref="O279:P279" si="499">O280+O281</f>
        <v>968</v>
      </c>
      <c r="P279" s="47">
        <f t="shared" si="499"/>
        <v>1449</v>
      </c>
      <c r="Q279" s="47">
        <f t="shared" ref="Q279" si="500">Q280+Q281</f>
        <v>1230</v>
      </c>
    </row>
    <row r="280" spans="1:17" x14ac:dyDescent="0.2">
      <c r="B280" s="102" t="s">
        <v>147</v>
      </c>
      <c r="C280" s="49">
        <f>ROUND(C86*C142/C160,0)</f>
        <v>1069</v>
      </c>
      <c r="D280" s="49">
        <f t="shared" ref="D280:I280" si="501">ROUND(D86*D142/D160,0)</f>
        <v>1150</v>
      </c>
      <c r="E280" s="49">
        <f t="shared" si="501"/>
        <v>1061</v>
      </c>
      <c r="F280" s="49">
        <f t="shared" si="501"/>
        <v>993</v>
      </c>
      <c r="G280" s="49">
        <f t="shared" si="501"/>
        <v>921</v>
      </c>
      <c r="H280" s="49">
        <f t="shared" si="501"/>
        <v>1062</v>
      </c>
      <c r="I280" s="49">
        <f t="shared" si="501"/>
        <v>1169</v>
      </c>
      <c r="J280" s="49">
        <f t="shared" ref="J280:K280" si="502">ROUND(J86*J142/J160,0)</f>
        <v>1318</v>
      </c>
      <c r="K280" s="49">
        <f t="shared" si="502"/>
        <v>1108</v>
      </c>
      <c r="L280" s="49">
        <f t="shared" ref="L280:M280" si="503">ROUND(L86*L142/L160,0)</f>
        <v>1096</v>
      </c>
      <c r="M280" s="49">
        <f t="shared" si="503"/>
        <v>558</v>
      </c>
      <c r="N280" s="49">
        <f t="shared" ref="N280:O280" si="504">ROUND(N86*N142/N160,0)</f>
        <v>822</v>
      </c>
      <c r="O280" s="49">
        <f t="shared" si="504"/>
        <v>925</v>
      </c>
      <c r="P280" s="49">
        <f t="shared" ref="P280:Q280" si="505">ROUND(P86*P142/P160,0)</f>
        <v>1385</v>
      </c>
      <c r="Q280" s="49">
        <f t="shared" si="505"/>
        <v>1174</v>
      </c>
    </row>
    <row r="281" spans="1:17" x14ac:dyDescent="0.2">
      <c r="B281" s="106" t="s">
        <v>148</v>
      </c>
      <c r="C281" s="53">
        <f>ROUND(C87*C143/C161,0)</f>
        <v>197</v>
      </c>
      <c r="D281" s="53">
        <f t="shared" ref="D281:I281" si="506">ROUND(D87*D143/D161,0)</f>
        <v>219</v>
      </c>
      <c r="E281" s="53">
        <f t="shared" si="506"/>
        <v>197</v>
      </c>
      <c r="F281" s="53">
        <f t="shared" si="506"/>
        <v>164</v>
      </c>
      <c r="G281" s="53">
        <f t="shared" si="506"/>
        <v>150</v>
      </c>
      <c r="H281" s="53">
        <f t="shared" si="506"/>
        <v>64</v>
      </c>
      <c r="I281" s="53">
        <f t="shared" si="506"/>
        <v>65</v>
      </c>
      <c r="J281" s="53">
        <f t="shared" ref="J281:K281" si="507">ROUND(J87*J143/J161,0)</f>
        <v>63</v>
      </c>
      <c r="K281" s="53">
        <f t="shared" si="507"/>
        <v>56</v>
      </c>
      <c r="L281" s="53">
        <f t="shared" ref="L281:M281" si="508">ROUND(L87*L143/L161,0)</f>
        <v>50</v>
      </c>
      <c r="M281" s="53">
        <f t="shared" si="508"/>
        <v>20</v>
      </c>
      <c r="N281" s="53">
        <f t="shared" ref="N281:O281" si="509">ROUND(N87*N143/N161,0)</f>
        <v>31</v>
      </c>
      <c r="O281" s="53">
        <f t="shared" si="509"/>
        <v>43</v>
      </c>
      <c r="P281" s="53">
        <f t="shared" ref="P281:Q281" si="510">ROUND(P87*P143/P161,0)</f>
        <v>64</v>
      </c>
      <c r="Q281" s="53">
        <f t="shared" si="510"/>
        <v>56</v>
      </c>
    </row>
    <row r="282" spans="1:17" x14ac:dyDescent="0.2">
      <c r="B282" t="s">
        <v>186</v>
      </c>
      <c r="C282" s="47">
        <f>C283+C284</f>
        <v>2669</v>
      </c>
      <c r="D282" s="47">
        <f t="shared" ref="D282:H282" si="511">D283+D284</f>
        <v>2617</v>
      </c>
      <c r="E282" s="47">
        <f t="shared" si="511"/>
        <v>2467</v>
      </c>
      <c r="F282" s="47">
        <f t="shared" si="511"/>
        <v>2448</v>
      </c>
      <c r="G282" s="47">
        <f t="shared" si="511"/>
        <v>2279</v>
      </c>
      <c r="H282" s="47">
        <f t="shared" si="511"/>
        <v>2615</v>
      </c>
      <c r="I282" s="47">
        <f t="shared" ref="I282:J282" si="512">I283+I284</f>
        <v>2697</v>
      </c>
      <c r="J282" s="47">
        <f t="shared" si="512"/>
        <v>3104</v>
      </c>
      <c r="K282" s="47">
        <f t="shared" ref="K282:L282" si="513">K283+K284</f>
        <v>3045</v>
      </c>
      <c r="L282" s="47">
        <f t="shared" si="513"/>
        <v>3187</v>
      </c>
      <c r="M282" s="47">
        <f t="shared" ref="M282:N282" si="514">M283+M284</f>
        <v>1766</v>
      </c>
      <c r="N282" s="47">
        <f t="shared" si="514"/>
        <v>2227</v>
      </c>
      <c r="O282" s="47">
        <f t="shared" ref="O282:P282" si="515">O283+O284</f>
        <v>2673</v>
      </c>
      <c r="P282" s="47">
        <f t="shared" si="515"/>
        <v>3626</v>
      </c>
      <c r="Q282" s="47">
        <f t="shared" ref="Q282" si="516">Q283+Q284</f>
        <v>3098</v>
      </c>
    </row>
    <row r="283" spans="1:17" x14ac:dyDescent="0.2">
      <c r="B283" s="102" t="s">
        <v>147</v>
      </c>
      <c r="C283" s="49">
        <f>ROUND(C86*C151/C160,0)</f>
        <v>2172</v>
      </c>
      <c r="D283" s="49">
        <f t="shared" ref="D283:I283" si="517">ROUND(D86*D151/D160,0)</f>
        <v>2071</v>
      </c>
      <c r="E283" s="49">
        <f t="shared" si="517"/>
        <v>1923</v>
      </c>
      <c r="F283" s="49">
        <f t="shared" si="517"/>
        <v>1950</v>
      </c>
      <c r="G283" s="49">
        <f t="shared" si="517"/>
        <v>1771</v>
      </c>
      <c r="H283" s="49">
        <f t="shared" si="517"/>
        <v>1902</v>
      </c>
      <c r="I283" s="49">
        <f t="shared" si="517"/>
        <v>1956</v>
      </c>
      <c r="J283" s="49">
        <f t="shared" ref="J283:K283" si="518">ROUND(J86*J151/J160,0)</f>
        <v>2369</v>
      </c>
      <c r="K283" s="49">
        <f t="shared" si="518"/>
        <v>2319</v>
      </c>
      <c r="L283" s="49">
        <f t="shared" ref="L283:M283" si="519">ROUND(L86*L151/L160,0)</f>
        <v>2526</v>
      </c>
      <c r="M283" s="49">
        <f t="shared" si="519"/>
        <v>1474</v>
      </c>
      <c r="N283" s="49">
        <f t="shared" ref="N283:O283" si="520">ROUND(N86*N151/N160,0)</f>
        <v>1884</v>
      </c>
      <c r="O283" s="49">
        <f t="shared" si="520"/>
        <v>2159</v>
      </c>
      <c r="P283" s="49">
        <f t="shared" ref="P283:Q283" si="521">ROUND(P86*P151/P160,0)</f>
        <v>2862</v>
      </c>
      <c r="Q283" s="49">
        <f t="shared" si="521"/>
        <v>2383</v>
      </c>
    </row>
    <row r="284" spans="1:17" x14ac:dyDescent="0.2">
      <c r="B284" s="106" t="s">
        <v>148</v>
      </c>
      <c r="C284" s="53">
        <f>ROUND(C87*C152/C161,0)</f>
        <v>497</v>
      </c>
      <c r="D284" s="53">
        <f t="shared" ref="D284:I284" si="522">ROUND(D87*D152/D161,0)</f>
        <v>546</v>
      </c>
      <c r="E284" s="53">
        <f t="shared" si="522"/>
        <v>544</v>
      </c>
      <c r="F284" s="53">
        <f t="shared" si="522"/>
        <v>498</v>
      </c>
      <c r="G284" s="53">
        <f t="shared" si="522"/>
        <v>508</v>
      </c>
      <c r="H284" s="53">
        <f t="shared" si="522"/>
        <v>713</v>
      </c>
      <c r="I284" s="53">
        <f t="shared" si="522"/>
        <v>741</v>
      </c>
      <c r="J284" s="53">
        <f t="shared" ref="J284:K284" si="523">ROUND(J87*J152/J161,0)</f>
        <v>735</v>
      </c>
      <c r="K284" s="53">
        <f t="shared" si="523"/>
        <v>726</v>
      </c>
      <c r="L284" s="53">
        <f t="shared" ref="L284:M284" si="524">ROUND(L87*L152/L161,0)</f>
        <v>661</v>
      </c>
      <c r="M284" s="53">
        <f t="shared" si="524"/>
        <v>292</v>
      </c>
      <c r="N284" s="53">
        <f t="shared" ref="N284:O284" si="525">ROUND(N87*N152/N161,0)</f>
        <v>343</v>
      </c>
      <c r="O284" s="53">
        <f t="shared" si="525"/>
        <v>514</v>
      </c>
      <c r="P284" s="53">
        <f t="shared" ref="P284:Q284" si="526">ROUND(P87*P152/P161,0)</f>
        <v>764</v>
      </c>
      <c r="Q284" s="53">
        <f t="shared" si="526"/>
        <v>715</v>
      </c>
    </row>
    <row r="285" spans="1:17" x14ac:dyDescent="0.2">
      <c r="B285" s="752" t="s">
        <v>471</v>
      </c>
      <c r="C285" s="625">
        <f>C264+C267+C270+C273+C276+C279+C282-地域観光消費2!D35</f>
        <v>0</v>
      </c>
      <c r="D285" s="625">
        <f>D264+D267+D270+D273+D276+D279+D282-地域観光消費2!E35</f>
        <v>0</v>
      </c>
      <c r="E285" s="625">
        <f>E264+E267+E270+E273+E276+E279+E282-地域観光消費2!F35</f>
        <v>0</v>
      </c>
      <c r="F285" s="625">
        <f>F264+F267+F270+F273+F276+F279+F282-地域観光消費2!G35</f>
        <v>0</v>
      </c>
      <c r="G285" s="625">
        <f>G264+G267+G270+G273+G276+G279+G282-地域観光消費2!H35</f>
        <v>0</v>
      </c>
      <c r="H285" s="625">
        <f>H264+H267+H270+H273+H276+H279+H282-地域観光消費2!I35</f>
        <v>0</v>
      </c>
      <c r="I285" s="625">
        <f>I264+I267+I270+I273+I276+I279+I282-地域観光消費2!J35</f>
        <v>0</v>
      </c>
      <c r="J285" s="625">
        <f>J264+J267+J270+J273+J276+J279+J282-地域観光消費2!K35</f>
        <v>0</v>
      </c>
      <c r="K285" s="625">
        <f>K264+K267+K270+K273+K276+K279+K282-地域観光消費2!L35</f>
        <v>0</v>
      </c>
      <c r="L285" s="625">
        <f>L264+L267+L270+L273+L276+L279+L282-地域観光消費2!M35</f>
        <v>0</v>
      </c>
      <c r="M285" s="625">
        <f>M264+M267+M270+M273+M276+M279+M282-地域観光消費2!N35</f>
        <v>0</v>
      </c>
      <c r="N285" s="625">
        <f>N264+N267+N270+N273+N276+N279+N282-地域観光消費2!O35</f>
        <v>0</v>
      </c>
      <c r="O285" s="625">
        <f>O264+O267+O270+O273+O276+O279+O282-地域観光消費2!P35</f>
        <v>0</v>
      </c>
      <c r="P285" s="625">
        <f>P264+P267+P270+P273+P276+P279+P282-地域観光消費2!Q35</f>
        <v>0</v>
      </c>
      <c r="Q285" s="634">
        <f>Q264+Q267+Q270+Q273+Q276+Q279+Q282-地域観光消費2!R35</f>
        <v>0</v>
      </c>
    </row>
    <row r="286" spans="1:17" x14ac:dyDescent="0.2">
      <c r="A286" s="93" t="s">
        <v>363</v>
      </c>
      <c r="F286" s="212" t="s">
        <v>470</v>
      </c>
      <c r="H286" s="159" t="s">
        <v>150</v>
      </c>
      <c r="L286" s="61"/>
    </row>
    <row r="287" spans="1:17" x14ac:dyDescent="0.2">
      <c r="A287" s="768" t="s">
        <v>360</v>
      </c>
      <c r="B287" s="768"/>
      <c r="C287" s="67" t="s">
        <v>151</v>
      </c>
      <c r="D287" s="67" t="s">
        <v>284</v>
      </c>
      <c r="E287" s="67" t="s">
        <v>285</v>
      </c>
      <c r="F287" s="67" t="s">
        <v>286</v>
      </c>
      <c r="G287" s="67" t="s">
        <v>287</v>
      </c>
      <c r="H287" s="67" t="s">
        <v>288</v>
      </c>
      <c r="I287" s="67" t="s">
        <v>296</v>
      </c>
      <c r="J287" s="67" t="s">
        <v>383</v>
      </c>
      <c r="K287" s="67" t="s">
        <v>424</v>
      </c>
      <c r="L287" s="67" t="s">
        <v>443</v>
      </c>
      <c r="M287" s="345" t="s">
        <v>492</v>
      </c>
      <c r="N287" s="345" t="s">
        <v>553</v>
      </c>
      <c r="O287" s="345" t="s">
        <v>577</v>
      </c>
      <c r="P287" s="474" t="s">
        <v>619</v>
      </c>
      <c r="Q287" s="474" t="s">
        <v>632</v>
      </c>
    </row>
    <row r="288" spans="1:17" x14ac:dyDescent="0.2">
      <c r="A288" s="43" t="s">
        <v>351</v>
      </c>
      <c r="B288" s="43" t="s">
        <v>349</v>
      </c>
      <c r="C288" s="59">
        <f>C241+C244+C247+C250+C253+C256+C259</f>
        <v>14484</v>
      </c>
      <c r="D288" s="59">
        <f t="shared" ref="D288:I288" si="527">D241+D244+D247+D250+D253+D256+D259</f>
        <v>14628</v>
      </c>
      <c r="E288" s="59">
        <f t="shared" si="527"/>
        <v>14658</v>
      </c>
      <c r="F288" s="59">
        <f t="shared" si="527"/>
        <v>14404</v>
      </c>
      <c r="G288" s="59">
        <f t="shared" si="527"/>
        <v>13312</v>
      </c>
      <c r="H288" s="59">
        <f t="shared" si="527"/>
        <v>15334</v>
      </c>
      <c r="I288" s="59">
        <f t="shared" si="527"/>
        <v>16062</v>
      </c>
      <c r="J288" s="59">
        <f t="shared" ref="J288:K288" si="528">J241+J244+J247+J250+J253+J256+J259</f>
        <v>16011</v>
      </c>
      <c r="K288" s="59">
        <f t="shared" si="528"/>
        <v>13312</v>
      </c>
      <c r="L288" s="59">
        <f t="shared" ref="L288:M288" si="529">L241+L244+L247+L250+L253+L256+L259</f>
        <v>12186</v>
      </c>
      <c r="M288" s="59">
        <f t="shared" si="529"/>
        <v>5203</v>
      </c>
      <c r="N288" s="59">
        <f t="shared" ref="N288:O288" si="530">N241+N244+N247+N250+N253+N256+N259</f>
        <v>8010</v>
      </c>
      <c r="O288" s="546">
        <f t="shared" si="530"/>
        <v>8642</v>
      </c>
      <c r="P288" s="506">
        <f t="shared" ref="P288:Q288" si="531">P241+P244+P247+P250+P253+P256+P259</f>
        <v>12537</v>
      </c>
      <c r="Q288" s="506">
        <f t="shared" si="531"/>
        <v>11044</v>
      </c>
    </row>
    <row r="289" spans="1:17" x14ac:dyDescent="0.2">
      <c r="B289" t="s">
        <v>350</v>
      </c>
      <c r="C289" s="68">
        <f>C265+C268+C271+C274+C277+C280+C283</f>
        <v>19607</v>
      </c>
      <c r="D289" s="68">
        <f t="shared" ref="D289:I289" si="532">D265+D268+D271+D274+D277+D280+D283</f>
        <v>19297</v>
      </c>
      <c r="E289" s="68">
        <f t="shared" si="532"/>
        <v>18639</v>
      </c>
      <c r="F289" s="68">
        <f t="shared" si="532"/>
        <v>19578</v>
      </c>
      <c r="G289" s="68">
        <f t="shared" si="532"/>
        <v>18344</v>
      </c>
      <c r="H289" s="68">
        <f t="shared" si="532"/>
        <v>20097</v>
      </c>
      <c r="I289" s="68">
        <f t="shared" si="532"/>
        <v>21336</v>
      </c>
      <c r="J289" s="68">
        <f t="shared" ref="J289:K289" si="533">J265+J268+J271+J274+J277+J280+J283</f>
        <v>21822</v>
      </c>
      <c r="K289" s="68">
        <f t="shared" si="533"/>
        <v>21050</v>
      </c>
      <c r="L289" s="68">
        <f t="shared" ref="L289:M289" si="534">L265+L268+L271+L274+L277+L280+L283</f>
        <v>22079</v>
      </c>
      <c r="M289" s="68">
        <f t="shared" si="534"/>
        <v>11009</v>
      </c>
      <c r="N289" s="68">
        <f t="shared" ref="N289:O289" si="535">N265+N268+N271+N274+N277+N280+N283</f>
        <v>15138</v>
      </c>
      <c r="O289" s="68">
        <f t="shared" si="535"/>
        <v>18380</v>
      </c>
      <c r="P289" s="68">
        <f t="shared" ref="P289:Q289" si="536">P265+P268+P271+P274+P277+P280+P283</f>
        <v>25411</v>
      </c>
      <c r="Q289" s="68">
        <f t="shared" si="536"/>
        <v>22055</v>
      </c>
    </row>
    <row r="290" spans="1:17" x14ac:dyDescent="0.2">
      <c r="A290" s="61"/>
      <c r="B290" s="67" t="s">
        <v>348</v>
      </c>
      <c r="C290" s="239">
        <f>SUM(C288:C289)</f>
        <v>34091</v>
      </c>
      <c r="D290" s="239">
        <f t="shared" ref="D290:I290" si="537">SUM(D288:D289)</f>
        <v>33925</v>
      </c>
      <c r="E290" s="239">
        <f t="shared" si="537"/>
        <v>33297</v>
      </c>
      <c r="F290" s="239">
        <f t="shared" si="537"/>
        <v>33982</v>
      </c>
      <c r="G290" s="239">
        <f t="shared" si="537"/>
        <v>31656</v>
      </c>
      <c r="H290" s="239">
        <f t="shared" si="537"/>
        <v>35431</v>
      </c>
      <c r="I290" s="239">
        <f t="shared" si="537"/>
        <v>37398</v>
      </c>
      <c r="J290" s="239">
        <f t="shared" ref="J290:K290" si="538">SUM(J288:J289)</f>
        <v>37833</v>
      </c>
      <c r="K290" s="239">
        <f t="shared" si="538"/>
        <v>34362</v>
      </c>
      <c r="L290" s="239">
        <f t="shared" ref="L290:M290" si="539">SUM(L288:L289)</f>
        <v>34265</v>
      </c>
      <c r="M290" s="239">
        <f t="shared" si="539"/>
        <v>16212</v>
      </c>
      <c r="N290" s="239">
        <f t="shared" ref="N290:O290" si="540">SUM(N288:N289)</f>
        <v>23148</v>
      </c>
      <c r="O290" s="239">
        <f t="shared" si="540"/>
        <v>27022</v>
      </c>
      <c r="P290" s="239">
        <f t="shared" ref="P290:Q290" si="541">SUM(P288:P289)</f>
        <v>37948</v>
      </c>
      <c r="Q290" s="239">
        <f t="shared" si="541"/>
        <v>33099</v>
      </c>
    </row>
    <row r="291" spans="1:17" x14ac:dyDescent="0.2">
      <c r="A291" s="43" t="s">
        <v>352</v>
      </c>
      <c r="B291" s="43" t="s">
        <v>353</v>
      </c>
      <c r="C291" s="59">
        <f>C173+C181+C189+C197+C205+C213+C221</f>
        <v>3771</v>
      </c>
      <c r="D291" s="59">
        <f t="shared" ref="D291:I291" si="542">D173+D181+D189+D197+D205+D213+D221</f>
        <v>3703</v>
      </c>
      <c r="E291" s="59">
        <f t="shared" si="542"/>
        <v>4403</v>
      </c>
      <c r="F291" s="59">
        <f t="shared" si="542"/>
        <v>4102</v>
      </c>
      <c r="G291" s="59">
        <f t="shared" si="542"/>
        <v>4913</v>
      </c>
      <c r="H291" s="59">
        <f t="shared" si="542"/>
        <v>5645</v>
      </c>
      <c r="I291" s="59">
        <f t="shared" si="542"/>
        <v>6102</v>
      </c>
      <c r="J291" s="59">
        <f t="shared" ref="J291:K291" si="543">J173+J181+J189+J197+J205+J213+J221</f>
        <v>6707</v>
      </c>
      <c r="K291" s="59">
        <f t="shared" si="543"/>
        <v>7220</v>
      </c>
      <c r="L291" s="59">
        <f t="shared" ref="L291:M291" si="544">L173+L181+L189+L197+L205+L213+L221</f>
        <v>7017</v>
      </c>
      <c r="M291" s="59">
        <f t="shared" si="544"/>
        <v>5868</v>
      </c>
      <c r="N291" s="59">
        <f t="shared" ref="N291:O291" si="545">N173+N181+N189+N197+N205+N213+N221</f>
        <v>8154</v>
      </c>
      <c r="O291" s="59">
        <f t="shared" si="545"/>
        <v>9010</v>
      </c>
      <c r="P291" s="59">
        <f t="shared" ref="P291:Q291" si="546">P173+P181+P189+P197+P205+P213+P221</f>
        <v>10130</v>
      </c>
      <c r="Q291" s="59">
        <f t="shared" si="546"/>
        <v>10648</v>
      </c>
    </row>
    <row r="292" spans="1:17" x14ac:dyDescent="0.2">
      <c r="B292" t="s">
        <v>349</v>
      </c>
      <c r="C292" s="68">
        <f>C242+C245+C248+C251+C254+C257+C260</f>
        <v>8428</v>
      </c>
      <c r="D292" s="68">
        <f t="shared" ref="D292:I292" si="547">D242+D245+D248+D251+D254+D257+D260</f>
        <v>8143</v>
      </c>
      <c r="E292" s="68">
        <f t="shared" si="547"/>
        <v>8159</v>
      </c>
      <c r="F292" s="68">
        <f t="shared" si="547"/>
        <v>8213</v>
      </c>
      <c r="G292" s="68">
        <f t="shared" si="547"/>
        <v>7916</v>
      </c>
      <c r="H292" s="68">
        <f t="shared" si="547"/>
        <v>9111</v>
      </c>
      <c r="I292" s="68">
        <f t="shared" si="547"/>
        <v>9555</v>
      </c>
      <c r="J292" s="68">
        <f t="shared" ref="J292:K292" si="548">J242+J245+J248+J251+J254+J257+J260</f>
        <v>10144</v>
      </c>
      <c r="K292" s="68">
        <f t="shared" si="548"/>
        <v>9757</v>
      </c>
      <c r="L292" s="68">
        <f t="shared" ref="L292:M292" si="549">L242+L245+L248+L251+L254+L257+L260</f>
        <v>10335</v>
      </c>
      <c r="M292" s="68">
        <f t="shared" si="549"/>
        <v>5953</v>
      </c>
      <c r="N292" s="68">
        <f t="shared" ref="N292:O292" si="550">N242+N245+N248+N251+N254+N257+N260</f>
        <v>7833</v>
      </c>
      <c r="O292" s="68">
        <f t="shared" si="550"/>
        <v>10337</v>
      </c>
      <c r="P292" s="68">
        <f t="shared" ref="P292:Q292" si="551">P242+P245+P248+P251+P254+P257+P260</f>
        <v>12969</v>
      </c>
      <c r="Q292" s="68">
        <f t="shared" si="551"/>
        <v>11462</v>
      </c>
    </row>
    <row r="293" spans="1:17" x14ac:dyDescent="0.2">
      <c r="B293" t="s">
        <v>350</v>
      </c>
      <c r="C293" s="68">
        <f>C266+C269+C272+C275+C278+C281+C284</f>
        <v>5446</v>
      </c>
      <c r="D293" s="68">
        <f t="shared" ref="D293:I293" si="552">D266+D269+D272+D275+D278+D281+D284</f>
        <v>5143</v>
      </c>
      <c r="E293" s="68">
        <f t="shared" si="552"/>
        <v>5489</v>
      </c>
      <c r="F293" s="68">
        <f t="shared" si="552"/>
        <v>4979</v>
      </c>
      <c r="G293" s="68">
        <f t="shared" si="552"/>
        <v>5032</v>
      </c>
      <c r="H293" s="68">
        <f t="shared" si="552"/>
        <v>6397</v>
      </c>
      <c r="I293" s="68">
        <f t="shared" si="552"/>
        <v>6337</v>
      </c>
      <c r="J293" s="68">
        <f t="shared" ref="J293:K293" si="553">J266+J269+J272+J275+J278+J281+J284</f>
        <v>6384</v>
      </c>
      <c r="K293" s="68">
        <f t="shared" si="553"/>
        <v>6019</v>
      </c>
      <c r="L293" s="68">
        <f t="shared" ref="L293:M293" si="554">L266+L269+L272+L275+L278+L281+L284</f>
        <v>5634</v>
      </c>
      <c r="M293" s="68">
        <f t="shared" si="554"/>
        <v>3693</v>
      </c>
      <c r="N293" s="68">
        <f t="shared" ref="N293:O293" si="555">N266+N269+N272+N275+N278+N281+N284</f>
        <v>4251</v>
      </c>
      <c r="O293" s="68">
        <f t="shared" si="555"/>
        <v>6464</v>
      </c>
      <c r="P293" s="68">
        <f t="shared" ref="P293:Q293" si="556">P266+P269+P272+P275+P278+P281+P284</f>
        <v>7789</v>
      </c>
      <c r="Q293" s="68">
        <f t="shared" si="556"/>
        <v>6703</v>
      </c>
    </row>
    <row r="294" spans="1:17" x14ac:dyDescent="0.2">
      <c r="A294" s="61"/>
      <c r="B294" s="67" t="s">
        <v>348</v>
      </c>
      <c r="C294" s="239">
        <f>SUM(C291:C293)</f>
        <v>17645</v>
      </c>
      <c r="D294" s="239">
        <f t="shared" ref="D294:I294" si="557">SUM(D291:D293)</f>
        <v>16989</v>
      </c>
      <c r="E294" s="239">
        <f t="shared" si="557"/>
        <v>18051</v>
      </c>
      <c r="F294" s="239">
        <f t="shared" si="557"/>
        <v>17294</v>
      </c>
      <c r="G294" s="239">
        <f t="shared" si="557"/>
        <v>17861</v>
      </c>
      <c r="H294" s="239">
        <f t="shared" si="557"/>
        <v>21153</v>
      </c>
      <c r="I294" s="239">
        <f t="shared" si="557"/>
        <v>21994</v>
      </c>
      <c r="J294" s="239">
        <f t="shared" ref="J294:K294" si="558">SUM(J291:J293)</f>
        <v>23235</v>
      </c>
      <c r="K294" s="239">
        <f t="shared" si="558"/>
        <v>22996</v>
      </c>
      <c r="L294" s="239">
        <f t="shared" ref="L294:M294" si="559">SUM(L291:L293)</f>
        <v>22986</v>
      </c>
      <c r="M294" s="239">
        <f t="shared" si="559"/>
        <v>15514</v>
      </c>
      <c r="N294" s="239">
        <f t="shared" ref="N294:O294" si="560">SUM(N291:N293)</f>
        <v>20238</v>
      </c>
      <c r="O294" s="239">
        <f t="shared" si="560"/>
        <v>25811</v>
      </c>
      <c r="P294" s="239">
        <f t="shared" ref="P294:Q294" si="561">SUM(P291:P293)</f>
        <v>30888</v>
      </c>
      <c r="Q294" s="239">
        <f t="shared" si="561"/>
        <v>28813</v>
      </c>
    </row>
    <row r="295" spans="1:17" x14ac:dyDescent="0.2">
      <c r="A295" s="67"/>
      <c r="B295" s="67" t="s">
        <v>354</v>
      </c>
      <c r="C295" s="65">
        <f>C294+C290</f>
        <v>51736</v>
      </c>
      <c r="D295" s="65">
        <f t="shared" ref="D295:I295" si="562">D294+D290</f>
        <v>50914</v>
      </c>
      <c r="E295" s="65">
        <f t="shared" si="562"/>
        <v>51348</v>
      </c>
      <c r="F295" s="65">
        <f t="shared" si="562"/>
        <v>51276</v>
      </c>
      <c r="G295" s="65">
        <f t="shared" si="562"/>
        <v>49517</v>
      </c>
      <c r="H295" s="65">
        <f t="shared" si="562"/>
        <v>56584</v>
      </c>
      <c r="I295" s="65">
        <f t="shared" si="562"/>
        <v>59392</v>
      </c>
      <c r="J295" s="65">
        <f t="shared" ref="J295:K295" si="563">J294+J290</f>
        <v>61068</v>
      </c>
      <c r="K295" s="65">
        <f t="shared" si="563"/>
        <v>57358</v>
      </c>
      <c r="L295" s="65">
        <f t="shared" ref="L295:M295" si="564">L294+L290</f>
        <v>57251</v>
      </c>
      <c r="M295" s="65">
        <f t="shared" si="564"/>
        <v>31726</v>
      </c>
      <c r="N295" s="65">
        <f t="shared" ref="N295:O295" si="565">N294+N290</f>
        <v>43386</v>
      </c>
      <c r="O295" s="65">
        <f t="shared" si="565"/>
        <v>52833</v>
      </c>
      <c r="P295" s="65">
        <f t="shared" ref="P295:Q295" si="566">P294+P290</f>
        <v>68836</v>
      </c>
      <c r="Q295" s="65">
        <f t="shared" si="566"/>
        <v>61912</v>
      </c>
    </row>
  </sheetData>
  <mergeCells count="1">
    <mergeCell ref="A287:B287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248"/>
  <sheetViews>
    <sheetView workbookViewId="0">
      <pane xSplit="2" ySplit="4" topLeftCell="C238" activePane="bottomRight" state="frozen"/>
      <selection pane="topRight" activeCell="C1" sqref="C1"/>
      <selection pane="bottomLeft" activeCell="A5" sqref="A5"/>
      <selection pane="bottomRight" activeCell="K249" sqref="K249"/>
    </sheetView>
  </sheetViews>
  <sheetFormatPr defaultRowHeight="13" x14ac:dyDescent="0.2"/>
  <cols>
    <col min="1" max="1" width="10.26953125" customWidth="1"/>
    <col min="2" max="2" width="16.08984375" customWidth="1"/>
    <col min="3" max="3" width="11.08984375" customWidth="1"/>
    <col min="4" max="5" width="10.90625" customWidth="1"/>
    <col min="6" max="7" width="10.6328125" customWidth="1"/>
    <col min="8" max="8" width="11.08984375" customWidth="1"/>
    <col min="9" max="9" width="11.26953125" customWidth="1"/>
    <col min="10" max="13" width="11" customWidth="1"/>
    <col min="14" max="17" width="11.7265625" customWidth="1"/>
    <col min="240" max="240" width="7.26953125" customWidth="1"/>
    <col min="241" max="241" width="16.08984375" customWidth="1"/>
    <col min="242" max="252" width="0" hidden="1" customWidth="1"/>
    <col min="253" max="262" width="10" customWidth="1"/>
    <col min="263" max="263" width="11.08984375" customWidth="1"/>
    <col min="264" max="265" width="10.90625" customWidth="1"/>
    <col min="266" max="267" width="10.6328125" customWidth="1"/>
    <col min="268" max="268" width="11.08984375" customWidth="1"/>
    <col min="269" max="269" width="11.26953125" customWidth="1"/>
    <col min="496" max="496" width="7.26953125" customWidth="1"/>
    <col min="497" max="497" width="16.08984375" customWidth="1"/>
    <col min="498" max="508" width="0" hidden="1" customWidth="1"/>
    <col min="509" max="518" width="10" customWidth="1"/>
    <col min="519" max="519" width="11.08984375" customWidth="1"/>
    <col min="520" max="521" width="10.90625" customWidth="1"/>
    <col min="522" max="523" width="10.6328125" customWidth="1"/>
    <col min="524" max="524" width="11.08984375" customWidth="1"/>
    <col min="525" max="525" width="11.26953125" customWidth="1"/>
    <col min="752" max="752" width="7.26953125" customWidth="1"/>
    <col min="753" max="753" width="16.08984375" customWidth="1"/>
    <col min="754" max="764" width="0" hidden="1" customWidth="1"/>
    <col min="765" max="774" width="10" customWidth="1"/>
    <col min="775" max="775" width="11.08984375" customWidth="1"/>
    <col min="776" max="777" width="10.90625" customWidth="1"/>
    <col min="778" max="779" width="10.6328125" customWidth="1"/>
    <col min="780" max="780" width="11.08984375" customWidth="1"/>
    <col min="781" max="781" width="11.26953125" customWidth="1"/>
    <col min="1008" max="1008" width="7.26953125" customWidth="1"/>
    <col min="1009" max="1009" width="16.08984375" customWidth="1"/>
    <col min="1010" max="1020" width="0" hidden="1" customWidth="1"/>
    <col min="1021" max="1030" width="10" customWidth="1"/>
    <col min="1031" max="1031" width="11.08984375" customWidth="1"/>
    <col min="1032" max="1033" width="10.90625" customWidth="1"/>
    <col min="1034" max="1035" width="10.6328125" customWidth="1"/>
    <col min="1036" max="1036" width="11.08984375" customWidth="1"/>
    <col min="1037" max="1037" width="11.26953125" customWidth="1"/>
    <col min="1264" max="1264" width="7.26953125" customWidth="1"/>
    <col min="1265" max="1265" width="16.08984375" customWidth="1"/>
    <col min="1266" max="1276" width="0" hidden="1" customWidth="1"/>
    <col min="1277" max="1286" width="10" customWidth="1"/>
    <col min="1287" max="1287" width="11.08984375" customWidth="1"/>
    <col min="1288" max="1289" width="10.90625" customWidth="1"/>
    <col min="1290" max="1291" width="10.6328125" customWidth="1"/>
    <col min="1292" max="1292" width="11.08984375" customWidth="1"/>
    <col min="1293" max="1293" width="11.26953125" customWidth="1"/>
    <col min="1520" max="1520" width="7.26953125" customWidth="1"/>
    <col min="1521" max="1521" width="16.08984375" customWidth="1"/>
    <col min="1522" max="1532" width="0" hidden="1" customWidth="1"/>
    <col min="1533" max="1542" width="10" customWidth="1"/>
    <col min="1543" max="1543" width="11.08984375" customWidth="1"/>
    <col min="1544" max="1545" width="10.90625" customWidth="1"/>
    <col min="1546" max="1547" width="10.6328125" customWidth="1"/>
    <col min="1548" max="1548" width="11.08984375" customWidth="1"/>
    <col min="1549" max="1549" width="11.26953125" customWidth="1"/>
    <col min="1776" max="1776" width="7.26953125" customWidth="1"/>
    <col min="1777" max="1777" width="16.08984375" customWidth="1"/>
    <col min="1778" max="1788" width="0" hidden="1" customWidth="1"/>
    <col min="1789" max="1798" width="10" customWidth="1"/>
    <col min="1799" max="1799" width="11.08984375" customWidth="1"/>
    <col min="1800" max="1801" width="10.90625" customWidth="1"/>
    <col min="1802" max="1803" width="10.6328125" customWidth="1"/>
    <col min="1804" max="1804" width="11.08984375" customWidth="1"/>
    <col min="1805" max="1805" width="11.26953125" customWidth="1"/>
    <col min="2032" max="2032" width="7.26953125" customWidth="1"/>
    <col min="2033" max="2033" width="16.08984375" customWidth="1"/>
    <col min="2034" max="2044" width="0" hidden="1" customWidth="1"/>
    <col min="2045" max="2054" width="10" customWidth="1"/>
    <col min="2055" max="2055" width="11.08984375" customWidth="1"/>
    <col min="2056" max="2057" width="10.90625" customWidth="1"/>
    <col min="2058" max="2059" width="10.6328125" customWidth="1"/>
    <col min="2060" max="2060" width="11.08984375" customWidth="1"/>
    <col min="2061" max="2061" width="11.26953125" customWidth="1"/>
    <col min="2288" max="2288" width="7.26953125" customWidth="1"/>
    <col min="2289" max="2289" width="16.08984375" customWidth="1"/>
    <col min="2290" max="2300" width="0" hidden="1" customWidth="1"/>
    <col min="2301" max="2310" width="10" customWidth="1"/>
    <col min="2311" max="2311" width="11.08984375" customWidth="1"/>
    <col min="2312" max="2313" width="10.90625" customWidth="1"/>
    <col min="2314" max="2315" width="10.6328125" customWidth="1"/>
    <col min="2316" max="2316" width="11.08984375" customWidth="1"/>
    <col min="2317" max="2317" width="11.26953125" customWidth="1"/>
    <col min="2544" max="2544" width="7.26953125" customWidth="1"/>
    <col min="2545" max="2545" width="16.08984375" customWidth="1"/>
    <col min="2546" max="2556" width="0" hidden="1" customWidth="1"/>
    <col min="2557" max="2566" width="10" customWidth="1"/>
    <col min="2567" max="2567" width="11.08984375" customWidth="1"/>
    <col min="2568" max="2569" width="10.90625" customWidth="1"/>
    <col min="2570" max="2571" width="10.6328125" customWidth="1"/>
    <col min="2572" max="2572" width="11.08984375" customWidth="1"/>
    <col min="2573" max="2573" width="11.26953125" customWidth="1"/>
    <col min="2800" max="2800" width="7.26953125" customWidth="1"/>
    <col min="2801" max="2801" width="16.08984375" customWidth="1"/>
    <col min="2802" max="2812" width="0" hidden="1" customWidth="1"/>
    <col min="2813" max="2822" width="10" customWidth="1"/>
    <col min="2823" max="2823" width="11.08984375" customWidth="1"/>
    <col min="2824" max="2825" width="10.90625" customWidth="1"/>
    <col min="2826" max="2827" width="10.6328125" customWidth="1"/>
    <col min="2828" max="2828" width="11.08984375" customWidth="1"/>
    <col min="2829" max="2829" width="11.26953125" customWidth="1"/>
    <col min="3056" max="3056" width="7.26953125" customWidth="1"/>
    <col min="3057" max="3057" width="16.08984375" customWidth="1"/>
    <col min="3058" max="3068" width="0" hidden="1" customWidth="1"/>
    <col min="3069" max="3078" width="10" customWidth="1"/>
    <col min="3079" max="3079" width="11.08984375" customWidth="1"/>
    <col min="3080" max="3081" width="10.90625" customWidth="1"/>
    <col min="3082" max="3083" width="10.6328125" customWidth="1"/>
    <col min="3084" max="3084" width="11.08984375" customWidth="1"/>
    <col min="3085" max="3085" width="11.26953125" customWidth="1"/>
    <col min="3312" max="3312" width="7.26953125" customWidth="1"/>
    <col min="3313" max="3313" width="16.08984375" customWidth="1"/>
    <col min="3314" max="3324" width="0" hidden="1" customWidth="1"/>
    <col min="3325" max="3334" width="10" customWidth="1"/>
    <col min="3335" max="3335" width="11.08984375" customWidth="1"/>
    <col min="3336" max="3337" width="10.90625" customWidth="1"/>
    <col min="3338" max="3339" width="10.6328125" customWidth="1"/>
    <col min="3340" max="3340" width="11.08984375" customWidth="1"/>
    <col min="3341" max="3341" width="11.26953125" customWidth="1"/>
    <col min="3568" max="3568" width="7.26953125" customWidth="1"/>
    <col min="3569" max="3569" width="16.08984375" customWidth="1"/>
    <col min="3570" max="3580" width="0" hidden="1" customWidth="1"/>
    <col min="3581" max="3590" width="10" customWidth="1"/>
    <col min="3591" max="3591" width="11.08984375" customWidth="1"/>
    <col min="3592" max="3593" width="10.90625" customWidth="1"/>
    <col min="3594" max="3595" width="10.6328125" customWidth="1"/>
    <col min="3596" max="3596" width="11.08984375" customWidth="1"/>
    <col min="3597" max="3597" width="11.26953125" customWidth="1"/>
    <col min="3824" max="3824" width="7.26953125" customWidth="1"/>
    <col min="3825" max="3825" width="16.08984375" customWidth="1"/>
    <col min="3826" max="3836" width="0" hidden="1" customWidth="1"/>
    <col min="3837" max="3846" width="10" customWidth="1"/>
    <col min="3847" max="3847" width="11.08984375" customWidth="1"/>
    <col min="3848" max="3849" width="10.90625" customWidth="1"/>
    <col min="3850" max="3851" width="10.6328125" customWidth="1"/>
    <col min="3852" max="3852" width="11.08984375" customWidth="1"/>
    <col min="3853" max="3853" width="11.26953125" customWidth="1"/>
    <col min="4080" max="4080" width="7.26953125" customWidth="1"/>
    <col min="4081" max="4081" width="16.08984375" customWidth="1"/>
    <col min="4082" max="4092" width="0" hidden="1" customWidth="1"/>
    <col min="4093" max="4102" width="10" customWidth="1"/>
    <col min="4103" max="4103" width="11.08984375" customWidth="1"/>
    <col min="4104" max="4105" width="10.90625" customWidth="1"/>
    <col min="4106" max="4107" width="10.6328125" customWidth="1"/>
    <col min="4108" max="4108" width="11.08984375" customWidth="1"/>
    <col min="4109" max="4109" width="11.26953125" customWidth="1"/>
    <col min="4336" max="4336" width="7.26953125" customWidth="1"/>
    <col min="4337" max="4337" width="16.08984375" customWidth="1"/>
    <col min="4338" max="4348" width="0" hidden="1" customWidth="1"/>
    <col min="4349" max="4358" width="10" customWidth="1"/>
    <col min="4359" max="4359" width="11.08984375" customWidth="1"/>
    <col min="4360" max="4361" width="10.90625" customWidth="1"/>
    <col min="4362" max="4363" width="10.6328125" customWidth="1"/>
    <col min="4364" max="4364" width="11.08984375" customWidth="1"/>
    <col min="4365" max="4365" width="11.26953125" customWidth="1"/>
    <col min="4592" max="4592" width="7.26953125" customWidth="1"/>
    <col min="4593" max="4593" width="16.08984375" customWidth="1"/>
    <col min="4594" max="4604" width="0" hidden="1" customWidth="1"/>
    <col min="4605" max="4614" width="10" customWidth="1"/>
    <col min="4615" max="4615" width="11.08984375" customWidth="1"/>
    <col min="4616" max="4617" width="10.90625" customWidth="1"/>
    <col min="4618" max="4619" width="10.6328125" customWidth="1"/>
    <col min="4620" max="4620" width="11.08984375" customWidth="1"/>
    <col min="4621" max="4621" width="11.26953125" customWidth="1"/>
    <col min="4848" max="4848" width="7.26953125" customWidth="1"/>
    <col min="4849" max="4849" width="16.08984375" customWidth="1"/>
    <col min="4850" max="4860" width="0" hidden="1" customWidth="1"/>
    <col min="4861" max="4870" width="10" customWidth="1"/>
    <col min="4871" max="4871" width="11.08984375" customWidth="1"/>
    <col min="4872" max="4873" width="10.90625" customWidth="1"/>
    <col min="4874" max="4875" width="10.6328125" customWidth="1"/>
    <col min="4876" max="4876" width="11.08984375" customWidth="1"/>
    <col min="4877" max="4877" width="11.26953125" customWidth="1"/>
    <col min="5104" max="5104" width="7.26953125" customWidth="1"/>
    <col min="5105" max="5105" width="16.08984375" customWidth="1"/>
    <col min="5106" max="5116" width="0" hidden="1" customWidth="1"/>
    <col min="5117" max="5126" width="10" customWidth="1"/>
    <col min="5127" max="5127" width="11.08984375" customWidth="1"/>
    <col min="5128" max="5129" width="10.90625" customWidth="1"/>
    <col min="5130" max="5131" width="10.6328125" customWidth="1"/>
    <col min="5132" max="5132" width="11.08984375" customWidth="1"/>
    <col min="5133" max="5133" width="11.26953125" customWidth="1"/>
    <col min="5360" max="5360" width="7.26953125" customWidth="1"/>
    <col min="5361" max="5361" width="16.08984375" customWidth="1"/>
    <col min="5362" max="5372" width="0" hidden="1" customWidth="1"/>
    <col min="5373" max="5382" width="10" customWidth="1"/>
    <col min="5383" max="5383" width="11.08984375" customWidth="1"/>
    <col min="5384" max="5385" width="10.90625" customWidth="1"/>
    <col min="5386" max="5387" width="10.6328125" customWidth="1"/>
    <col min="5388" max="5388" width="11.08984375" customWidth="1"/>
    <col min="5389" max="5389" width="11.26953125" customWidth="1"/>
    <col min="5616" max="5616" width="7.26953125" customWidth="1"/>
    <col min="5617" max="5617" width="16.08984375" customWidth="1"/>
    <col min="5618" max="5628" width="0" hidden="1" customWidth="1"/>
    <col min="5629" max="5638" width="10" customWidth="1"/>
    <col min="5639" max="5639" width="11.08984375" customWidth="1"/>
    <col min="5640" max="5641" width="10.90625" customWidth="1"/>
    <col min="5642" max="5643" width="10.6328125" customWidth="1"/>
    <col min="5644" max="5644" width="11.08984375" customWidth="1"/>
    <col min="5645" max="5645" width="11.26953125" customWidth="1"/>
    <col min="5872" max="5872" width="7.26953125" customWidth="1"/>
    <col min="5873" max="5873" width="16.08984375" customWidth="1"/>
    <col min="5874" max="5884" width="0" hidden="1" customWidth="1"/>
    <col min="5885" max="5894" width="10" customWidth="1"/>
    <col min="5895" max="5895" width="11.08984375" customWidth="1"/>
    <col min="5896" max="5897" width="10.90625" customWidth="1"/>
    <col min="5898" max="5899" width="10.6328125" customWidth="1"/>
    <col min="5900" max="5900" width="11.08984375" customWidth="1"/>
    <col min="5901" max="5901" width="11.26953125" customWidth="1"/>
    <col min="6128" max="6128" width="7.26953125" customWidth="1"/>
    <col min="6129" max="6129" width="16.08984375" customWidth="1"/>
    <col min="6130" max="6140" width="0" hidden="1" customWidth="1"/>
    <col min="6141" max="6150" width="10" customWidth="1"/>
    <col min="6151" max="6151" width="11.08984375" customWidth="1"/>
    <col min="6152" max="6153" width="10.90625" customWidth="1"/>
    <col min="6154" max="6155" width="10.6328125" customWidth="1"/>
    <col min="6156" max="6156" width="11.08984375" customWidth="1"/>
    <col min="6157" max="6157" width="11.26953125" customWidth="1"/>
    <col min="6384" max="6384" width="7.26953125" customWidth="1"/>
    <col min="6385" max="6385" width="16.08984375" customWidth="1"/>
    <col min="6386" max="6396" width="0" hidden="1" customWidth="1"/>
    <col min="6397" max="6406" width="10" customWidth="1"/>
    <col min="6407" max="6407" width="11.08984375" customWidth="1"/>
    <col min="6408" max="6409" width="10.90625" customWidth="1"/>
    <col min="6410" max="6411" width="10.6328125" customWidth="1"/>
    <col min="6412" max="6412" width="11.08984375" customWidth="1"/>
    <col min="6413" max="6413" width="11.26953125" customWidth="1"/>
    <col min="6640" max="6640" width="7.26953125" customWidth="1"/>
    <col min="6641" max="6641" width="16.08984375" customWidth="1"/>
    <col min="6642" max="6652" width="0" hidden="1" customWidth="1"/>
    <col min="6653" max="6662" width="10" customWidth="1"/>
    <col min="6663" max="6663" width="11.08984375" customWidth="1"/>
    <col min="6664" max="6665" width="10.90625" customWidth="1"/>
    <col min="6666" max="6667" width="10.6328125" customWidth="1"/>
    <col min="6668" max="6668" width="11.08984375" customWidth="1"/>
    <col min="6669" max="6669" width="11.26953125" customWidth="1"/>
    <col min="6896" max="6896" width="7.26953125" customWidth="1"/>
    <col min="6897" max="6897" width="16.08984375" customWidth="1"/>
    <col min="6898" max="6908" width="0" hidden="1" customWidth="1"/>
    <col min="6909" max="6918" width="10" customWidth="1"/>
    <col min="6919" max="6919" width="11.08984375" customWidth="1"/>
    <col min="6920" max="6921" width="10.90625" customWidth="1"/>
    <col min="6922" max="6923" width="10.6328125" customWidth="1"/>
    <col min="6924" max="6924" width="11.08984375" customWidth="1"/>
    <col min="6925" max="6925" width="11.26953125" customWidth="1"/>
    <col min="7152" max="7152" width="7.26953125" customWidth="1"/>
    <col min="7153" max="7153" width="16.08984375" customWidth="1"/>
    <col min="7154" max="7164" width="0" hidden="1" customWidth="1"/>
    <col min="7165" max="7174" width="10" customWidth="1"/>
    <col min="7175" max="7175" width="11.08984375" customWidth="1"/>
    <col min="7176" max="7177" width="10.90625" customWidth="1"/>
    <col min="7178" max="7179" width="10.6328125" customWidth="1"/>
    <col min="7180" max="7180" width="11.08984375" customWidth="1"/>
    <col min="7181" max="7181" width="11.26953125" customWidth="1"/>
    <col min="7408" max="7408" width="7.26953125" customWidth="1"/>
    <col min="7409" max="7409" width="16.08984375" customWidth="1"/>
    <col min="7410" max="7420" width="0" hidden="1" customWidth="1"/>
    <col min="7421" max="7430" width="10" customWidth="1"/>
    <col min="7431" max="7431" width="11.08984375" customWidth="1"/>
    <col min="7432" max="7433" width="10.90625" customWidth="1"/>
    <col min="7434" max="7435" width="10.6328125" customWidth="1"/>
    <col min="7436" max="7436" width="11.08984375" customWidth="1"/>
    <col min="7437" max="7437" width="11.26953125" customWidth="1"/>
    <col min="7664" max="7664" width="7.26953125" customWidth="1"/>
    <col min="7665" max="7665" width="16.08984375" customWidth="1"/>
    <col min="7666" max="7676" width="0" hidden="1" customWidth="1"/>
    <col min="7677" max="7686" width="10" customWidth="1"/>
    <col min="7687" max="7687" width="11.08984375" customWidth="1"/>
    <col min="7688" max="7689" width="10.90625" customWidth="1"/>
    <col min="7690" max="7691" width="10.6328125" customWidth="1"/>
    <col min="7692" max="7692" width="11.08984375" customWidth="1"/>
    <col min="7693" max="7693" width="11.26953125" customWidth="1"/>
    <col min="7920" max="7920" width="7.26953125" customWidth="1"/>
    <col min="7921" max="7921" width="16.08984375" customWidth="1"/>
    <col min="7922" max="7932" width="0" hidden="1" customWidth="1"/>
    <col min="7933" max="7942" width="10" customWidth="1"/>
    <col min="7943" max="7943" width="11.08984375" customWidth="1"/>
    <col min="7944" max="7945" width="10.90625" customWidth="1"/>
    <col min="7946" max="7947" width="10.6328125" customWidth="1"/>
    <col min="7948" max="7948" width="11.08984375" customWidth="1"/>
    <col min="7949" max="7949" width="11.26953125" customWidth="1"/>
    <col min="8176" max="8176" width="7.26953125" customWidth="1"/>
    <col min="8177" max="8177" width="16.08984375" customWidth="1"/>
    <col min="8178" max="8188" width="0" hidden="1" customWidth="1"/>
    <col min="8189" max="8198" width="10" customWidth="1"/>
    <col min="8199" max="8199" width="11.08984375" customWidth="1"/>
    <col min="8200" max="8201" width="10.90625" customWidth="1"/>
    <col min="8202" max="8203" width="10.6328125" customWidth="1"/>
    <col min="8204" max="8204" width="11.08984375" customWidth="1"/>
    <col min="8205" max="8205" width="11.26953125" customWidth="1"/>
    <col min="8432" max="8432" width="7.26953125" customWidth="1"/>
    <col min="8433" max="8433" width="16.08984375" customWidth="1"/>
    <col min="8434" max="8444" width="0" hidden="1" customWidth="1"/>
    <col min="8445" max="8454" width="10" customWidth="1"/>
    <col min="8455" max="8455" width="11.08984375" customWidth="1"/>
    <col min="8456" max="8457" width="10.90625" customWidth="1"/>
    <col min="8458" max="8459" width="10.6328125" customWidth="1"/>
    <col min="8460" max="8460" width="11.08984375" customWidth="1"/>
    <col min="8461" max="8461" width="11.26953125" customWidth="1"/>
    <col min="8688" max="8688" width="7.26953125" customWidth="1"/>
    <col min="8689" max="8689" width="16.08984375" customWidth="1"/>
    <col min="8690" max="8700" width="0" hidden="1" customWidth="1"/>
    <col min="8701" max="8710" width="10" customWidth="1"/>
    <col min="8711" max="8711" width="11.08984375" customWidth="1"/>
    <col min="8712" max="8713" width="10.90625" customWidth="1"/>
    <col min="8714" max="8715" width="10.6328125" customWidth="1"/>
    <col min="8716" max="8716" width="11.08984375" customWidth="1"/>
    <col min="8717" max="8717" width="11.26953125" customWidth="1"/>
    <col min="8944" max="8944" width="7.26953125" customWidth="1"/>
    <col min="8945" max="8945" width="16.08984375" customWidth="1"/>
    <col min="8946" max="8956" width="0" hidden="1" customWidth="1"/>
    <col min="8957" max="8966" width="10" customWidth="1"/>
    <col min="8967" max="8967" width="11.08984375" customWidth="1"/>
    <col min="8968" max="8969" width="10.90625" customWidth="1"/>
    <col min="8970" max="8971" width="10.6328125" customWidth="1"/>
    <col min="8972" max="8972" width="11.08984375" customWidth="1"/>
    <col min="8973" max="8973" width="11.26953125" customWidth="1"/>
    <col min="9200" max="9200" width="7.26953125" customWidth="1"/>
    <col min="9201" max="9201" width="16.08984375" customWidth="1"/>
    <col min="9202" max="9212" width="0" hidden="1" customWidth="1"/>
    <col min="9213" max="9222" width="10" customWidth="1"/>
    <col min="9223" max="9223" width="11.08984375" customWidth="1"/>
    <col min="9224" max="9225" width="10.90625" customWidth="1"/>
    <col min="9226" max="9227" width="10.6328125" customWidth="1"/>
    <col min="9228" max="9228" width="11.08984375" customWidth="1"/>
    <col min="9229" max="9229" width="11.26953125" customWidth="1"/>
    <col min="9456" max="9456" width="7.26953125" customWidth="1"/>
    <col min="9457" max="9457" width="16.08984375" customWidth="1"/>
    <col min="9458" max="9468" width="0" hidden="1" customWidth="1"/>
    <col min="9469" max="9478" width="10" customWidth="1"/>
    <col min="9479" max="9479" width="11.08984375" customWidth="1"/>
    <col min="9480" max="9481" width="10.90625" customWidth="1"/>
    <col min="9482" max="9483" width="10.6328125" customWidth="1"/>
    <col min="9484" max="9484" width="11.08984375" customWidth="1"/>
    <col min="9485" max="9485" width="11.26953125" customWidth="1"/>
    <col min="9712" max="9712" width="7.26953125" customWidth="1"/>
    <col min="9713" max="9713" width="16.08984375" customWidth="1"/>
    <col min="9714" max="9724" width="0" hidden="1" customWidth="1"/>
    <col min="9725" max="9734" width="10" customWidth="1"/>
    <col min="9735" max="9735" width="11.08984375" customWidth="1"/>
    <col min="9736" max="9737" width="10.90625" customWidth="1"/>
    <col min="9738" max="9739" width="10.6328125" customWidth="1"/>
    <col min="9740" max="9740" width="11.08984375" customWidth="1"/>
    <col min="9741" max="9741" width="11.26953125" customWidth="1"/>
    <col min="9968" max="9968" width="7.26953125" customWidth="1"/>
    <col min="9969" max="9969" width="16.08984375" customWidth="1"/>
    <col min="9970" max="9980" width="0" hidden="1" customWidth="1"/>
    <col min="9981" max="9990" width="10" customWidth="1"/>
    <col min="9991" max="9991" width="11.08984375" customWidth="1"/>
    <col min="9992" max="9993" width="10.90625" customWidth="1"/>
    <col min="9994" max="9995" width="10.6328125" customWidth="1"/>
    <col min="9996" max="9996" width="11.08984375" customWidth="1"/>
    <col min="9997" max="9997" width="11.26953125" customWidth="1"/>
    <col min="10224" max="10224" width="7.26953125" customWidth="1"/>
    <col min="10225" max="10225" width="16.08984375" customWidth="1"/>
    <col min="10226" max="10236" width="0" hidden="1" customWidth="1"/>
    <col min="10237" max="10246" width="10" customWidth="1"/>
    <col min="10247" max="10247" width="11.08984375" customWidth="1"/>
    <col min="10248" max="10249" width="10.90625" customWidth="1"/>
    <col min="10250" max="10251" width="10.6328125" customWidth="1"/>
    <col min="10252" max="10252" width="11.08984375" customWidth="1"/>
    <col min="10253" max="10253" width="11.26953125" customWidth="1"/>
    <col min="10480" max="10480" width="7.26953125" customWidth="1"/>
    <col min="10481" max="10481" width="16.08984375" customWidth="1"/>
    <col min="10482" max="10492" width="0" hidden="1" customWidth="1"/>
    <col min="10493" max="10502" width="10" customWidth="1"/>
    <col min="10503" max="10503" width="11.08984375" customWidth="1"/>
    <col min="10504" max="10505" width="10.90625" customWidth="1"/>
    <col min="10506" max="10507" width="10.6328125" customWidth="1"/>
    <col min="10508" max="10508" width="11.08984375" customWidth="1"/>
    <col min="10509" max="10509" width="11.26953125" customWidth="1"/>
    <col min="10736" max="10736" width="7.26953125" customWidth="1"/>
    <col min="10737" max="10737" width="16.08984375" customWidth="1"/>
    <col min="10738" max="10748" width="0" hidden="1" customWidth="1"/>
    <col min="10749" max="10758" width="10" customWidth="1"/>
    <col min="10759" max="10759" width="11.08984375" customWidth="1"/>
    <col min="10760" max="10761" width="10.90625" customWidth="1"/>
    <col min="10762" max="10763" width="10.6328125" customWidth="1"/>
    <col min="10764" max="10764" width="11.08984375" customWidth="1"/>
    <col min="10765" max="10765" width="11.26953125" customWidth="1"/>
    <col min="10992" max="10992" width="7.26953125" customWidth="1"/>
    <col min="10993" max="10993" width="16.08984375" customWidth="1"/>
    <col min="10994" max="11004" width="0" hidden="1" customWidth="1"/>
    <col min="11005" max="11014" width="10" customWidth="1"/>
    <col min="11015" max="11015" width="11.08984375" customWidth="1"/>
    <col min="11016" max="11017" width="10.90625" customWidth="1"/>
    <col min="11018" max="11019" width="10.6328125" customWidth="1"/>
    <col min="11020" max="11020" width="11.08984375" customWidth="1"/>
    <col min="11021" max="11021" width="11.26953125" customWidth="1"/>
    <col min="11248" max="11248" width="7.26953125" customWidth="1"/>
    <col min="11249" max="11249" width="16.08984375" customWidth="1"/>
    <col min="11250" max="11260" width="0" hidden="1" customWidth="1"/>
    <col min="11261" max="11270" width="10" customWidth="1"/>
    <col min="11271" max="11271" width="11.08984375" customWidth="1"/>
    <col min="11272" max="11273" width="10.90625" customWidth="1"/>
    <col min="11274" max="11275" width="10.6328125" customWidth="1"/>
    <col min="11276" max="11276" width="11.08984375" customWidth="1"/>
    <col min="11277" max="11277" width="11.26953125" customWidth="1"/>
    <col min="11504" max="11504" width="7.26953125" customWidth="1"/>
    <col min="11505" max="11505" width="16.08984375" customWidth="1"/>
    <col min="11506" max="11516" width="0" hidden="1" customWidth="1"/>
    <col min="11517" max="11526" width="10" customWidth="1"/>
    <col min="11527" max="11527" width="11.08984375" customWidth="1"/>
    <col min="11528" max="11529" width="10.90625" customWidth="1"/>
    <col min="11530" max="11531" width="10.6328125" customWidth="1"/>
    <col min="11532" max="11532" width="11.08984375" customWidth="1"/>
    <col min="11533" max="11533" width="11.26953125" customWidth="1"/>
    <col min="11760" max="11760" width="7.26953125" customWidth="1"/>
    <col min="11761" max="11761" width="16.08984375" customWidth="1"/>
    <col min="11762" max="11772" width="0" hidden="1" customWidth="1"/>
    <col min="11773" max="11782" width="10" customWidth="1"/>
    <col min="11783" max="11783" width="11.08984375" customWidth="1"/>
    <col min="11784" max="11785" width="10.90625" customWidth="1"/>
    <col min="11786" max="11787" width="10.6328125" customWidth="1"/>
    <col min="11788" max="11788" width="11.08984375" customWidth="1"/>
    <col min="11789" max="11789" width="11.26953125" customWidth="1"/>
    <col min="12016" max="12016" width="7.26953125" customWidth="1"/>
    <col min="12017" max="12017" width="16.08984375" customWidth="1"/>
    <col min="12018" max="12028" width="0" hidden="1" customWidth="1"/>
    <col min="12029" max="12038" width="10" customWidth="1"/>
    <col min="12039" max="12039" width="11.08984375" customWidth="1"/>
    <col min="12040" max="12041" width="10.90625" customWidth="1"/>
    <col min="12042" max="12043" width="10.6328125" customWidth="1"/>
    <col min="12044" max="12044" width="11.08984375" customWidth="1"/>
    <col min="12045" max="12045" width="11.26953125" customWidth="1"/>
    <col min="12272" max="12272" width="7.26953125" customWidth="1"/>
    <col min="12273" max="12273" width="16.08984375" customWidth="1"/>
    <col min="12274" max="12284" width="0" hidden="1" customWidth="1"/>
    <col min="12285" max="12294" width="10" customWidth="1"/>
    <col min="12295" max="12295" width="11.08984375" customWidth="1"/>
    <col min="12296" max="12297" width="10.90625" customWidth="1"/>
    <col min="12298" max="12299" width="10.6328125" customWidth="1"/>
    <col min="12300" max="12300" width="11.08984375" customWidth="1"/>
    <col min="12301" max="12301" width="11.26953125" customWidth="1"/>
    <col min="12528" max="12528" width="7.26953125" customWidth="1"/>
    <col min="12529" max="12529" width="16.08984375" customWidth="1"/>
    <col min="12530" max="12540" width="0" hidden="1" customWidth="1"/>
    <col min="12541" max="12550" width="10" customWidth="1"/>
    <col min="12551" max="12551" width="11.08984375" customWidth="1"/>
    <col min="12552" max="12553" width="10.90625" customWidth="1"/>
    <col min="12554" max="12555" width="10.6328125" customWidth="1"/>
    <col min="12556" max="12556" width="11.08984375" customWidth="1"/>
    <col min="12557" max="12557" width="11.26953125" customWidth="1"/>
    <col min="12784" max="12784" width="7.26953125" customWidth="1"/>
    <col min="12785" max="12785" width="16.08984375" customWidth="1"/>
    <col min="12786" max="12796" width="0" hidden="1" customWidth="1"/>
    <col min="12797" max="12806" width="10" customWidth="1"/>
    <col min="12807" max="12807" width="11.08984375" customWidth="1"/>
    <col min="12808" max="12809" width="10.90625" customWidth="1"/>
    <col min="12810" max="12811" width="10.6328125" customWidth="1"/>
    <col min="12812" max="12812" width="11.08984375" customWidth="1"/>
    <col min="12813" max="12813" width="11.26953125" customWidth="1"/>
    <col min="13040" max="13040" width="7.26953125" customWidth="1"/>
    <col min="13041" max="13041" width="16.08984375" customWidth="1"/>
    <col min="13042" max="13052" width="0" hidden="1" customWidth="1"/>
    <col min="13053" max="13062" width="10" customWidth="1"/>
    <col min="13063" max="13063" width="11.08984375" customWidth="1"/>
    <col min="13064" max="13065" width="10.90625" customWidth="1"/>
    <col min="13066" max="13067" width="10.6328125" customWidth="1"/>
    <col min="13068" max="13068" width="11.08984375" customWidth="1"/>
    <col min="13069" max="13069" width="11.26953125" customWidth="1"/>
    <col min="13296" max="13296" width="7.26953125" customWidth="1"/>
    <col min="13297" max="13297" width="16.08984375" customWidth="1"/>
    <col min="13298" max="13308" width="0" hidden="1" customWidth="1"/>
    <col min="13309" max="13318" width="10" customWidth="1"/>
    <col min="13319" max="13319" width="11.08984375" customWidth="1"/>
    <col min="13320" max="13321" width="10.90625" customWidth="1"/>
    <col min="13322" max="13323" width="10.6328125" customWidth="1"/>
    <col min="13324" max="13324" width="11.08984375" customWidth="1"/>
    <col min="13325" max="13325" width="11.26953125" customWidth="1"/>
    <col min="13552" max="13552" width="7.26953125" customWidth="1"/>
    <col min="13553" max="13553" width="16.08984375" customWidth="1"/>
    <col min="13554" max="13564" width="0" hidden="1" customWidth="1"/>
    <col min="13565" max="13574" width="10" customWidth="1"/>
    <col min="13575" max="13575" width="11.08984375" customWidth="1"/>
    <col min="13576" max="13577" width="10.90625" customWidth="1"/>
    <col min="13578" max="13579" width="10.6328125" customWidth="1"/>
    <col min="13580" max="13580" width="11.08984375" customWidth="1"/>
    <col min="13581" max="13581" width="11.26953125" customWidth="1"/>
    <col min="13808" max="13808" width="7.26953125" customWidth="1"/>
    <col min="13809" max="13809" width="16.08984375" customWidth="1"/>
    <col min="13810" max="13820" width="0" hidden="1" customWidth="1"/>
    <col min="13821" max="13830" width="10" customWidth="1"/>
    <col min="13831" max="13831" width="11.08984375" customWidth="1"/>
    <col min="13832" max="13833" width="10.90625" customWidth="1"/>
    <col min="13834" max="13835" width="10.6328125" customWidth="1"/>
    <col min="13836" max="13836" width="11.08984375" customWidth="1"/>
    <col min="13837" max="13837" width="11.26953125" customWidth="1"/>
    <col min="14064" max="14064" width="7.26953125" customWidth="1"/>
    <col min="14065" max="14065" width="16.08984375" customWidth="1"/>
    <col min="14066" max="14076" width="0" hidden="1" customWidth="1"/>
    <col min="14077" max="14086" width="10" customWidth="1"/>
    <col min="14087" max="14087" width="11.08984375" customWidth="1"/>
    <col min="14088" max="14089" width="10.90625" customWidth="1"/>
    <col min="14090" max="14091" width="10.6328125" customWidth="1"/>
    <col min="14092" max="14092" width="11.08984375" customWidth="1"/>
    <col min="14093" max="14093" width="11.26953125" customWidth="1"/>
    <col min="14320" max="14320" width="7.26953125" customWidth="1"/>
    <col min="14321" max="14321" width="16.08984375" customWidth="1"/>
    <col min="14322" max="14332" width="0" hidden="1" customWidth="1"/>
    <col min="14333" max="14342" width="10" customWidth="1"/>
    <col min="14343" max="14343" width="11.08984375" customWidth="1"/>
    <col min="14344" max="14345" width="10.90625" customWidth="1"/>
    <col min="14346" max="14347" width="10.6328125" customWidth="1"/>
    <col min="14348" max="14348" width="11.08984375" customWidth="1"/>
    <col min="14349" max="14349" width="11.26953125" customWidth="1"/>
    <col min="14576" max="14576" width="7.26953125" customWidth="1"/>
    <col min="14577" max="14577" width="16.08984375" customWidth="1"/>
    <col min="14578" max="14588" width="0" hidden="1" customWidth="1"/>
    <col min="14589" max="14598" width="10" customWidth="1"/>
    <col min="14599" max="14599" width="11.08984375" customWidth="1"/>
    <col min="14600" max="14601" width="10.90625" customWidth="1"/>
    <col min="14602" max="14603" width="10.6328125" customWidth="1"/>
    <col min="14604" max="14604" width="11.08984375" customWidth="1"/>
    <col min="14605" max="14605" width="11.26953125" customWidth="1"/>
    <col min="14832" max="14832" width="7.26953125" customWidth="1"/>
    <col min="14833" max="14833" width="16.08984375" customWidth="1"/>
    <col min="14834" max="14844" width="0" hidden="1" customWidth="1"/>
    <col min="14845" max="14854" width="10" customWidth="1"/>
    <col min="14855" max="14855" width="11.08984375" customWidth="1"/>
    <col min="14856" max="14857" width="10.90625" customWidth="1"/>
    <col min="14858" max="14859" width="10.6328125" customWidth="1"/>
    <col min="14860" max="14860" width="11.08984375" customWidth="1"/>
    <col min="14861" max="14861" width="11.26953125" customWidth="1"/>
    <col min="15088" max="15088" width="7.26953125" customWidth="1"/>
    <col min="15089" max="15089" width="16.08984375" customWidth="1"/>
    <col min="15090" max="15100" width="0" hidden="1" customWidth="1"/>
    <col min="15101" max="15110" width="10" customWidth="1"/>
    <col min="15111" max="15111" width="11.08984375" customWidth="1"/>
    <col min="15112" max="15113" width="10.90625" customWidth="1"/>
    <col min="15114" max="15115" width="10.6328125" customWidth="1"/>
    <col min="15116" max="15116" width="11.08984375" customWidth="1"/>
    <col min="15117" max="15117" width="11.26953125" customWidth="1"/>
    <col min="15344" max="15344" width="7.26953125" customWidth="1"/>
    <col min="15345" max="15345" width="16.08984375" customWidth="1"/>
    <col min="15346" max="15356" width="0" hidden="1" customWidth="1"/>
    <col min="15357" max="15366" width="10" customWidth="1"/>
    <col min="15367" max="15367" width="11.08984375" customWidth="1"/>
    <col min="15368" max="15369" width="10.90625" customWidth="1"/>
    <col min="15370" max="15371" width="10.6328125" customWidth="1"/>
    <col min="15372" max="15372" width="11.08984375" customWidth="1"/>
    <col min="15373" max="15373" width="11.26953125" customWidth="1"/>
    <col min="15600" max="15600" width="7.26953125" customWidth="1"/>
    <col min="15601" max="15601" width="16.08984375" customWidth="1"/>
    <col min="15602" max="15612" width="0" hidden="1" customWidth="1"/>
    <col min="15613" max="15622" width="10" customWidth="1"/>
    <col min="15623" max="15623" width="11.08984375" customWidth="1"/>
    <col min="15624" max="15625" width="10.90625" customWidth="1"/>
    <col min="15626" max="15627" width="10.6328125" customWidth="1"/>
    <col min="15628" max="15628" width="11.08984375" customWidth="1"/>
    <col min="15629" max="15629" width="11.26953125" customWidth="1"/>
    <col min="15856" max="15856" width="7.26953125" customWidth="1"/>
    <col min="15857" max="15857" width="16.08984375" customWidth="1"/>
    <col min="15858" max="15868" width="0" hidden="1" customWidth="1"/>
    <col min="15869" max="15878" width="10" customWidth="1"/>
    <col min="15879" max="15879" width="11.08984375" customWidth="1"/>
    <col min="15880" max="15881" width="10.90625" customWidth="1"/>
    <col min="15882" max="15883" width="10.6328125" customWidth="1"/>
    <col min="15884" max="15884" width="11.08984375" customWidth="1"/>
    <col min="15885" max="15885" width="11.26953125" customWidth="1"/>
    <col min="16112" max="16112" width="7.26953125" customWidth="1"/>
    <col min="16113" max="16113" width="16.08984375" customWidth="1"/>
    <col min="16114" max="16124" width="0" hidden="1" customWidth="1"/>
    <col min="16125" max="16134" width="10" customWidth="1"/>
    <col min="16135" max="16135" width="11.08984375" customWidth="1"/>
    <col min="16136" max="16137" width="10.90625" customWidth="1"/>
    <col min="16138" max="16139" width="10.6328125" customWidth="1"/>
    <col min="16140" max="16140" width="11.08984375" customWidth="1"/>
    <col min="16141" max="16141" width="11.26953125" customWidth="1"/>
  </cols>
  <sheetData>
    <row r="1" spans="1:17" x14ac:dyDescent="0.2">
      <c r="A1" s="39" t="s">
        <v>611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17" t="s">
        <v>296</v>
      </c>
      <c r="J3" s="617" t="s">
        <v>383</v>
      </c>
      <c r="K3" s="617" t="s">
        <v>424</v>
      </c>
      <c r="L3" s="617" t="s">
        <v>431</v>
      </c>
      <c r="M3" s="617" t="s">
        <v>495</v>
      </c>
      <c r="N3" s="617" t="s">
        <v>554</v>
      </c>
      <c r="O3" s="617" t="s">
        <v>579</v>
      </c>
      <c r="P3" s="639" t="s">
        <v>619</v>
      </c>
      <c r="Q3" s="639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640" t="s">
        <v>618</v>
      </c>
      <c r="Q4" s="640" t="s">
        <v>630</v>
      </c>
    </row>
    <row r="5" spans="1:17" x14ac:dyDescent="0.2">
      <c r="A5" s="46" t="s">
        <v>586</v>
      </c>
      <c r="B5" s="46"/>
      <c r="C5" s="574">
        <v>8339</v>
      </c>
      <c r="D5" s="183">
        <v>8362</v>
      </c>
      <c r="E5" s="183">
        <v>9993</v>
      </c>
      <c r="F5" s="183">
        <v>10620.766</v>
      </c>
      <c r="G5" s="183">
        <v>10762</v>
      </c>
      <c r="H5" s="183">
        <v>10331</v>
      </c>
      <c r="I5" s="183">
        <v>10118.350999999999</v>
      </c>
      <c r="J5" s="183">
        <v>10096</v>
      </c>
      <c r="K5" s="183">
        <v>9888</v>
      </c>
      <c r="L5" s="183">
        <v>9409.2350000000006</v>
      </c>
      <c r="M5" s="183">
        <v>5779.4950000000008</v>
      </c>
      <c r="N5" s="183">
        <v>6055.5150000000003</v>
      </c>
      <c r="O5" s="183">
        <v>8005.067</v>
      </c>
      <c r="P5" s="183">
        <v>8003.3249999999998</v>
      </c>
      <c r="Q5" s="101">
        <v>8218.969000000001</v>
      </c>
    </row>
    <row r="6" spans="1:17" x14ac:dyDescent="0.2">
      <c r="A6" s="48" t="s">
        <v>82</v>
      </c>
      <c r="B6" s="46"/>
      <c r="C6" s="575"/>
      <c r="D6" s="184"/>
      <c r="E6" s="184"/>
      <c r="Q6" s="56"/>
    </row>
    <row r="7" spans="1:17" x14ac:dyDescent="0.2">
      <c r="A7" s="46" t="s">
        <v>561</v>
      </c>
      <c r="B7" s="48" t="s">
        <v>587</v>
      </c>
      <c r="C7" s="575">
        <v>6411</v>
      </c>
      <c r="D7" s="184">
        <v>6509</v>
      </c>
      <c r="E7" s="184">
        <v>8056</v>
      </c>
      <c r="F7" s="50">
        <v>8589.6759999999995</v>
      </c>
      <c r="G7" s="544">
        <v>8632</v>
      </c>
      <c r="H7" s="544">
        <v>8269</v>
      </c>
      <c r="I7" s="544">
        <v>8046.3509999999997</v>
      </c>
      <c r="J7" s="68">
        <v>8030</v>
      </c>
      <c r="K7" s="68">
        <v>7886</v>
      </c>
      <c r="L7" s="68">
        <v>7489.4979999999996</v>
      </c>
      <c r="M7" s="68">
        <v>4718.0190000000002</v>
      </c>
      <c r="N7" s="68">
        <v>4901.8450000000003</v>
      </c>
      <c r="O7" s="68">
        <v>6365.473</v>
      </c>
      <c r="P7" s="68">
        <v>6309.6149999999998</v>
      </c>
      <c r="Q7" s="50">
        <v>6479.3090000000002</v>
      </c>
    </row>
    <row r="8" spans="1:17" x14ac:dyDescent="0.2">
      <c r="A8" s="51"/>
      <c r="B8" s="52" t="s">
        <v>588</v>
      </c>
      <c r="C8" s="576">
        <v>1928</v>
      </c>
      <c r="D8" s="185">
        <v>1853</v>
      </c>
      <c r="E8" s="185">
        <v>1937</v>
      </c>
      <c r="F8" s="55">
        <v>2031.09</v>
      </c>
      <c r="G8" s="544">
        <v>2130</v>
      </c>
      <c r="H8" s="544">
        <v>2062</v>
      </c>
      <c r="I8" s="545">
        <v>2072</v>
      </c>
      <c r="J8" s="68">
        <v>2066</v>
      </c>
      <c r="K8" s="68">
        <v>2002</v>
      </c>
      <c r="L8" s="68">
        <v>1919.7370000000001</v>
      </c>
      <c r="M8" s="68">
        <v>1061.4760000000001</v>
      </c>
      <c r="N8" s="68">
        <v>1153.67</v>
      </c>
      <c r="O8" s="60">
        <v>1639.5940000000001</v>
      </c>
      <c r="P8" s="60">
        <v>1693.71</v>
      </c>
      <c r="Q8" s="55">
        <v>1739.6599999999999</v>
      </c>
    </row>
    <row r="9" spans="1:17" x14ac:dyDescent="0.2">
      <c r="A9" s="58" t="s">
        <v>589</v>
      </c>
      <c r="B9" s="57"/>
      <c r="C9" s="574">
        <v>1928</v>
      </c>
      <c r="D9" s="186">
        <v>1853</v>
      </c>
      <c r="E9" s="186">
        <v>1937</v>
      </c>
      <c r="F9" s="183">
        <v>2031.09</v>
      </c>
      <c r="G9" s="183">
        <v>2130</v>
      </c>
      <c r="H9" s="183">
        <v>2061.8780000000002</v>
      </c>
      <c r="I9" s="183">
        <v>2072</v>
      </c>
      <c r="J9" s="183">
        <v>2066</v>
      </c>
      <c r="K9" s="59">
        <v>2002</v>
      </c>
      <c r="L9" s="59">
        <v>1919.7369999999999</v>
      </c>
      <c r="M9" s="59">
        <v>1061.4759999999999</v>
      </c>
      <c r="N9" s="59">
        <v>1153.67</v>
      </c>
      <c r="O9" s="68">
        <v>1639.5940000000001</v>
      </c>
      <c r="P9" s="68">
        <v>1693.71</v>
      </c>
      <c r="Q9" s="50">
        <v>1739.6599999999999</v>
      </c>
    </row>
    <row r="10" spans="1:17" x14ac:dyDescent="0.2">
      <c r="A10" s="46" t="s">
        <v>561</v>
      </c>
      <c r="B10" s="48" t="s">
        <v>140</v>
      </c>
      <c r="C10" s="575">
        <v>166</v>
      </c>
      <c r="D10" s="186">
        <v>164</v>
      </c>
      <c r="E10" s="186">
        <v>162</v>
      </c>
      <c r="F10" s="50">
        <v>156.35499999999999</v>
      </c>
      <c r="G10" s="544">
        <v>163</v>
      </c>
      <c r="H10" s="544">
        <v>160.315</v>
      </c>
      <c r="I10" s="544">
        <v>162</v>
      </c>
      <c r="J10" s="544">
        <v>165</v>
      </c>
      <c r="K10" s="68">
        <v>160</v>
      </c>
      <c r="L10" s="68">
        <v>168.166</v>
      </c>
      <c r="M10" s="68">
        <v>98.650999999999996</v>
      </c>
      <c r="N10" s="68">
        <v>104.834</v>
      </c>
      <c r="O10" s="68">
        <v>147.44800000000001</v>
      </c>
      <c r="P10" s="68">
        <v>153.38</v>
      </c>
      <c r="Q10" s="50">
        <v>158.60400000000001</v>
      </c>
    </row>
    <row r="11" spans="1:17" x14ac:dyDescent="0.2">
      <c r="A11" s="46"/>
      <c r="B11" s="48" t="s">
        <v>141</v>
      </c>
      <c r="C11" s="575">
        <v>877</v>
      </c>
      <c r="D11" s="186">
        <v>928</v>
      </c>
      <c r="E11" s="186">
        <v>997</v>
      </c>
      <c r="F11" s="50">
        <v>1015.9059999999999</v>
      </c>
      <c r="G11" s="544">
        <v>1076</v>
      </c>
      <c r="H11" s="544">
        <v>1106.874</v>
      </c>
      <c r="I11" s="544">
        <v>1060</v>
      </c>
      <c r="J11" s="544">
        <v>1041</v>
      </c>
      <c r="K11" s="68">
        <v>1018</v>
      </c>
      <c r="L11" s="68">
        <v>1024.0640000000001</v>
      </c>
      <c r="M11" s="68">
        <v>577.84900000000005</v>
      </c>
      <c r="N11" s="68">
        <v>617.27300000000002</v>
      </c>
      <c r="O11" s="68">
        <v>893.63699999999994</v>
      </c>
      <c r="P11" s="68">
        <v>935.726</v>
      </c>
      <c r="Q11" s="50">
        <v>937.29899999999998</v>
      </c>
    </row>
    <row r="12" spans="1:17" x14ac:dyDescent="0.2">
      <c r="A12" s="46"/>
      <c r="B12" s="48" t="s">
        <v>142</v>
      </c>
      <c r="C12" s="575">
        <v>671</v>
      </c>
      <c r="D12" s="186">
        <v>576</v>
      </c>
      <c r="E12" s="186">
        <v>594</v>
      </c>
      <c r="F12" s="50">
        <v>654.51199999999994</v>
      </c>
      <c r="G12" s="544">
        <v>684</v>
      </c>
      <c r="H12" s="544">
        <v>566.80700000000002</v>
      </c>
      <c r="I12" s="544">
        <v>631</v>
      </c>
      <c r="J12" s="544">
        <v>645</v>
      </c>
      <c r="K12" s="68">
        <v>616</v>
      </c>
      <c r="L12" s="68">
        <v>554.87400000000002</v>
      </c>
      <c r="M12" s="68">
        <v>299.06099999999998</v>
      </c>
      <c r="N12" s="68">
        <v>324.39100000000002</v>
      </c>
      <c r="O12" s="68">
        <v>456.60399999999998</v>
      </c>
      <c r="P12" s="68">
        <v>449.10500000000002</v>
      </c>
      <c r="Q12" s="50">
        <v>496.53</v>
      </c>
    </row>
    <row r="13" spans="1:17" x14ac:dyDescent="0.2">
      <c r="A13" s="46"/>
      <c r="B13" s="48" t="s">
        <v>143</v>
      </c>
      <c r="C13" s="575">
        <v>183</v>
      </c>
      <c r="D13" s="186">
        <v>174</v>
      </c>
      <c r="E13" s="186">
        <v>171</v>
      </c>
      <c r="F13" s="50">
        <v>186.31700000000001</v>
      </c>
      <c r="G13" s="544">
        <v>194</v>
      </c>
      <c r="H13" s="544">
        <v>211.21299999999999</v>
      </c>
      <c r="I13" s="544">
        <v>194</v>
      </c>
      <c r="J13" s="544">
        <v>192</v>
      </c>
      <c r="K13" s="68">
        <v>183</v>
      </c>
      <c r="L13" s="68">
        <v>144.417</v>
      </c>
      <c r="M13" s="68">
        <v>61.537999999999997</v>
      </c>
      <c r="N13" s="68">
        <v>74.518000000000001</v>
      </c>
      <c r="O13" s="68">
        <v>100.666</v>
      </c>
      <c r="P13" s="68">
        <v>123.642</v>
      </c>
      <c r="Q13" s="50">
        <v>120.68600000000001</v>
      </c>
    </row>
    <row r="14" spans="1:17" x14ac:dyDescent="0.2">
      <c r="A14" s="46"/>
      <c r="B14" s="48" t="s">
        <v>144</v>
      </c>
      <c r="C14" s="575">
        <v>0</v>
      </c>
      <c r="D14" s="186">
        <v>0</v>
      </c>
      <c r="E14" s="186">
        <v>0</v>
      </c>
      <c r="F14" s="50">
        <v>0</v>
      </c>
      <c r="G14" s="544">
        <v>0</v>
      </c>
      <c r="H14" s="544">
        <v>0</v>
      </c>
      <c r="I14" s="544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</row>
    <row r="15" spans="1:17" x14ac:dyDescent="0.2">
      <c r="A15" s="46"/>
      <c r="B15" s="48" t="s">
        <v>145</v>
      </c>
      <c r="C15" s="575">
        <v>13</v>
      </c>
      <c r="D15" s="186">
        <v>0</v>
      </c>
      <c r="E15" s="186">
        <v>0</v>
      </c>
      <c r="F15" s="50">
        <v>0</v>
      </c>
      <c r="G15" s="544">
        <v>0</v>
      </c>
      <c r="H15" s="544">
        <v>0</v>
      </c>
      <c r="I15" s="544">
        <v>0</v>
      </c>
      <c r="J15" s="544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50">
        <v>0</v>
      </c>
    </row>
    <row r="16" spans="1:17" x14ac:dyDescent="0.2">
      <c r="A16" s="51"/>
      <c r="B16" s="52" t="s">
        <v>146</v>
      </c>
      <c r="C16" s="576">
        <v>18</v>
      </c>
      <c r="D16" s="186">
        <v>11</v>
      </c>
      <c r="E16" s="186">
        <v>13</v>
      </c>
      <c r="F16" s="55">
        <v>18</v>
      </c>
      <c r="G16" s="545">
        <v>13</v>
      </c>
      <c r="H16" s="545">
        <v>16.669</v>
      </c>
      <c r="I16" s="545">
        <v>25</v>
      </c>
      <c r="J16" s="545">
        <v>23</v>
      </c>
      <c r="K16" s="60">
        <v>25</v>
      </c>
      <c r="L16" s="60">
        <v>28.216000000000001</v>
      </c>
      <c r="M16" s="60">
        <v>24.376999999999999</v>
      </c>
      <c r="N16" s="60">
        <v>32.654000000000003</v>
      </c>
      <c r="O16" s="68">
        <v>41.238999999999997</v>
      </c>
      <c r="P16" s="68">
        <v>31.856999999999999</v>
      </c>
      <c r="Q16" s="55">
        <v>26.541</v>
      </c>
    </row>
    <row r="17" spans="1:17" x14ac:dyDescent="0.2">
      <c r="A17" s="48" t="s">
        <v>590</v>
      </c>
      <c r="B17" s="46"/>
      <c r="C17" s="574"/>
      <c r="D17" s="183"/>
      <c r="E17" s="183"/>
      <c r="F17" s="43"/>
      <c r="O17" s="67"/>
      <c r="P17" s="67"/>
    </row>
    <row r="18" spans="1:17" x14ac:dyDescent="0.2">
      <c r="A18" s="57" t="s">
        <v>561</v>
      </c>
      <c r="B18" s="58" t="s">
        <v>562</v>
      </c>
      <c r="C18" s="574">
        <v>1805</v>
      </c>
      <c r="D18" s="183">
        <v>1717</v>
      </c>
      <c r="E18" s="302">
        <v>2112</v>
      </c>
      <c r="F18" s="302">
        <v>2269.8220000000001</v>
      </c>
      <c r="G18" s="302">
        <v>2484</v>
      </c>
      <c r="H18" s="302">
        <v>2307</v>
      </c>
      <c r="I18" s="59">
        <v>2307</v>
      </c>
      <c r="J18" s="152">
        <v>2298.6379999999999</v>
      </c>
      <c r="K18" s="152">
        <v>2329.1509999999998</v>
      </c>
      <c r="L18" s="152">
        <v>2374.6379999999999</v>
      </c>
      <c r="M18" s="152">
        <v>602.18899999999996</v>
      </c>
      <c r="N18" s="152">
        <v>936.00099999999998</v>
      </c>
      <c r="O18" s="50"/>
      <c r="P18" s="50"/>
      <c r="Q18" s="152"/>
    </row>
    <row r="19" spans="1:17" x14ac:dyDescent="0.2">
      <c r="A19" s="46"/>
      <c r="B19" s="48" t="s">
        <v>564</v>
      </c>
      <c r="C19" s="575">
        <v>2556</v>
      </c>
      <c r="D19" s="184">
        <v>2575</v>
      </c>
      <c r="E19" s="187">
        <v>2959</v>
      </c>
      <c r="F19" s="187">
        <v>3103.57</v>
      </c>
      <c r="G19" s="187">
        <v>3128</v>
      </c>
      <c r="H19" s="187">
        <v>3232</v>
      </c>
      <c r="I19" s="68">
        <v>3232</v>
      </c>
      <c r="J19" s="50">
        <v>2974.9560000000001</v>
      </c>
      <c r="K19" s="50">
        <v>2873.578</v>
      </c>
      <c r="L19" s="50">
        <v>2849.6210000000001</v>
      </c>
      <c r="M19" s="50">
        <v>1862.3979999999999</v>
      </c>
      <c r="N19" s="50">
        <v>1563.924</v>
      </c>
      <c r="O19" s="50"/>
      <c r="P19" s="50"/>
      <c r="Q19" s="50"/>
    </row>
    <row r="20" spans="1:17" x14ac:dyDescent="0.2">
      <c r="A20" s="46"/>
      <c r="B20" s="48" t="s">
        <v>566</v>
      </c>
      <c r="C20" s="575">
        <v>1962</v>
      </c>
      <c r="D20" s="184">
        <v>2020</v>
      </c>
      <c r="E20" s="187">
        <v>2376</v>
      </c>
      <c r="F20" s="187">
        <v>2642.6509999999998</v>
      </c>
      <c r="G20" s="187">
        <v>2600</v>
      </c>
      <c r="H20" s="187">
        <v>2511</v>
      </c>
      <c r="I20" s="68">
        <v>2511</v>
      </c>
      <c r="J20" s="50">
        <v>2391.902</v>
      </c>
      <c r="K20" s="50">
        <v>2420.2080000000001</v>
      </c>
      <c r="L20" s="50">
        <v>2369.7919999999999</v>
      </c>
      <c r="M20" s="50">
        <v>1822.2429999999999</v>
      </c>
      <c r="N20" s="50">
        <v>1824.384</v>
      </c>
      <c r="O20" s="50"/>
      <c r="P20" s="50"/>
      <c r="Q20" s="50"/>
    </row>
    <row r="21" spans="1:17" x14ac:dyDescent="0.2">
      <c r="A21" s="51"/>
      <c r="B21" s="52" t="s">
        <v>568</v>
      </c>
      <c r="C21" s="576">
        <v>2016</v>
      </c>
      <c r="D21" s="185">
        <v>2050</v>
      </c>
      <c r="E21" s="188">
        <v>2546</v>
      </c>
      <c r="F21" s="188">
        <v>2619.1570000000002</v>
      </c>
      <c r="G21" s="188">
        <v>2550</v>
      </c>
      <c r="H21" s="188">
        <v>2281</v>
      </c>
      <c r="I21" s="60">
        <v>2281</v>
      </c>
      <c r="J21" s="55">
        <v>2428.4740000000002</v>
      </c>
      <c r="K21" s="55">
        <v>2265.4560000000001</v>
      </c>
      <c r="L21" s="55">
        <v>1815.184</v>
      </c>
      <c r="M21" s="55">
        <v>1492.665</v>
      </c>
      <c r="N21" s="55">
        <v>1731.2059999999999</v>
      </c>
      <c r="O21" s="50"/>
      <c r="P21" s="50"/>
      <c r="Q21" s="55"/>
    </row>
    <row r="22" spans="1:17" x14ac:dyDescent="0.2">
      <c r="C22" s="186">
        <v>8339</v>
      </c>
      <c r="D22" s="186">
        <v>8362</v>
      </c>
      <c r="E22" s="186">
        <v>9993</v>
      </c>
      <c r="F22" s="186">
        <v>10635.2</v>
      </c>
      <c r="G22" s="186">
        <v>10762</v>
      </c>
      <c r="H22" s="186">
        <v>10331</v>
      </c>
      <c r="I22" s="186">
        <v>10331</v>
      </c>
      <c r="J22" s="186">
        <v>10093.970000000001</v>
      </c>
      <c r="K22" s="186">
        <v>9888.393</v>
      </c>
      <c r="L22" s="186">
        <v>9409.2349999999988</v>
      </c>
      <c r="M22" s="186">
        <v>5779.4949999999999</v>
      </c>
      <c r="N22" s="186">
        <v>6055.5150000000003</v>
      </c>
      <c r="O22" s="183">
        <v>0</v>
      </c>
      <c r="P22" s="183">
        <v>0</v>
      </c>
      <c r="Q22" s="183">
        <v>0</v>
      </c>
    </row>
    <row r="23" spans="1:17" x14ac:dyDescent="0.2">
      <c r="C23" s="69"/>
      <c r="D23" s="186"/>
      <c r="E23" s="186"/>
    </row>
    <row r="24" spans="1:17" x14ac:dyDescent="0.2">
      <c r="A24" s="48" t="s">
        <v>606</v>
      </c>
      <c r="B24" s="46"/>
      <c r="C24" s="40"/>
      <c r="D24" s="548"/>
      <c r="E24" s="548"/>
      <c r="O24" s="61"/>
      <c r="P24" s="61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7">
        <v>26237</v>
      </c>
      <c r="P25" s="557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7">
        <v>0</v>
      </c>
      <c r="P31" s="557">
        <v>0</v>
      </c>
      <c r="Q31" s="323">
        <v>0</v>
      </c>
    </row>
    <row r="32" spans="1:17" x14ac:dyDescent="0.2">
      <c r="A32" s="40"/>
      <c r="B32" s="40"/>
      <c r="C32" s="40"/>
      <c r="D32" s="548"/>
      <c r="E32" s="548"/>
      <c r="O32" s="43"/>
      <c r="P32" s="43"/>
    </row>
    <row r="33" spans="1:17" x14ac:dyDescent="0.2">
      <c r="A33" s="48" t="s">
        <v>593</v>
      </c>
      <c r="B33" s="46"/>
      <c r="C33" s="40"/>
      <c r="D33" s="548"/>
      <c r="E33" s="548"/>
      <c r="O33" s="61"/>
      <c r="P33" s="61"/>
    </row>
    <row r="34" spans="1:17" x14ac:dyDescent="0.2">
      <c r="A34" s="57" t="s">
        <v>592</v>
      </c>
      <c r="B34" s="58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50">
        <v>4722</v>
      </c>
      <c r="P34" s="50">
        <v>6173</v>
      </c>
      <c r="Q34" s="450">
        <v>6371</v>
      </c>
    </row>
    <row r="35" spans="1:17" x14ac:dyDescent="0.2">
      <c r="A35" s="51"/>
      <c r="B35" s="52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0">
        <v>11106</v>
      </c>
      <c r="P35" s="50">
        <v>13693</v>
      </c>
      <c r="Q35" s="451">
        <v>14985</v>
      </c>
    </row>
    <row r="36" spans="1:17" x14ac:dyDescent="0.2">
      <c r="D36" s="186"/>
      <c r="E36" s="186"/>
      <c r="O36" s="43"/>
      <c r="P36" s="43"/>
    </row>
    <row r="37" spans="1:17" x14ac:dyDescent="0.2">
      <c r="A37" s="39" t="s">
        <v>596</v>
      </c>
      <c r="B37" s="40"/>
      <c r="D37" s="186"/>
      <c r="E37" s="186"/>
      <c r="O37" s="61"/>
      <c r="P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4">
        <v>4967</v>
      </c>
      <c r="P38" s="184">
        <v>6553</v>
      </c>
      <c r="Q38" s="724">
        <v>6955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4">
        <v>10936</v>
      </c>
      <c r="P39" s="184">
        <v>13716</v>
      </c>
      <c r="Q39" s="725">
        <v>14389</v>
      </c>
    </row>
    <row r="40" spans="1:17" x14ac:dyDescent="0.2">
      <c r="D40" s="186"/>
      <c r="E40" s="186"/>
      <c r="O40" s="43"/>
      <c r="P40" s="43"/>
    </row>
    <row r="41" spans="1:17" x14ac:dyDescent="0.2">
      <c r="D41" s="186"/>
      <c r="E41" s="186"/>
    </row>
    <row r="42" spans="1:17" x14ac:dyDescent="0.2">
      <c r="A42" s="62" t="s">
        <v>597</v>
      </c>
      <c r="B42" s="46"/>
      <c r="D42" s="186"/>
      <c r="E42" s="186"/>
      <c r="O42" s="61"/>
      <c r="P42" s="61"/>
    </row>
    <row r="43" spans="1:17" x14ac:dyDescent="0.2">
      <c r="A43" s="57" t="s">
        <v>598</v>
      </c>
      <c r="B43" s="58" t="s">
        <v>140</v>
      </c>
      <c r="C43" s="183">
        <v>3121</v>
      </c>
      <c r="D43" s="183">
        <v>3805</v>
      </c>
      <c r="E43" s="183">
        <v>3629</v>
      </c>
      <c r="F43" s="183">
        <v>3627</v>
      </c>
      <c r="G43" s="183">
        <v>3863</v>
      </c>
      <c r="H43" s="183">
        <v>3992</v>
      </c>
      <c r="I43" s="183">
        <v>4099</v>
      </c>
      <c r="J43" s="183">
        <v>4307</v>
      </c>
      <c r="K43" s="183">
        <v>3920</v>
      </c>
      <c r="L43" s="183">
        <v>4540</v>
      </c>
      <c r="M43" s="183">
        <v>2841</v>
      </c>
      <c r="N43" s="183">
        <v>2893</v>
      </c>
      <c r="O43" s="184">
        <v>3869</v>
      </c>
      <c r="P43" s="184">
        <v>4237</v>
      </c>
      <c r="Q43" s="724">
        <v>5413</v>
      </c>
    </row>
    <row r="44" spans="1:17" x14ac:dyDescent="0.2">
      <c r="A44" s="46"/>
      <c r="B44" s="48" t="s">
        <v>141</v>
      </c>
      <c r="C44" s="184">
        <v>12585</v>
      </c>
      <c r="D44" s="184">
        <v>17168</v>
      </c>
      <c r="E44" s="184">
        <v>15952</v>
      </c>
      <c r="F44" s="184">
        <v>18794</v>
      </c>
      <c r="G44" s="184">
        <v>20982</v>
      </c>
      <c r="H44" s="184">
        <v>20533</v>
      </c>
      <c r="I44" s="184">
        <v>18497</v>
      </c>
      <c r="J44" s="184">
        <v>19050</v>
      </c>
      <c r="K44" s="184">
        <v>19393</v>
      </c>
      <c r="L44" s="184">
        <v>22273</v>
      </c>
      <c r="M44" s="184">
        <v>12597</v>
      </c>
      <c r="N44" s="184">
        <v>11728</v>
      </c>
      <c r="O44" s="184">
        <v>16141</v>
      </c>
      <c r="P44" s="184">
        <v>17793</v>
      </c>
      <c r="Q44" s="726">
        <v>22021</v>
      </c>
    </row>
    <row r="45" spans="1:17" x14ac:dyDescent="0.2">
      <c r="A45" s="46"/>
      <c r="B45" s="48" t="s">
        <v>142</v>
      </c>
      <c r="C45" s="184">
        <v>9059</v>
      </c>
      <c r="D45" s="184">
        <v>13709</v>
      </c>
      <c r="E45" s="184">
        <v>11939</v>
      </c>
      <c r="F45" s="184">
        <v>15577</v>
      </c>
      <c r="G45" s="184">
        <v>13201</v>
      </c>
      <c r="H45" s="184">
        <v>11279</v>
      </c>
      <c r="I45" s="184">
        <v>14134</v>
      </c>
      <c r="J45" s="184">
        <v>15674</v>
      </c>
      <c r="K45" s="184">
        <v>12998</v>
      </c>
      <c r="L45" s="184">
        <v>14260</v>
      </c>
      <c r="M45" s="184">
        <v>7327</v>
      </c>
      <c r="N45" s="184">
        <v>6196</v>
      </c>
      <c r="O45" s="184">
        <v>8291</v>
      </c>
      <c r="P45" s="184">
        <v>8585</v>
      </c>
      <c r="Q45" s="726">
        <v>11727</v>
      </c>
    </row>
    <row r="46" spans="1:17" x14ac:dyDescent="0.2">
      <c r="A46" s="46"/>
      <c r="B46" s="48" t="s">
        <v>143</v>
      </c>
      <c r="C46" s="184">
        <v>2306</v>
      </c>
      <c r="D46" s="184">
        <v>2088</v>
      </c>
      <c r="E46" s="184">
        <v>2018</v>
      </c>
      <c r="F46" s="184">
        <v>2236</v>
      </c>
      <c r="G46" s="184">
        <v>2561</v>
      </c>
      <c r="H46" s="184">
        <v>3126</v>
      </c>
      <c r="I46" s="184">
        <v>2929</v>
      </c>
      <c r="J46" s="184">
        <v>3206</v>
      </c>
      <c r="K46" s="184">
        <v>2837</v>
      </c>
      <c r="L46" s="184">
        <v>2657</v>
      </c>
      <c r="M46" s="184">
        <v>818</v>
      </c>
      <c r="N46" s="184">
        <v>1073</v>
      </c>
      <c r="O46" s="184">
        <v>1378</v>
      </c>
      <c r="P46" s="184">
        <v>1782</v>
      </c>
      <c r="Q46" s="726">
        <v>2149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6">
        <v>0</v>
      </c>
    </row>
    <row r="48" spans="1:17" x14ac:dyDescent="0.2">
      <c r="A48" s="46"/>
      <c r="B48" s="48" t="s">
        <v>145</v>
      </c>
      <c r="C48" s="184">
        <v>77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6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726">
        <v>0</v>
      </c>
    </row>
    <row r="50" spans="1:17" x14ac:dyDescent="0.2">
      <c r="A50" s="63"/>
      <c r="B50" s="64" t="s">
        <v>599</v>
      </c>
      <c r="C50" s="65">
        <v>27148</v>
      </c>
      <c r="D50" s="65">
        <v>36770</v>
      </c>
      <c r="E50" s="189">
        <v>33538</v>
      </c>
      <c r="F50" s="189">
        <v>40234</v>
      </c>
      <c r="G50" s="189">
        <v>40607</v>
      </c>
      <c r="H50" s="189">
        <v>38930</v>
      </c>
      <c r="I50" s="189">
        <v>39659</v>
      </c>
      <c r="J50" s="189">
        <v>42237</v>
      </c>
      <c r="K50" s="189">
        <v>39148</v>
      </c>
      <c r="L50" s="189">
        <v>43730</v>
      </c>
      <c r="M50" s="189">
        <v>23583</v>
      </c>
      <c r="N50" s="189">
        <v>21890</v>
      </c>
      <c r="O50" s="189">
        <v>29679</v>
      </c>
      <c r="P50" s="189">
        <v>32397</v>
      </c>
      <c r="Q50" s="728">
        <v>41310</v>
      </c>
    </row>
    <row r="51" spans="1:17" x14ac:dyDescent="0.2">
      <c r="A51" s="40"/>
      <c r="B51" s="40"/>
      <c r="D51" s="184"/>
      <c r="E51" s="183"/>
    </row>
    <row r="52" spans="1:17" x14ac:dyDescent="0.2">
      <c r="A52" s="62" t="s">
        <v>600</v>
      </c>
      <c r="B52" s="46"/>
      <c r="D52" s="184"/>
      <c r="E52" s="185"/>
    </row>
    <row r="53" spans="1:17" x14ac:dyDescent="0.2">
      <c r="A53" s="57" t="s">
        <v>598</v>
      </c>
      <c r="B53" s="43" t="s">
        <v>594</v>
      </c>
      <c r="C53" s="183">
        <v>30734</v>
      </c>
      <c r="D53" s="183">
        <v>30156</v>
      </c>
      <c r="E53" s="183">
        <v>35301</v>
      </c>
      <c r="F53" s="183">
        <v>39753</v>
      </c>
      <c r="G53" s="183">
        <v>36850</v>
      </c>
      <c r="H53" s="183">
        <v>38773</v>
      </c>
      <c r="I53" s="183">
        <v>39491</v>
      </c>
      <c r="J53" s="183">
        <v>40206</v>
      </c>
      <c r="K53" s="183">
        <v>37522</v>
      </c>
      <c r="L53" s="183">
        <v>35291</v>
      </c>
      <c r="M53" s="183">
        <v>17825</v>
      </c>
      <c r="N53" s="183">
        <v>23088</v>
      </c>
      <c r="O53" s="183">
        <v>30058</v>
      </c>
      <c r="P53" s="183">
        <v>38949</v>
      </c>
      <c r="Q53" s="724">
        <v>41280</v>
      </c>
    </row>
    <row r="54" spans="1:17" x14ac:dyDescent="0.2">
      <c r="A54" s="46"/>
      <c r="B54" s="61" t="s">
        <v>595</v>
      </c>
      <c r="C54" s="185">
        <v>17387</v>
      </c>
      <c r="D54" s="185">
        <v>17896</v>
      </c>
      <c r="E54" s="185">
        <v>19579</v>
      </c>
      <c r="F54" s="185">
        <v>19872</v>
      </c>
      <c r="G54" s="185">
        <v>20840</v>
      </c>
      <c r="H54" s="185">
        <v>22804</v>
      </c>
      <c r="I54" s="185">
        <v>23760</v>
      </c>
      <c r="J54" s="185">
        <v>24077</v>
      </c>
      <c r="K54" s="185">
        <v>24500</v>
      </c>
      <c r="L54" s="185">
        <v>21897</v>
      </c>
      <c r="M54" s="185">
        <v>10767</v>
      </c>
      <c r="N54" s="185">
        <v>11947</v>
      </c>
      <c r="O54" s="185">
        <v>18209</v>
      </c>
      <c r="P54" s="185">
        <v>23192</v>
      </c>
      <c r="Q54" s="726">
        <v>26069</v>
      </c>
    </row>
    <row r="55" spans="1:17" x14ac:dyDescent="0.2">
      <c r="A55" s="67"/>
      <c r="B55" s="64" t="s">
        <v>599</v>
      </c>
      <c r="C55" s="65">
        <v>48121</v>
      </c>
      <c r="D55" s="65">
        <v>48052</v>
      </c>
      <c r="E55" s="65">
        <v>54880</v>
      </c>
      <c r="F55" s="65">
        <v>59625</v>
      </c>
      <c r="G55" s="65">
        <v>57690</v>
      </c>
      <c r="H55" s="65">
        <v>61577</v>
      </c>
      <c r="I55" s="65">
        <v>63251</v>
      </c>
      <c r="J55" s="65">
        <v>64283</v>
      </c>
      <c r="K55" s="65">
        <v>62022</v>
      </c>
      <c r="L55" s="65">
        <v>57188</v>
      </c>
      <c r="M55" s="65">
        <v>28592</v>
      </c>
      <c r="N55" s="65">
        <v>35035</v>
      </c>
      <c r="O55" s="68">
        <v>48267</v>
      </c>
      <c r="P55" s="68">
        <v>62141</v>
      </c>
      <c r="Q55" s="727">
        <v>67349</v>
      </c>
    </row>
    <row r="56" spans="1:17" x14ac:dyDescent="0.2">
      <c r="D56" s="186"/>
      <c r="E56" s="186"/>
      <c r="O56" s="43"/>
      <c r="P56" s="43"/>
    </row>
    <row r="57" spans="1:17" x14ac:dyDescent="0.2">
      <c r="A57" s="39" t="s">
        <v>601</v>
      </c>
      <c r="B57" s="40"/>
      <c r="D57" s="186"/>
      <c r="E57" s="186"/>
      <c r="O57" s="61"/>
      <c r="P57" s="61"/>
    </row>
    <row r="58" spans="1:17" x14ac:dyDescent="0.2">
      <c r="A58" s="42" t="s">
        <v>598</v>
      </c>
      <c r="B58" s="43" t="s">
        <v>594</v>
      </c>
      <c r="C58" s="183">
        <v>23195</v>
      </c>
      <c r="D58" s="183">
        <v>22306</v>
      </c>
      <c r="E58" s="183">
        <v>25828</v>
      </c>
      <c r="F58" s="183">
        <v>30167</v>
      </c>
      <c r="G58" s="183">
        <v>29288</v>
      </c>
      <c r="H58" s="183">
        <v>29281</v>
      </c>
      <c r="I58" s="183">
        <v>30834</v>
      </c>
      <c r="J58" s="183">
        <v>31992</v>
      </c>
      <c r="K58" s="183">
        <v>33965</v>
      </c>
      <c r="L58" s="183">
        <v>34339</v>
      </c>
      <c r="M58" s="183">
        <v>19042</v>
      </c>
      <c r="N58" s="183">
        <v>22617</v>
      </c>
      <c r="O58" s="184">
        <v>31617</v>
      </c>
      <c r="P58" s="184">
        <v>41347</v>
      </c>
      <c r="Q58" s="724">
        <v>45064</v>
      </c>
    </row>
    <row r="59" spans="1:17" x14ac:dyDescent="0.2">
      <c r="A59" s="44"/>
      <c r="B59" s="61" t="s">
        <v>595</v>
      </c>
      <c r="C59" s="184">
        <v>17988</v>
      </c>
      <c r="D59" s="184">
        <v>16425</v>
      </c>
      <c r="E59" s="184">
        <v>17745</v>
      </c>
      <c r="F59" s="184">
        <v>17707</v>
      </c>
      <c r="G59" s="184">
        <v>18569</v>
      </c>
      <c r="H59" s="184">
        <v>21769</v>
      </c>
      <c r="I59" s="184">
        <v>22067</v>
      </c>
      <c r="J59" s="184">
        <v>22645</v>
      </c>
      <c r="K59" s="184">
        <v>22422</v>
      </c>
      <c r="L59" s="184">
        <v>20132</v>
      </c>
      <c r="M59" s="184">
        <v>10878</v>
      </c>
      <c r="N59" s="184">
        <v>11444</v>
      </c>
      <c r="O59" s="184">
        <v>17931</v>
      </c>
      <c r="P59" s="184">
        <v>23231</v>
      </c>
      <c r="Q59" s="726">
        <v>25032</v>
      </c>
    </row>
    <row r="60" spans="1:17" x14ac:dyDescent="0.2">
      <c r="A60" s="67"/>
      <c r="B60" s="67" t="s">
        <v>599</v>
      </c>
      <c r="C60" s="65">
        <v>41183</v>
      </c>
      <c r="D60" s="65">
        <v>38731</v>
      </c>
      <c r="E60" s="189">
        <v>43573</v>
      </c>
      <c r="F60" s="189">
        <v>47874</v>
      </c>
      <c r="G60" s="189">
        <v>47857</v>
      </c>
      <c r="H60" s="189">
        <v>51050</v>
      </c>
      <c r="I60" s="189">
        <v>52901</v>
      </c>
      <c r="J60" s="189">
        <v>54637</v>
      </c>
      <c r="K60" s="189">
        <v>56387</v>
      </c>
      <c r="L60" s="189">
        <v>54471</v>
      </c>
      <c r="M60" s="189">
        <v>29920</v>
      </c>
      <c r="N60" s="189">
        <v>34061</v>
      </c>
      <c r="O60" s="189">
        <v>49548</v>
      </c>
      <c r="P60" s="189">
        <v>64578</v>
      </c>
      <c r="Q60" s="728">
        <v>70096</v>
      </c>
    </row>
    <row r="61" spans="1:17" x14ac:dyDescent="0.2">
      <c r="D61" s="184"/>
      <c r="E61" s="183"/>
    </row>
    <row r="62" spans="1:17" x14ac:dyDescent="0.2">
      <c r="D62" s="184"/>
      <c r="E62" s="184"/>
    </row>
    <row r="63" spans="1:17" x14ac:dyDescent="0.2">
      <c r="A63" s="39" t="s">
        <v>602</v>
      </c>
      <c r="D63" s="184"/>
      <c r="E63" s="185"/>
    </row>
    <row r="64" spans="1:17" x14ac:dyDescent="0.2">
      <c r="A64" s="43" t="s">
        <v>598</v>
      </c>
      <c r="B64" s="43" t="s">
        <v>451</v>
      </c>
      <c r="C64" s="59">
        <v>27148</v>
      </c>
      <c r="D64" s="59">
        <v>36770</v>
      </c>
      <c r="E64" s="183">
        <v>33538</v>
      </c>
      <c r="F64" s="183">
        <v>40234</v>
      </c>
      <c r="G64" s="183">
        <v>40607</v>
      </c>
      <c r="H64" s="183">
        <v>38930</v>
      </c>
      <c r="I64" s="183">
        <v>39659</v>
      </c>
      <c r="J64" s="183">
        <v>42237</v>
      </c>
      <c r="K64" s="183">
        <v>39148</v>
      </c>
      <c r="L64" s="183">
        <v>43730</v>
      </c>
      <c r="M64" s="183">
        <v>23583</v>
      </c>
      <c r="N64" s="183">
        <v>21890</v>
      </c>
      <c r="O64" s="183">
        <v>29679</v>
      </c>
      <c r="P64" s="183">
        <v>32397</v>
      </c>
      <c r="Q64" s="724">
        <v>41310</v>
      </c>
    </row>
    <row r="65" spans="1:17" x14ac:dyDescent="0.2">
      <c r="B65" t="s">
        <v>450</v>
      </c>
      <c r="C65" s="68">
        <v>48121</v>
      </c>
      <c r="D65" s="68">
        <v>48052</v>
      </c>
      <c r="E65" s="184">
        <v>54880</v>
      </c>
      <c r="F65" s="184">
        <v>59625</v>
      </c>
      <c r="G65" s="184">
        <v>57690</v>
      </c>
      <c r="H65" s="184">
        <v>61577</v>
      </c>
      <c r="I65" s="184">
        <v>63251</v>
      </c>
      <c r="J65" s="184">
        <v>64283</v>
      </c>
      <c r="K65" s="184">
        <v>62022</v>
      </c>
      <c r="L65" s="184">
        <v>57188</v>
      </c>
      <c r="M65" s="184">
        <v>28592</v>
      </c>
      <c r="N65" s="184">
        <v>35035</v>
      </c>
      <c r="O65" s="184">
        <v>48267</v>
      </c>
      <c r="P65" s="184">
        <v>62141</v>
      </c>
      <c r="Q65" s="726">
        <v>67349</v>
      </c>
    </row>
    <row r="66" spans="1:17" x14ac:dyDescent="0.2">
      <c r="A66" s="61"/>
      <c r="B66" s="61" t="s">
        <v>453</v>
      </c>
      <c r="C66" s="68">
        <v>41183</v>
      </c>
      <c r="D66" s="68">
        <v>38731</v>
      </c>
      <c r="E66" s="184">
        <v>43573</v>
      </c>
      <c r="F66" s="184">
        <v>47874</v>
      </c>
      <c r="G66" s="184">
        <v>47857</v>
      </c>
      <c r="H66" s="184">
        <v>51050</v>
      </c>
      <c r="I66" s="184">
        <v>52901</v>
      </c>
      <c r="J66" s="184">
        <v>54637</v>
      </c>
      <c r="K66" s="184">
        <v>56387</v>
      </c>
      <c r="L66" s="184">
        <v>54471</v>
      </c>
      <c r="M66" s="184">
        <v>29920</v>
      </c>
      <c r="N66" s="184">
        <v>34061</v>
      </c>
      <c r="O66" s="185">
        <v>49548</v>
      </c>
      <c r="P66" s="185">
        <v>64578</v>
      </c>
      <c r="Q66" s="726">
        <v>70096</v>
      </c>
    </row>
    <row r="67" spans="1:17" x14ac:dyDescent="0.2">
      <c r="A67" s="67"/>
      <c r="B67" s="67" t="s">
        <v>599</v>
      </c>
      <c r="C67" s="65">
        <v>116452</v>
      </c>
      <c r="D67" s="65">
        <v>123553</v>
      </c>
      <c r="E67" s="189">
        <v>131991</v>
      </c>
      <c r="F67" s="189">
        <v>147733</v>
      </c>
      <c r="G67" s="189">
        <v>146154</v>
      </c>
      <c r="H67" s="189">
        <v>151557</v>
      </c>
      <c r="I67" s="189">
        <v>155811</v>
      </c>
      <c r="J67" s="189">
        <v>161157</v>
      </c>
      <c r="K67" s="189">
        <v>157557</v>
      </c>
      <c r="L67" s="189">
        <v>155389</v>
      </c>
      <c r="M67" s="189">
        <v>82095</v>
      </c>
      <c r="N67" s="189">
        <v>90986</v>
      </c>
      <c r="O67" s="189">
        <v>127494</v>
      </c>
      <c r="P67" s="189">
        <v>159116</v>
      </c>
      <c r="Q67" s="728">
        <v>178755</v>
      </c>
    </row>
    <row r="68" spans="1:17" x14ac:dyDescent="0.2">
      <c r="C68" s="68"/>
      <c r="D68" s="68"/>
      <c r="E68" s="184"/>
      <c r="F68" s="184"/>
      <c r="G68" s="184"/>
      <c r="H68" s="184"/>
      <c r="I68" s="184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</row>
    <row r="71" spans="1:17" x14ac:dyDescent="0.2">
      <c r="A71" s="57" t="s">
        <v>94</v>
      </c>
      <c r="B71" s="58" t="s">
        <v>84</v>
      </c>
      <c r="C71" s="152">
        <f>C78-SUM(C72:C77)</f>
        <v>1330</v>
      </c>
      <c r="D71" s="152">
        <f t="shared" ref="D71:I71" si="0">D78-SUM(D72:D77)</f>
        <v>1393</v>
      </c>
      <c r="E71" s="152">
        <f t="shared" si="0"/>
        <v>1631</v>
      </c>
      <c r="F71" s="152">
        <f t="shared" si="0"/>
        <v>1418</v>
      </c>
      <c r="G71" s="152">
        <f t="shared" si="0"/>
        <v>1657</v>
      </c>
      <c r="H71" s="152">
        <f t="shared" si="0"/>
        <v>1837</v>
      </c>
      <c r="I71" s="152">
        <f t="shared" si="0"/>
        <v>2110</v>
      </c>
      <c r="J71" s="152">
        <f t="shared" ref="J71:K71" si="1">J78-SUM(J72:J77)</f>
        <v>2282</v>
      </c>
      <c r="K71" s="152">
        <f t="shared" si="1"/>
        <v>2364</v>
      </c>
      <c r="L71" s="152">
        <f t="shared" ref="L71:M71" si="2">L78-SUM(L72:L77)</f>
        <v>2364</v>
      </c>
      <c r="M71" s="152">
        <f t="shared" si="2"/>
        <v>1766</v>
      </c>
      <c r="N71" s="152">
        <f t="shared" ref="N71:O71" si="3">N78-SUM(N72:N77)</f>
        <v>2402</v>
      </c>
      <c r="O71" s="152">
        <f t="shared" si="3"/>
        <v>2945</v>
      </c>
      <c r="P71" s="152">
        <f t="shared" ref="P71:Q71" si="4">P78-SUM(P72:P77)</f>
        <v>3535</v>
      </c>
      <c r="Q71" s="152">
        <f t="shared" si="4"/>
        <v>3880</v>
      </c>
    </row>
    <row r="72" spans="1:17" x14ac:dyDescent="0.2">
      <c r="A72" s="46"/>
      <c r="B72" s="48" t="s">
        <v>85</v>
      </c>
      <c r="C72" s="50">
        <f t="shared" ref="C72:N72" si="5">ROUND(C$78*C44/C$50,0)</f>
        <v>5360</v>
      </c>
      <c r="D72" s="50">
        <f t="shared" si="5"/>
        <v>6287</v>
      </c>
      <c r="E72" s="50">
        <f t="shared" si="5"/>
        <v>7169</v>
      </c>
      <c r="F72" s="50">
        <f t="shared" si="5"/>
        <v>7345</v>
      </c>
      <c r="G72" s="50">
        <f t="shared" si="5"/>
        <v>8997</v>
      </c>
      <c r="H72" s="50">
        <f t="shared" si="5"/>
        <v>9447</v>
      </c>
      <c r="I72" s="50">
        <f t="shared" si="5"/>
        <v>9518</v>
      </c>
      <c r="J72" s="50">
        <f t="shared" si="5"/>
        <v>10094</v>
      </c>
      <c r="K72" s="50">
        <f t="shared" si="5"/>
        <v>11691</v>
      </c>
      <c r="L72" s="50">
        <f t="shared" si="5"/>
        <v>11598</v>
      </c>
      <c r="M72" s="50">
        <f t="shared" si="5"/>
        <v>7832</v>
      </c>
      <c r="N72" s="50">
        <f t="shared" si="5"/>
        <v>9739</v>
      </c>
      <c r="O72" s="50">
        <f t="shared" ref="O72:P72" si="6">ROUND(O$78*O44/O$50,0)</f>
        <v>12287</v>
      </c>
      <c r="P72" s="50">
        <f t="shared" si="6"/>
        <v>14846</v>
      </c>
      <c r="Q72" s="50">
        <f t="shared" ref="Q72" si="7">ROUND(Q$78*Q44/Q$50,0)</f>
        <v>15787</v>
      </c>
    </row>
    <row r="73" spans="1:17" x14ac:dyDescent="0.2">
      <c r="A73" s="46"/>
      <c r="B73" s="48" t="s">
        <v>86</v>
      </c>
      <c r="C73" s="50">
        <f t="shared" ref="C73:N73" si="8">ROUND(C$78*C45/C$50,0)</f>
        <v>3858</v>
      </c>
      <c r="D73" s="50">
        <f t="shared" si="8"/>
        <v>5021</v>
      </c>
      <c r="E73" s="50">
        <f t="shared" si="8"/>
        <v>5365</v>
      </c>
      <c r="F73" s="50">
        <f t="shared" si="8"/>
        <v>6088</v>
      </c>
      <c r="G73" s="50">
        <f t="shared" si="8"/>
        <v>5660</v>
      </c>
      <c r="H73" s="50">
        <f t="shared" si="8"/>
        <v>5190</v>
      </c>
      <c r="I73" s="50">
        <f t="shared" si="8"/>
        <v>7273</v>
      </c>
      <c r="J73" s="50">
        <f t="shared" si="8"/>
        <v>8306</v>
      </c>
      <c r="K73" s="50">
        <f t="shared" si="8"/>
        <v>7836</v>
      </c>
      <c r="L73" s="50">
        <f t="shared" si="8"/>
        <v>7426</v>
      </c>
      <c r="M73" s="50">
        <f t="shared" si="8"/>
        <v>4556</v>
      </c>
      <c r="N73" s="50">
        <f t="shared" si="8"/>
        <v>5145</v>
      </c>
      <c r="O73" s="50">
        <f t="shared" ref="O73:P73" si="9">ROUND(O$78*O45/O$50,0)</f>
        <v>6311</v>
      </c>
      <c r="P73" s="50">
        <f t="shared" si="9"/>
        <v>7163</v>
      </c>
      <c r="Q73" s="50">
        <f t="shared" ref="Q73" si="10">ROUND(Q$78*Q45/Q$50,0)</f>
        <v>8407</v>
      </c>
    </row>
    <row r="74" spans="1:17" x14ac:dyDescent="0.2">
      <c r="A74" s="46"/>
      <c r="B74" s="48" t="s">
        <v>87</v>
      </c>
      <c r="C74" s="50">
        <f t="shared" ref="C74:N74" si="11">ROUND(C$78*C46/C$50,0)</f>
        <v>982</v>
      </c>
      <c r="D74" s="50">
        <f t="shared" si="11"/>
        <v>765</v>
      </c>
      <c r="E74" s="50">
        <f t="shared" si="11"/>
        <v>907</v>
      </c>
      <c r="F74" s="50">
        <f t="shared" si="11"/>
        <v>874</v>
      </c>
      <c r="G74" s="50">
        <f t="shared" si="11"/>
        <v>1098</v>
      </c>
      <c r="H74" s="50">
        <f t="shared" si="11"/>
        <v>1438</v>
      </c>
      <c r="I74" s="50">
        <f t="shared" si="11"/>
        <v>1507</v>
      </c>
      <c r="J74" s="50">
        <f t="shared" si="11"/>
        <v>1699</v>
      </c>
      <c r="K74" s="50">
        <f t="shared" si="11"/>
        <v>1710</v>
      </c>
      <c r="L74" s="50">
        <f t="shared" si="11"/>
        <v>1384</v>
      </c>
      <c r="M74" s="50">
        <f t="shared" si="11"/>
        <v>509</v>
      </c>
      <c r="N74" s="50">
        <f t="shared" si="11"/>
        <v>891</v>
      </c>
      <c r="O74" s="50">
        <f t="shared" ref="O74:P74" si="12">ROUND(O$78*O46/O$50,0)</f>
        <v>1049</v>
      </c>
      <c r="P74" s="50">
        <f t="shared" si="12"/>
        <v>1487</v>
      </c>
      <c r="Q74" s="50">
        <f t="shared" ref="Q74" si="13">ROUND(Q$78*Q46/Q$50,0)</f>
        <v>1541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33</v>
      </c>
      <c r="D76" s="50">
        <f t="shared" si="17"/>
        <v>0</v>
      </c>
      <c r="E76" s="50">
        <f t="shared" si="17"/>
        <v>0</v>
      </c>
      <c r="F76" s="50">
        <f t="shared" si="17"/>
        <v>0</v>
      </c>
      <c r="G76" s="50">
        <f t="shared" si="17"/>
        <v>0</v>
      </c>
      <c r="H76" s="50">
        <f t="shared" si="17"/>
        <v>0</v>
      </c>
      <c r="I76" s="50">
        <f t="shared" si="17"/>
        <v>0</v>
      </c>
      <c r="J76" s="50">
        <f t="shared" si="17"/>
        <v>0</v>
      </c>
      <c r="K76" s="50">
        <f t="shared" si="17"/>
        <v>0</v>
      </c>
      <c r="L76" s="50">
        <f t="shared" si="17"/>
        <v>0</v>
      </c>
      <c r="M76" s="50">
        <f t="shared" si="17"/>
        <v>0</v>
      </c>
      <c r="N76" s="50">
        <f t="shared" si="17"/>
        <v>0</v>
      </c>
      <c r="O76" s="50">
        <f t="shared" ref="O76:P76" si="18">ROUND(O$78*O48/O$50,0)</f>
        <v>0</v>
      </c>
      <c r="P76" s="50">
        <f t="shared" si="18"/>
        <v>0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C91</f>
        <v>11563</v>
      </c>
      <c r="D78" s="239">
        <f t="shared" ref="D78:I78" si="23">D91</f>
        <v>13466</v>
      </c>
      <c r="E78" s="239">
        <f t="shared" si="23"/>
        <v>15072</v>
      </c>
      <c r="F78" s="239">
        <f t="shared" si="23"/>
        <v>15725</v>
      </c>
      <c r="G78" s="239">
        <f t="shared" si="23"/>
        <v>17412</v>
      </c>
      <c r="H78" s="239">
        <f t="shared" si="23"/>
        <v>17912</v>
      </c>
      <c r="I78" s="239">
        <f t="shared" si="23"/>
        <v>20408</v>
      </c>
      <c r="J78" s="239">
        <f t="shared" ref="J78:K78" si="24">J91</f>
        <v>22381</v>
      </c>
      <c r="K78" s="239">
        <f t="shared" si="24"/>
        <v>23601</v>
      </c>
      <c r="L78" s="239">
        <f t="shared" ref="L78:M78" si="25">L91</f>
        <v>22772</v>
      </c>
      <c r="M78" s="239">
        <f t="shared" si="25"/>
        <v>14663</v>
      </c>
      <c r="N78" s="239">
        <f t="shared" ref="N78:O78" si="26">N91</f>
        <v>18177</v>
      </c>
      <c r="O78" s="239">
        <f t="shared" si="26"/>
        <v>22592</v>
      </c>
      <c r="P78" s="239">
        <f t="shared" ref="P78:Q78" si="27">P91</f>
        <v>27031</v>
      </c>
      <c r="Q78" s="239">
        <f t="shared" si="27"/>
        <v>29615</v>
      </c>
    </row>
    <row r="79" spans="1:17" x14ac:dyDescent="0.2">
      <c r="A79" s="40"/>
      <c r="B79" s="40"/>
      <c r="C79" s="68" t="s">
        <v>346</v>
      </c>
      <c r="D79" s="68"/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20685</v>
      </c>
      <c r="D81" s="152">
        <f t="shared" si="28"/>
        <v>20884</v>
      </c>
      <c r="E81" s="152">
        <f t="shared" si="28"/>
        <v>24644</v>
      </c>
      <c r="F81" s="152">
        <f t="shared" si="28"/>
        <v>26442</v>
      </c>
      <c r="G81" s="152">
        <f t="shared" si="28"/>
        <v>24556</v>
      </c>
      <c r="H81" s="152">
        <f t="shared" si="28"/>
        <v>26441</v>
      </c>
      <c r="I81" s="152">
        <f t="shared" si="28"/>
        <v>27915</v>
      </c>
      <c r="J81" s="152">
        <f t="shared" si="28"/>
        <v>28195</v>
      </c>
      <c r="K81" s="152">
        <f t="shared" si="28"/>
        <v>25193</v>
      </c>
      <c r="L81" s="152">
        <f t="shared" si="28"/>
        <v>23860</v>
      </c>
      <c r="M81" s="152">
        <f t="shared" si="28"/>
        <v>11898</v>
      </c>
      <c r="N81" s="152">
        <f t="shared" si="28"/>
        <v>15948</v>
      </c>
      <c r="O81" s="152">
        <f t="shared" ref="O81:P81" si="29">O83-SUM(O82:O82)</f>
        <v>20704</v>
      </c>
      <c r="P81" s="152">
        <f t="shared" si="29"/>
        <v>27291</v>
      </c>
      <c r="Q81" s="152">
        <f t="shared" ref="Q81" si="30">Q83-SUM(Q82:Q82)</f>
        <v>24915</v>
      </c>
    </row>
    <row r="82" spans="1:17" x14ac:dyDescent="0.2">
      <c r="A82" s="46"/>
      <c r="B82" s="61" t="s">
        <v>92</v>
      </c>
      <c r="C82" s="50">
        <f t="shared" ref="C82:N82" si="31">ROUND(C$83*C54/C$55,0)</f>
        <v>11702</v>
      </c>
      <c r="D82" s="50">
        <f t="shared" si="31"/>
        <v>12394</v>
      </c>
      <c r="E82" s="50">
        <f t="shared" si="31"/>
        <v>13669</v>
      </c>
      <c r="F82" s="50">
        <f t="shared" si="31"/>
        <v>13218</v>
      </c>
      <c r="G82" s="50">
        <f t="shared" si="31"/>
        <v>13888</v>
      </c>
      <c r="H82" s="50">
        <f t="shared" si="31"/>
        <v>15551</v>
      </c>
      <c r="I82" s="50">
        <f t="shared" si="31"/>
        <v>16796</v>
      </c>
      <c r="J82" s="50">
        <f t="shared" si="31"/>
        <v>16885</v>
      </c>
      <c r="K82" s="50">
        <f t="shared" si="31"/>
        <v>16450</v>
      </c>
      <c r="L82" s="50">
        <f t="shared" si="31"/>
        <v>14805</v>
      </c>
      <c r="M82" s="50">
        <f t="shared" si="31"/>
        <v>7187</v>
      </c>
      <c r="N82" s="50">
        <f t="shared" si="31"/>
        <v>8253</v>
      </c>
      <c r="O82" s="50">
        <f t="shared" ref="O82:P82" si="32">ROUND(O$83*O54/O$55,0)</f>
        <v>12543</v>
      </c>
      <c r="P82" s="50">
        <f t="shared" si="32"/>
        <v>16250</v>
      </c>
      <c r="Q82" s="50">
        <f t="shared" ref="Q82" si="33">ROUND(Q$83*Q54/Q$55,0)</f>
        <v>15735</v>
      </c>
    </row>
    <row r="83" spans="1:17" x14ac:dyDescent="0.2">
      <c r="A83" s="67"/>
      <c r="B83" s="64" t="s">
        <v>95</v>
      </c>
      <c r="C83" s="239">
        <f>C92</f>
        <v>32387</v>
      </c>
      <c r="D83" s="239">
        <f t="shared" ref="D83:I83" si="34">D92</f>
        <v>33278</v>
      </c>
      <c r="E83" s="239">
        <f t="shared" si="34"/>
        <v>38313</v>
      </c>
      <c r="F83" s="239">
        <f t="shared" si="34"/>
        <v>39660</v>
      </c>
      <c r="G83" s="239">
        <f t="shared" si="34"/>
        <v>38444</v>
      </c>
      <c r="H83" s="239">
        <f t="shared" si="34"/>
        <v>41992</v>
      </c>
      <c r="I83" s="239">
        <f t="shared" si="34"/>
        <v>44711</v>
      </c>
      <c r="J83" s="239">
        <f t="shared" ref="J83:K83" si="35">J92</f>
        <v>45080</v>
      </c>
      <c r="K83" s="239">
        <f t="shared" si="35"/>
        <v>41643</v>
      </c>
      <c r="L83" s="239">
        <f t="shared" ref="L83:M83" si="36">L92</f>
        <v>38665</v>
      </c>
      <c r="M83" s="239">
        <f t="shared" si="36"/>
        <v>19085</v>
      </c>
      <c r="N83" s="239">
        <f t="shared" ref="N83:O83" si="37">N92</f>
        <v>24201</v>
      </c>
      <c r="O83" s="239">
        <f t="shared" si="37"/>
        <v>33247</v>
      </c>
      <c r="P83" s="239">
        <f t="shared" ref="P83:Q83" si="38">P92</f>
        <v>43541</v>
      </c>
      <c r="Q83" s="239">
        <f t="shared" si="38"/>
        <v>40650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21847</v>
      </c>
      <c r="D86" s="152">
        <f t="shared" ref="D86:I86" si="39">D88-D87</f>
        <v>22588</v>
      </c>
      <c r="E86" s="152">
        <f t="shared" si="39"/>
        <v>25740</v>
      </c>
      <c r="F86" s="152">
        <f t="shared" si="39"/>
        <v>29025</v>
      </c>
      <c r="G86" s="152">
        <f t="shared" si="39"/>
        <v>27385</v>
      </c>
      <c r="H86" s="152">
        <f t="shared" si="39"/>
        <v>27947</v>
      </c>
      <c r="I86" s="152">
        <f t="shared" si="39"/>
        <v>29885</v>
      </c>
      <c r="J86" s="152">
        <f t="shared" ref="J86:K86" si="40">J88-J87</f>
        <v>30183</v>
      </c>
      <c r="K86" s="152">
        <f t="shared" si="40"/>
        <v>30320</v>
      </c>
      <c r="L86" s="152">
        <f t="shared" ref="L86:M86" si="41">L88-L87</f>
        <v>30764</v>
      </c>
      <c r="M86" s="152">
        <f t="shared" si="41"/>
        <v>16245</v>
      </c>
      <c r="N86" s="152">
        <f t="shared" ref="N86:O86" si="42">N88-N87</f>
        <v>19950</v>
      </c>
      <c r="O86" s="152">
        <f t="shared" si="42"/>
        <v>28028</v>
      </c>
      <c r="P86" s="152">
        <f t="shared" ref="P86:Q86" si="43">P88-P87</f>
        <v>36621</v>
      </c>
      <c r="Q86" s="152">
        <f t="shared" si="43"/>
        <v>33453</v>
      </c>
    </row>
    <row r="87" spans="1:17" x14ac:dyDescent="0.2">
      <c r="A87" s="44"/>
      <c r="B87" s="61" t="s">
        <v>92</v>
      </c>
      <c r="C87" s="55">
        <f t="shared" ref="C87:N87" si="44">ROUND(C$88*C59/C$60,0)</f>
        <v>16942</v>
      </c>
      <c r="D87" s="55">
        <f t="shared" si="44"/>
        <v>16633</v>
      </c>
      <c r="E87" s="55">
        <f t="shared" si="44"/>
        <v>17684</v>
      </c>
      <c r="F87" s="55">
        <f t="shared" si="44"/>
        <v>17037</v>
      </c>
      <c r="G87" s="55">
        <f t="shared" si="44"/>
        <v>17362</v>
      </c>
      <c r="H87" s="55">
        <f t="shared" si="44"/>
        <v>20778</v>
      </c>
      <c r="I87" s="55">
        <f t="shared" si="44"/>
        <v>21388</v>
      </c>
      <c r="J87" s="55">
        <f t="shared" si="44"/>
        <v>21364</v>
      </c>
      <c r="K87" s="55">
        <f t="shared" si="44"/>
        <v>20015</v>
      </c>
      <c r="L87" s="55">
        <f t="shared" si="44"/>
        <v>18036</v>
      </c>
      <c r="M87" s="55">
        <f t="shared" si="44"/>
        <v>9280</v>
      </c>
      <c r="N87" s="55">
        <f t="shared" si="44"/>
        <v>10094</v>
      </c>
      <c r="O87" s="55">
        <f t="shared" ref="O87:P87" si="45">ROUND(O$88*O59/O$60,0)</f>
        <v>15895</v>
      </c>
      <c r="P87" s="55">
        <f t="shared" si="45"/>
        <v>20576</v>
      </c>
      <c r="Q87" s="55">
        <f t="shared" ref="Q87" si="46">ROUND(Q$88*Q59/Q$60,0)</f>
        <v>18582</v>
      </c>
    </row>
    <row r="88" spans="1:17" x14ac:dyDescent="0.2">
      <c r="A88" s="67"/>
      <c r="B88" s="67" t="s">
        <v>95</v>
      </c>
      <c r="C88" s="239">
        <f>C93</f>
        <v>38789</v>
      </c>
      <c r="D88" s="239">
        <f t="shared" ref="D88:I88" si="47">D93</f>
        <v>39221</v>
      </c>
      <c r="E88" s="239">
        <f t="shared" si="47"/>
        <v>43424</v>
      </c>
      <c r="F88" s="239">
        <f t="shared" si="47"/>
        <v>46062</v>
      </c>
      <c r="G88" s="239">
        <f t="shared" si="47"/>
        <v>44747</v>
      </c>
      <c r="H88" s="239">
        <f t="shared" si="47"/>
        <v>48725</v>
      </c>
      <c r="I88" s="239">
        <f t="shared" si="47"/>
        <v>51273</v>
      </c>
      <c r="J88" s="239">
        <f t="shared" ref="J88:K88" si="48">J93</f>
        <v>51547</v>
      </c>
      <c r="K88" s="239">
        <f t="shared" si="48"/>
        <v>50335</v>
      </c>
      <c r="L88" s="239">
        <f t="shared" ref="L88:M88" si="49">L93</f>
        <v>48800</v>
      </c>
      <c r="M88" s="239">
        <f t="shared" si="49"/>
        <v>25525</v>
      </c>
      <c r="N88" s="239">
        <f t="shared" ref="N88:O88" si="50">N93</f>
        <v>30044</v>
      </c>
      <c r="O88" s="239">
        <f t="shared" si="50"/>
        <v>43923</v>
      </c>
      <c r="P88" s="239">
        <f t="shared" ref="P88:Q88" si="51">P93</f>
        <v>57197</v>
      </c>
      <c r="Q88" s="239">
        <f t="shared" si="51"/>
        <v>52035</v>
      </c>
    </row>
    <row r="89" spans="1:17" x14ac:dyDescent="0.2">
      <c r="C89" s="68"/>
      <c r="D89" s="68"/>
      <c r="E89" s="184"/>
      <c r="F89" s="184"/>
      <c r="G89" s="184"/>
      <c r="H89" s="184"/>
      <c r="I89" s="184"/>
    </row>
    <row r="90" spans="1:17" x14ac:dyDescent="0.2">
      <c r="A90" s="39" t="s">
        <v>345</v>
      </c>
      <c r="D90" s="184"/>
      <c r="E90" s="184"/>
    </row>
    <row r="91" spans="1:17" x14ac:dyDescent="0.2">
      <c r="A91" s="109" t="s">
        <v>94</v>
      </c>
      <c r="B91" s="109" t="s">
        <v>98</v>
      </c>
      <c r="C91" s="152">
        <f>地域観光消費2!D37</f>
        <v>11563</v>
      </c>
      <c r="D91" s="152">
        <f>地域観光消費2!E37</f>
        <v>13466</v>
      </c>
      <c r="E91" s="152">
        <f>地域観光消費2!F37</f>
        <v>15072</v>
      </c>
      <c r="F91" s="152">
        <f>地域観光消費2!G37</f>
        <v>15725</v>
      </c>
      <c r="G91" s="152">
        <f>地域観光消費2!H37</f>
        <v>17412</v>
      </c>
      <c r="H91" s="152">
        <f>地域観光消費2!I37</f>
        <v>17912</v>
      </c>
      <c r="I91" s="152">
        <f>地域観光消費2!J37</f>
        <v>20408</v>
      </c>
      <c r="J91" s="152">
        <f>地域観光消費2!K37</f>
        <v>22381</v>
      </c>
      <c r="K91" s="152">
        <f>地域観光消費2!L37</f>
        <v>23601</v>
      </c>
      <c r="L91" s="152">
        <f>地域観光消費2!M37</f>
        <v>22772</v>
      </c>
      <c r="M91" s="152">
        <f>地域観光消費2!N37</f>
        <v>14663</v>
      </c>
      <c r="N91" s="152">
        <f>地域観光消費2!O37</f>
        <v>18177</v>
      </c>
      <c r="O91" s="152">
        <f>地域観光消費2!P37</f>
        <v>22592</v>
      </c>
      <c r="P91" s="152">
        <f>地域観光消費2!Q37</f>
        <v>27031</v>
      </c>
      <c r="Q91" s="152">
        <f>地域観光消費2!R37</f>
        <v>29615</v>
      </c>
    </row>
    <row r="92" spans="1:17" x14ac:dyDescent="0.2">
      <c r="A92" s="56"/>
      <c r="B92" s="56" t="s">
        <v>99</v>
      </c>
      <c r="C92" s="50">
        <f>地域観光消費2!D38</f>
        <v>32387</v>
      </c>
      <c r="D92" s="50">
        <f>地域観光消費2!E38</f>
        <v>33278</v>
      </c>
      <c r="E92" s="50">
        <f>地域観光消費2!F38</f>
        <v>38313</v>
      </c>
      <c r="F92" s="50">
        <f>地域観光消費2!G38</f>
        <v>39660</v>
      </c>
      <c r="G92" s="50">
        <f>地域観光消費2!H38</f>
        <v>38444</v>
      </c>
      <c r="H92" s="50">
        <f>地域観光消費2!I38</f>
        <v>41992</v>
      </c>
      <c r="I92" s="50">
        <f>地域観光消費2!J38</f>
        <v>44711</v>
      </c>
      <c r="J92" s="50">
        <f>地域観光消費2!K38</f>
        <v>45080</v>
      </c>
      <c r="K92" s="50">
        <f>地域観光消費2!L38</f>
        <v>41643</v>
      </c>
      <c r="L92" s="50">
        <f>地域観光消費2!M38</f>
        <v>38665</v>
      </c>
      <c r="M92" s="50">
        <f>地域観光消費2!N38</f>
        <v>19085</v>
      </c>
      <c r="N92" s="50">
        <f>地域観光消費2!O38</f>
        <v>24201</v>
      </c>
      <c r="O92" s="50">
        <f>地域観光消費2!P38</f>
        <v>33247</v>
      </c>
      <c r="P92" s="50">
        <f>地域観光消費2!Q38</f>
        <v>43541</v>
      </c>
      <c r="Q92" s="50">
        <f>地域観光消費2!R38</f>
        <v>40650</v>
      </c>
    </row>
    <row r="93" spans="1:17" x14ac:dyDescent="0.2">
      <c r="A93" s="110"/>
      <c r="B93" s="110" t="s">
        <v>100</v>
      </c>
      <c r="C93" s="55">
        <f>地域観光消費2!D39</f>
        <v>38789</v>
      </c>
      <c r="D93" s="55">
        <f>地域観光消費2!E39</f>
        <v>39221</v>
      </c>
      <c r="E93" s="55">
        <f>地域観光消費2!F39</f>
        <v>43424</v>
      </c>
      <c r="F93" s="55">
        <f>地域観光消費2!G39</f>
        <v>46062</v>
      </c>
      <c r="G93" s="55">
        <f>地域観光消費2!H39</f>
        <v>44747</v>
      </c>
      <c r="H93" s="55">
        <f>地域観光消費2!I39</f>
        <v>48725</v>
      </c>
      <c r="I93" s="55">
        <f>地域観光消費2!J39</f>
        <v>51273</v>
      </c>
      <c r="J93" s="55">
        <f>地域観光消費2!K39</f>
        <v>51547</v>
      </c>
      <c r="K93" s="55">
        <f>地域観光消費2!L39</f>
        <v>50335</v>
      </c>
      <c r="L93" s="55">
        <f>地域観光消費2!M39</f>
        <v>48800</v>
      </c>
      <c r="M93" s="55">
        <f>地域観光消費2!N39</f>
        <v>25525</v>
      </c>
      <c r="N93" s="55">
        <f>地域観光消費2!O39</f>
        <v>30044</v>
      </c>
      <c r="O93" s="55">
        <f>地域観光消費2!P39</f>
        <v>43923</v>
      </c>
      <c r="P93" s="55">
        <f>地域観光消費2!Q39</f>
        <v>57197</v>
      </c>
      <c r="Q93" s="55">
        <f>地域観光消費2!R39</f>
        <v>52035</v>
      </c>
    </row>
    <row r="94" spans="1:17" x14ac:dyDescent="0.2">
      <c r="A94" s="111"/>
      <c r="B94" s="111" t="s">
        <v>95</v>
      </c>
      <c r="C94" s="55">
        <f>SUM(C91:C93)</f>
        <v>82739</v>
      </c>
      <c r="D94" s="55">
        <f t="shared" ref="D94:I94" si="52">SUM(D91:D93)</f>
        <v>85965</v>
      </c>
      <c r="E94" s="55">
        <f t="shared" si="52"/>
        <v>96809</v>
      </c>
      <c r="F94" s="55">
        <f t="shared" si="52"/>
        <v>101447</v>
      </c>
      <c r="G94" s="55">
        <f t="shared" si="52"/>
        <v>100603</v>
      </c>
      <c r="H94" s="55">
        <f t="shared" si="52"/>
        <v>108629</v>
      </c>
      <c r="I94" s="55">
        <f t="shared" si="52"/>
        <v>116392</v>
      </c>
      <c r="J94" s="55">
        <f t="shared" ref="J94:K94" si="53">SUM(J91:J93)</f>
        <v>119008</v>
      </c>
      <c r="K94" s="55">
        <f t="shared" si="53"/>
        <v>115579</v>
      </c>
      <c r="L94" s="55">
        <f t="shared" ref="L94:M94" si="54">SUM(L91:L93)</f>
        <v>110237</v>
      </c>
      <c r="M94" s="55">
        <f t="shared" si="54"/>
        <v>59273</v>
      </c>
      <c r="N94" s="55">
        <f t="shared" ref="N94:O94" si="55">SUM(N91:N93)</f>
        <v>72422</v>
      </c>
      <c r="O94" s="55">
        <f t="shared" si="55"/>
        <v>99762</v>
      </c>
      <c r="P94" s="55">
        <f t="shared" ref="P94:Q94" si="56">SUM(P91:P93)</f>
        <v>127769</v>
      </c>
      <c r="Q94" s="55">
        <f t="shared" si="56"/>
        <v>122300</v>
      </c>
    </row>
    <row r="96" spans="1:17" x14ac:dyDescent="0.2">
      <c r="C96" s="54"/>
      <c r="D96" s="54"/>
      <c r="E96" s="54"/>
      <c r="F96" s="54"/>
      <c r="G96" s="54"/>
      <c r="H96" s="54"/>
      <c r="I96" s="54"/>
    </row>
    <row r="97" spans="1:17" x14ac:dyDescent="0.2">
      <c r="A97" s="108" t="s">
        <v>13</v>
      </c>
      <c r="B97" s="43" t="s">
        <v>147</v>
      </c>
      <c r="C97" s="47">
        <f>市町入込数2!D35</f>
        <v>2986000</v>
      </c>
      <c r="D97" s="47">
        <f>市町入込数2!E35</f>
        <v>3021400</v>
      </c>
      <c r="E97" s="47">
        <f>市町入込数2!F35</f>
        <v>2964500</v>
      </c>
      <c r="F97" s="47">
        <f>市町入込数2!G35</f>
        <v>2993300</v>
      </c>
      <c r="G97" s="47">
        <f>市町入込数2!H35</f>
        <v>3066500</v>
      </c>
      <c r="H97" s="47">
        <f>市町入込数2!I35</f>
        <v>2906800</v>
      </c>
      <c r="I97" s="47">
        <f>市町入込数2!J35</f>
        <v>2832500</v>
      </c>
      <c r="J97" s="47">
        <f>市町入込数2!K35</f>
        <v>2791000</v>
      </c>
      <c r="K97" s="47">
        <f>市町入込数2!L35</f>
        <v>2721900</v>
      </c>
      <c r="L97" s="47">
        <f>市町入込数2!M35</f>
        <v>2754400</v>
      </c>
      <c r="M97" s="47">
        <f>市町入込数2!N35</f>
        <v>1378000</v>
      </c>
      <c r="N97" s="47">
        <f>市町入込数2!O35</f>
        <v>1485400</v>
      </c>
      <c r="O97" s="97">
        <f>市町入込数2!P35</f>
        <v>2160900</v>
      </c>
      <c r="P97" s="97">
        <f>市町入込数2!Q35</f>
        <v>2164100</v>
      </c>
      <c r="Q97" s="97">
        <f>市町入込数2!R35</f>
        <v>2141600</v>
      </c>
    </row>
    <row r="98" spans="1:17" x14ac:dyDescent="0.2">
      <c r="A98" s="72"/>
      <c r="B98" s="61" t="s">
        <v>148</v>
      </c>
      <c r="C98" s="53">
        <f>市町入込数2!S35</f>
        <v>1053000</v>
      </c>
      <c r="D98" s="53">
        <f>市町入込数2!T35</f>
        <v>1104000</v>
      </c>
      <c r="E98" s="53">
        <f>市町入込数2!U35</f>
        <v>1082000</v>
      </c>
      <c r="F98" s="53">
        <f>市町入込数2!V35</f>
        <v>1095000</v>
      </c>
      <c r="G98" s="53">
        <f>市町入込数2!W35</f>
        <v>1187000</v>
      </c>
      <c r="H98" s="53">
        <f>市町入込数2!X35</f>
        <v>1167000</v>
      </c>
      <c r="I98" s="53">
        <f>市町入込数2!Y35</f>
        <v>1138000</v>
      </c>
      <c r="J98" s="53">
        <f>市町入込数2!Z35</f>
        <v>1134000</v>
      </c>
      <c r="K98" s="53">
        <f>市町入込数2!AA35</f>
        <v>1112000</v>
      </c>
      <c r="L98" s="53">
        <f>市町入込数2!AB35</f>
        <v>1104000</v>
      </c>
      <c r="M98" s="53">
        <f>市町入込数2!AC35</f>
        <v>587000</v>
      </c>
      <c r="N98" s="53">
        <f>市町入込数2!AD35</f>
        <v>652000</v>
      </c>
      <c r="O98" s="616">
        <f>市町入込数2!AE35</f>
        <v>917000</v>
      </c>
      <c r="P98" s="96">
        <f>市町入込数2!AF35</f>
        <v>929000</v>
      </c>
      <c r="Q98" s="96">
        <f>市町入込数2!AG35</f>
        <v>949000</v>
      </c>
    </row>
    <row r="99" spans="1:17" x14ac:dyDescent="0.2">
      <c r="A99" s="43"/>
      <c r="B99" s="43" t="s">
        <v>140</v>
      </c>
      <c r="C99" s="47">
        <v>122</v>
      </c>
      <c r="D99" s="47">
        <v>127</v>
      </c>
      <c r="E99" s="47">
        <v>125</v>
      </c>
      <c r="F99" s="47">
        <v>124</v>
      </c>
      <c r="G99" s="47">
        <v>129</v>
      </c>
      <c r="H99" s="47">
        <v>120</v>
      </c>
      <c r="I99" s="79">
        <v>116</v>
      </c>
      <c r="J99" s="50">
        <f>宿泊者数!AG19</f>
        <v>115</v>
      </c>
      <c r="K99" s="50">
        <f>宿泊者数!AG42</f>
        <v>115</v>
      </c>
      <c r="L99" s="50">
        <f>宿泊者数!AG65</f>
        <v>128</v>
      </c>
      <c r="M99" s="50">
        <f>宿泊者数!AG88</f>
        <v>63</v>
      </c>
      <c r="N99" s="152">
        <f>宿泊者数!AG120</f>
        <v>65</v>
      </c>
      <c r="O99" s="546">
        <f>宿泊者数!AG142</f>
        <v>100</v>
      </c>
      <c r="P99" s="546">
        <f>宿泊者数!AG173</f>
        <v>98</v>
      </c>
      <c r="Q99" s="546">
        <f>宿泊者数!AG195/1000</f>
        <v>95</v>
      </c>
    </row>
    <row r="100" spans="1:17" x14ac:dyDescent="0.2">
      <c r="B100" t="s">
        <v>141</v>
      </c>
      <c r="C100" s="49">
        <v>616</v>
      </c>
      <c r="D100" s="49">
        <v>663</v>
      </c>
      <c r="E100" s="49">
        <v>678</v>
      </c>
      <c r="F100" s="49">
        <v>684</v>
      </c>
      <c r="G100" s="49">
        <v>746</v>
      </c>
      <c r="H100" s="49">
        <v>760</v>
      </c>
      <c r="I100" s="78">
        <v>728</v>
      </c>
      <c r="J100" s="50">
        <f>宿泊者数!AG20</f>
        <v>722</v>
      </c>
      <c r="K100" s="50">
        <f>宿泊者数!AG43</f>
        <v>710</v>
      </c>
      <c r="L100" s="50">
        <f>宿泊者数!AG66</f>
        <v>748</v>
      </c>
      <c r="M100" s="50">
        <f>宿泊者数!AG89</f>
        <v>394</v>
      </c>
      <c r="N100" s="50">
        <f>宿泊者数!AG121</f>
        <v>435</v>
      </c>
      <c r="O100" s="506">
        <f>宿泊者数!AG143</f>
        <v>640</v>
      </c>
      <c r="P100" s="506">
        <f>宿泊者数!AG174</f>
        <v>672</v>
      </c>
      <c r="Q100" s="506">
        <f>宿泊者数!AG196/1000</f>
        <v>665</v>
      </c>
    </row>
    <row r="101" spans="1:17" x14ac:dyDescent="0.2">
      <c r="B101" t="s">
        <v>142</v>
      </c>
      <c r="C101" s="49">
        <v>272</v>
      </c>
      <c r="D101" s="49">
        <v>271</v>
      </c>
      <c r="E101" s="49">
        <v>238</v>
      </c>
      <c r="F101" s="49">
        <v>246</v>
      </c>
      <c r="G101" s="49">
        <v>274</v>
      </c>
      <c r="H101" s="49">
        <v>246</v>
      </c>
      <c r="I101" s="78">
        <v>253</v>
      </c>
      <c r="J101" s="50">
        <f>宿泊者数!AG21</f>
        <v>255</v>
      </c>
      <c r="K101" s="50">
        <f>宿泊者数!AG44</f>
        <v>244</v>
      </c>
      <c r="L101" s="50">
        <f>宿泊者数!AG67</f>
        <v>228</v>
      </c>
      <c r="M101" s="50">
        <f>宿泊者数!AG90</f>
        <v>130</v>
      </c>
      <c r="N101" s="50">
        <f>宿泊者数!AG122</f>
        <v>152</v>
      </c>
      <c r="O101" s="506">
        <f>宿泊者数!AG144</f>
        <v>177</v>
      </c>
      <c r="P101" s="506">
        <f>宿泊者数!AG175</f>
        <v>159</v>
      </c>
      <c r="Q101" s="506">
        <f>宿泊者数!AG197/1000</f>
        <v>189</v>
      </c>
    </row>
    <row r="102" spans="1:17" x14ac:dyDescent="0.2">
      <c r="B102" t="s">
        <v>143</v>
      </c>
      <c r="C102" s="49">
        <v>43</v>
      </c>
      <c r="D102" s="49">
        <v>43</v>
      </c>
      <c r="E102" s="49">
        <v>41</v>
      </c>
      <c r="F102" s="49">
        <v>41</v>
      </c>
      <c r="G102" s="49">
        <v>38</v>
      </c>
      <c r="H102" s="49">
        <v>40</v>
      </c>
      <c r="I102" s="78">
        <v>41</v>
      </c>
      <c r="J102" s="50">
        <f>宿泊者数!AG22</f>
        <v>42</v>
      </c>
      <c r="K102" s="50">
        <f>宿泊者数!AG45</f>
        <v>43</v>
      </c>
      <c r="L102" s="50">
        <f>宿泊者数!AG68</f>
        <v>0</v>
      </c>
      <c r="M102" s="50">
        <f>宿泊者数!AG91</f>
        <v>0</v>
      </c>
      <c r="N102" s="50">
        <f>宿泊者数!AG123</f>
        <v>0</v>
      </c>
      <c r="O102" s="506">
        <f>宿泊者数!AG145</f>
        <v>0</v>
      </c>
      <c r="P102" s="506">
        <f>宿泊者数!AG176</f>
        <v>0</v>
      </c>
      <c r="Q102" s="506">
        <f>宿泊者数!AG198/1000</f>
        <v>0</v>
      </c>
    </row>
    <row r="103" spans="1:17" x14ac:dyDescent="0.2">
      <c r="B103" t="s">
        <v>144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78">
        <v>0</v>
      </c>
      <c r="J103" s="50">
        <f>宿泊者数!AG23</f>
        <v>0</v>
      </c>
      <c r="K103" s="50">
        <f>宿泊者数!AG46</f>
        <v>0</v>
      </c>
      <c r="L103" s="50">
        <f>宿泊者数!AG69</f>
        <v>0</v>
      </c>
      <c r="M103" s="50">
        <f>宿泊者数!AG92</f>
        <v>0</v>
      </c>
      <c r="N103" s="50">
        <f>宿泊者数!AG124</f>
        <v>0</v>
      </c>
      <c r="O103" s="506">
        <f>宿泊者数!AG146</f>
        <v>0</v>
      </c>
      <c r="P103" s="506">
        <f>宿泊者数!AG177</f>
        <v>0</v>
      </c>
      <c r="Q103" s="506">
        <f>宿泊者数!AG199/1000</f>
        <v>0</v>
      </c>
    </row>
    <row r="104" spans="1:17" x14ac:dyDescent="0.2">
      <c r="B104" t="s">
        <v>145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宿泊者数!AG24</f>
        <v>0</v>
      </c>
      <c r="K104" s="50">
        <f>宿泊者数!AG47</f>
        <v>0</v>
      </c>
      <c r="L104" s="50">
        <f>宿泊者数!AG70</f>
        <v>0</v>
      </c>
      <c r="M104" s="50">
        <f>宿泊者数!AG93</f>
        <v>0</v>
      </c>
      <c r="N104" s="50">
        <f>宿泊者数!AG125</f>
        <v>0</v>
      </c>
      <c r="O104" s="506">
        <f>宿泊者数!AG147</f>
        <v>0</v>
      </c>
      <c r="P104" s="506">
        <f>宿泊者数!AG178</f>
        <v>0</v>
      </c>
      <c r="Q104" s="506">
        <f>宿泊者数!AG200/1000</f>
        <v>0</v>
      </c>
    </row>
    <row r="105" spans="1:17" x14ac:dyDescent="0.2">
      <c r="A105" s="61"/>
      <c r="B105" s="61" t="s">
        <v>146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80">
        <v>0</v>
      </c>
      <c r="J105" s="50">
        <f>宿泊者数!AG25</f>
        <v>0</v>
      </c>
      <c r="K105" s="50">
        <f>宿泊者数!AG48</f>
        <v>0</v>
      </c>
      <c r="L105" s="50">
        <f>宿泊者数!AG71</f>
        <v>0</v>
      </c>
      <c r="M105" s="50">
        <f>宿泊者数!AG94</f>
        <v>0</v>
      </c>
      <c r="N105" s="55">
        <f>宿泊者数!AG126</f>
        <v>0</v>
      </c>
      <c r="O105" s="547">
        <f>宿泊者数!AG148</f>
        <v>0</v>
      </c>
      <c r="P105" s="547">
        <f>宿泊者数!AG179</f>
        <v>0</v>
      </c>
      <c r="Q105" s="547">
        <f>宿泊者数!AG201/1000</f>
        <v>0</v>
      </c>
    </row>
    <row r="106" spans="1:17" x14ac:dyDescent="0.2">
      <c r="A106" s="93" t="s">
        <v>12</v>
      </c>
      <c r="B106" s="43" t="s">
        <v>147</v>
      </c>
      <c r="C106" s="47">
        <f>市町入込数2!D36</f>
        <v>883000</v>
      </c>
      <c r="D106" s="47">
        <f>市町入込数2!E36</f>
        <v>933881</v>
      </c>
      <c r="E106" s="47">
        <f>市町入込数2!F36</f>
        <v>1006040</v>
      </c>
      <c r="F106" s="47">
        <f>市町入込数2!G36</f>
        <v>986271</v>
      </c>
      <c r="G106" s="47">
        <f>市町入込数2!H36</f>
        <v>962439</v>
      </c>
      <c r="H106" s="47">
        <f>市町入込数2!I36</f>
        <v>1128269</v>
      </c>
      <c r="I106" s="47">
        <f>市町入込数2!J36</f>
        <v>1063547</v>
      </c>
      <c r="J106" s="47">
        <f>市町入込数2!K36</f>
        <v>1009987</v>
      </c>
      <c r="K106" s="47">
        <f>市町入込数2!L36</f>
        <v>964089</v>
      </c>
      <c r="L106" s="47">
        <f>市町入込数2!M36</f>
        <v>887801</v>
      </c>
      <c r="M106" s="47">
        <f>市町入込数2!N36</f>
        <v>692952</v>
      </c>
      <c r="N106" s="47">
        <f>市町入込数2!O36</f>
        <v>711362</v>
      </c>
      <c r="O106" s="97">
        <f>市町入込数2!P36</f>
        <v>816474</v>
      </c>
      <c r="P106" s="96">
        <f>市町入込数2!Q36</f>
        <v>750727</v>
      </c>
      <c r="Q106" s="97">
        <f>市町入込数2!R36</f>
        <v>859759</v>
      </c>
    </row>
    <row r="107" spans="1:17" x14ac:dyDescent="0.2">
      <c r="A107" s="72"/>
      <c r="B107" s="61" t="s">
        <v>148</v>
      </c>
      <c r="C107" s="53">
        <f>市町入込数2!S36</f>
        <v>230000</v>
      </c>
      <c r="D107" s="53">
        <f>市町入込数2!T36</f>
        <v>142835</v>
      </c>
      <c r="E107" s="53">
        <f>市町入込数2!U36</f>
        <v>199525</v>
      </c>
      <c r="F107" s="53">
        <f>市町入込数2!V36</f>
        <v>243424</v>
      </c>
      <c r="G107" s="53">
        <f>市町入込数2!W36</f>
        <v>244191</v>
      </c>
      <c r="H107" s="53">
        <f>市町入込数2!X36</f>
        <v>162577</v>
      </c>
      <c r="I107" s="53">
        <f>市町入込数2!Y36</f>
        <v>218888</v>
      </c>
      <c r="J107" s="53">
        <f>市町入込数2!Z36</f>
        <v>227452</v>
      </c>
      <c r="K107" s="53">
        <f>市町入込数2!AA36</f>
        <v>202442</v>
      </c>
      <c r="L107" s="53">
        <f>市町入込数2!AB36</f>
        <v>179817</v>
      </c>
      <c r="M107" s="53">
        <f>市町入込数2!AC36</f>
        <v>47973</v>
      </c>
      <c r="N107" s="53">
        <f>市町入込数2!AD36</f>
        <v>59843</v>
      </c>
      <c r="O107" s="616">
        <f>市町入込数2!AE36</f>
        <v>150478</v>
      </c>
      <c r="P107" s="96">
        <f>市町入込数2!AF36</f>
        <v>168902</v>
      </c>
      <c r="Q107" s="616">
        <f>市町入込数2!AG36</f>
        <v>173698</v>
      </c>
    </row>
    <row r="108" spans="1:17" x14ac:dyDescent="0.2">
      <c r="A108" s="43"/>
      <c r="B108" s="43" t="s">
        <v>140</v>
      </c>
      <c r="C108" s="47">
        <v>6</v>
      </c>
      <c r="D108" s="47">
        <v>2</v>
      </c>
      <c r="E108" s="47">
        <v>1</v>
      </c>
      <c r="F108" s="47">
        <v>1</v>
      </c>
      <c r="G108" s="47">
        <v>3</v>
      </c>
      <c r="H108" s="47">
        <v>9</v>
      </c>
      <c r="I108" s="79">
        <v>9</v>
      </c>
      <c r="J108" s="50">
        <f>宿泊者数!AH19</f>
        <v>11</v>
      </c>
      <c r="K108" s="50">
        <f>宿泊者数!AH42</f>
        <v>10.459</v>
      </c>
      <c r="L108" s="50">
        <f>宿泊者数!AH65</f>
        <v>9.6</v>
      </c>
      <c r="M108" s="50">
        <f>宿泊者数!AH88</f>
        <v>9.1630000000000003</v>
      </c>
      <c r="N108" s="50">
        <f>宿泊者数!AH120</f>
        <v>12.122</v>
      </c>
      <c r="O108" s="546">
        <f>宿泊者数!AH142</f>
        <v>14.468</v>
      </c>
      <c r="P108" s="546">
        <f>宿泊者数!AH173</f>
        <v>14.46</v>
      </c>
      <c r="Q108" s="546">
        <f>宿泊者数!AH195/1000</f>
        <v>13.821999999999999</v>
      </c>
    </row>
    <row r="109" spans="1:17" x14ac:dyDescent="0.2">
      <c r="B109" t="s">
        <v>141</v>
      </c>
      <c r="C109" s="49">
        <v>3</v>
      </c>
      <c r="D109" s="49">
        <v>4</v>
      </c>
      <c r="E109" s="49">
        <v>3</v>
      </c>
      <c r="F109" s="49">
        <v>0</v>
      </c>
      <c r="G109" s="49">
        <v>1</v>
      </c>
      <c r="H109" s="49">
        <v>1</v>
      </c>
      <c r="I109" s="78">
        <v>1</v>
      </c>
      <c r="J109" s="50">
        <f>宿泊者数!AH20</f>
        <v>1</v>
      </c>
      <c r="K109" s="50">
        <f>宿泊者数!AH43</f>
        <v>1.0640000000000001</v>
      </c>
      <c r="L109" s="50">
        <f>宿泊者数!AH66</f>
        <v>1.4930000000000001</v>
      </c>
      <c r="M109" s="50">
        <f>宿泊者数!AH89</f>
        <v>0.54700000000000004</v>
      </c>
      <c r="N109" s="50">
        <f>宿泊者数!AH121</f>
        <v>0.623</v>
      </c>
      <c r="O109" s="506">
        <f>宿泊者数!AH143</f>
        <v>6.5330000000000004</v>
      </c>
      <c r="P109" s="506">
        <f>宿泊者数!AH174</f>
        <v>7.8360000000000003</v>
      </c>
      <c r="Q109" s="506">
        <f>宿泊者数!AH196/1000</f>
        <v>5.3769999999999998</v>
      </c>
    </row>
    <row r="110" spans="1:17" x14ac:dyDescent="0.2">
      <c r="B110" t="s">
        <v>142</v>
      </c>
      <c r="C110" s="49">
        <v>200</v>
      </c>
      <c r="D110" s="49">
        <v>117</v>
      </c>
      <c r="E110" s="49">
        <v>171</v>
      </c>
      <c r="F110" s="49">
        <v>209</v>
      </c>
      <c r="G110" s="49">
        <v>217</v>
      </c>
      <c r="H110" s="49">
        <v>126</v>
      </c>
      <c r="I110" s="78">
        <v>174</v>
      </c>
      <c r="J110" s="50">
        <f>宿泊者数!AH21</f>
        <v>179</v>
      </c>
      <c r="K110" s="50">
        <f>宿泊者数!AH44</f>
        <v>162.36199999999999</v>
      </c>
      <c r="L110" s="50">
        <f>宿泊者数!AH67</f>
        <v>132.459</v>
      </c>
      <c r="M110" s="50">
        <f>宿泊者数!AH90</f>
        <v>15.192</v>
      </c>
      <c r="N110" s="50">
        <f>宿泊者数!AH122</f>
        <v>18.695</v>
      </c>
      <c r="O110" s="506">
        <f>宿泊者数!AH144</f>
        <v>97.902000000000001</v>
      </c>
      <c r="P110" s="506">
        <f>宿泊者数!AH175</f>
        <v>114.345</v>
      </c>
      <c r="Q110" s="506">
        <f>宿泊者数!AH197/1000</f>
        <v>125.011</v>
      </c>
    </row>
    <row r="111" spans="1:17" x14ac:dyDescent="0.2">
      <c r="B111" t="s">
        <v>143</v>
      </c>
      <c r="C111" s="49">
        <v>18</v>
      </c>
      <c r="D111" s="49">
        <v>17</v>
      </c>
      <c r="E111" s="49">
        <v>21</v>
      </c>
      <c r="F111" s="49">
        <v>24</v>
      </c>
      <c r="G111" s="49">
        <v>20</v>
      </c>
      <c r="H111" s="49">
        <v>21</v>
      </c>
      <c r="I111" s="78">
        <v>22</v>
      </c>
      <c r="J111" s="50">
        <f>宿泊者数!AH22</f>
        <v>22</v>
      </c>
      <c r="K111" s="50">
        <f>宿泊者数!AH45</f>
        <v>14.747</v>
      </c>
      <c r="L111" s="50">
        <f>宿泊者数!AH68</f>
        <v>18.283000000000001</v>
      </c>
      <c r="M111" s="50">
        <f>宿泊者数!AH91</f>
        <v>8.7200000000000006</v>
      </c>
      <c r="N111" s="50">
        <f>宿泊者数!AH123</f>
        <v>9.7140000000000004</v>
      </c>
      <c r="O111" s="506">
        <f>宿泊者数!AH145</f>
        <v>15.486000000000001</v>
      </c>
      <c r="P111" s="506">
        <f>宿泊者数!AH176</f>
        <v>18.128</v>
      </c>
      <c r="Q111" s="506">
        <f>宿泊者数!AH198/1000</f>
        <v>18.952000000000002</v>
      </c>
    </row>
    <row r="112" spans="1:17" x14ac:dyDescent="0.2">
      <c r="B112" t="s">
        <v>144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78">
        <v>0</v>
      </c>
      <c r="J112" s="50">
        <f>宿泊者数!AH23</f>
        <v>0</v>
      </c>
      <c r="K112" s="50">
        <f>宿泊者数!AH46</f>
        <v>0</v>
      </c>
      <c r="L112" s="50">
        <f>宿泊者数!AH69</f>
        <v>0</v>
      </c>
      <c r="M112" s="50">
        <f>宿泊者数!AH92</f>
        <v>0</v>
      </c>
      <c r="N112" s="50">
        <f>宿泊者数!AH124</f>
        <v>0</v>
      </c>
      <c r="O112" s="506">
        <f>宿泊者数!AH146</f>
        <v>0</v>
      </c>
      <c r="P112" s="506">
        <f>宿泊者数!AH177</f>
        <v>0</v>
      </c>
      <c r="Q112" s="506">
        <f>宿泊者数!AH199/1000</f>
        <v>0</v>
      </c>
    </row>
    <row r="113" spans="1:17" x14ac:dyDescent="0.2">
      <c r="B113" t="s">
        <v>145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78">
        <v>0</v>
      </c>
      <c r="J113" s="50">
        <f>宿泊者数!AH24</f>
        <v>0</v>
      </c>
      <c r="K113" s="50">
        <f>宿泊者数!AH47</f>
        <v>0</v>
      </c>
      <c r="L113" s="50">
        <f>宿泊者数!AH70</f>
        <v>0</v>
      </c>
      <c r="M113" s="50">
        <f>宿泊者数!AH93</f>
        <v>0</v>
      </c>
      <c r="N113" s="50">
        <f>宿泊者数!AH125</f>
        <v>0</v>
      </c>
      <c r="O113" s="506">
        <f>宿泊者数!AH147</f>
        <v>0</v>
      </c>
      <c r="P113" s="506">
        <f>宿泊者数!AH178</f>
        <v>0</v>
      </c>
      <c r="Q113" s="506">
        <f>宿泊者数!AH200/1000</f>
        <v>0</v>
      </c>
    </row>
    <row r="114" spans="1:17" x14ac:dyDescent="0.2">
      <c r="A114" s="61"/>
      <c r="B114" s="61" t="s">
        <v>146</v>
      </c>
      <c r="C114" s="53">
        <v>3</v>
      </c>
      <c r="D114" s="53">
        <v>3</v>
      </c>
      <c r="E114" s="53">
        <v>4</v>
      </c>
      <c r="F114" s="53">
        <v>9</v>
      </c>
      <c r="G114" s="53">
        <v>4</v>
      </c>
      <c r="H114" s="53">
        <v>7</v>
      </c>
      <c r="I114" s="80">
        <v>13</v>
      </c>
      <c r="J114" s="50">
        <f>宿泊者数!AH25</f>
        <v>14</v>
      </c>
      <c r="K114" s="50">
        <f>宿泊者数!AH48</f>
        <v>13.81</v>
      </c>
      <c r="L114" s="50">
        <f>宿泊者数!AH71</f>
        <v>17.981999999999999</v>
      </c>
      <c r="M114" s="50">
        <f>宿泊者数!AH94</f>
        <v>14.351000000000001</v>
      </c>
      <c r="N114" s="50">
        <f>宿泊者数!AH126</f>
        <v>18.689</v>
      </c>
      <c r="O114" s="547">
        <f>宿泊者数!AH148</f>
        <v>16.088999999999999</v>
      </c>
      <c r="P114" s="547">
        <f>宿泊者数!AH179</f>
        <v>14.132999999999999</v>
      </c>
      <c r="Q114" s="547">
        <f>宿泊者数!AH201/1000</f>
        <v>10.536</v>
      </c>
    </row>
    <row r="115" spans="1:17" x14ac:dyDescent="0.2">
      <c r="A115" s="93" t="s">
        <v>11</v>
      </c>
      <c r="B115" s="43" t="s">
        <v>147</v>
      </c>
      <c r="C115" s="47">
        <f>市町入込数2!D37</f>
        <v>708000</v>
      </c>
      <c r="D115" s="47">
        <f>市町入込数2!E37</f>
        <v>780204</v>
      </c>
      <c r="E115" s="47">
        <f>市町入込数2!F37</f>
        <v>2037839</v>
      </c>
      <c r="F115" s="47">
        <f>市町入込数2!G37</f>
        <v>2483479</v>
      </c>
      <c r="G115" s="47">
        <f>市町入込数2!H37</f>
        <v>2491233</v>
      </c>
      <c r="H115" s="47">
        <f>市町入込数2!I37</f>
        <v>2309709</v>
      </c>
      <c r="I115" s="47">
        <f>市町入込数2!J37</f>
        <v>2172243</v>
      </c>
      <c r="J115" s="47">
        <f>市町入込数2!K37</f>
        <v>2237151</v>
      </c>
      <c r="K115" s="47">
        <f>市町入込数2!L37</f>
        <v>2166099</v>
      </c>
      <c r="L115" s="47">
        <f>市町入込数2!M37</f>
        <v>2017765</v>
      </c>
      <c r="M115" s="47">
        <f>市町入込数2!N37</f>
        <v>1392957</v>
      </c>
      <c r="N115" s="47">
        <f>市町入込数2!O37</f>
        <v>1419624</v>
      </c>
      <c r="O115" s="97">
        <f>市町入込数2!P37</f>
        <v>1777116</v>
      </c>
      <c r="P115" s="96">
        <f>市町入込数2!Q37</f>
        <v>1770134</v>
      </c>
      <c r="Q115" s="96">
        <f>市町入込数2!R37</f>
        <v>1766854</v>
      </c>
    </row>
    <row r="116" spans="1:17" x14ac:dyDescent="0.2">
      <c r="A116" s="72"/>
      <c r="B116" s="61" t="s">
        <v>148</v>
      </c>
      <c r="C116" s="53">
        <f>市町入込数2!S37</f>
        <v>111000</v>
      </c>
      <c r="D116" s="53">
        <f>市町入込数2!T37</f>
        <v>100287</v>
      </c>
      <c r="E116" s="53">
        <f>市町入込数2!U37</f>
        <v>100678</v>
      </c>
      <c r="F116" s="53">
        <f>市町入込数2!V37</f>
        <v>110558</v>
      </c>
      <c r="G116" s="53">
        <f>市町入込数2!W37</f>
        <v>126444</v>
      </c>
      <c r="H116" s="53">
        <f>市町入込数2!X37</f>
        <v>140713</v>
      </c>
      <c r="I116" s="53">
        <f>市町入込数2!Y37</f>
        <v>121253</v>
      </c>
      <c r="J116" s="53">
        <f>市町入込数2!Z37</f>
        <v>116131</v>
      </c>
      <c r="K116" s="53">
        <f>市町入込数2!AA37</f>
        <v>112770</v>
      </c>
      <c r="L116" s="53">
        <f>市町入込数2!AB37</f>
        <v>124663</v>
      </c>
      <c r="M116" s="53">
        <f>市町入込数2!AC37</f>
        <v>58455</v>
      </c>
      <c r="N116" s="53">
        <f>市町入込数2!AD37</f>
        <v>72651</v>
      </c>
      <c r="O116" s="616">
        <f>市町入込数2!AE37</f>
        <v>104871</v>
      </c>
      <c r="P116" s="616">
        <f>市町入込数2!AF37</f>
        <v>127731</v>
      </c>
      <c r="Q116" s="616">
        <f>市町入込数2!AG37</f>
        <v>129311</v>
      </c>
    </row>
    <row r="117" spans="1:17" x14ac:dyDescent="0.2">
      <c r="A117" s="43"/>
      <c r="B117" s="43" t="s">
        <v>140</v>
      </c>
      <c r="C117" s="47">
        <v>32</v>
      </c>
      <c r="D117" s="47">
        <v>29</v>
      </c>
      <c r="E117" s="47">
        <v>29</v>
      </c>
      <c r="F117" s="47">
        <v>25</v>
      </c>
      <c r="G117" s="47">
        <v>26</v>
      </c>
      <c r="H117" s="47">
        <v>25</v>
      </c>
      <c r="I117" s="79">
        <v>31</v>
      </c>
      <c r="J117" s="50">
        <f>宿泊者数!AI19</f>
        <v>33</v>
      </c>
      <c r="K117" s="50">
        <f>宿泊者数!AI42</f>
        <v>28.247</v>
      </c>
      <c r="L117" s="50">
        <f>宿泊者数!AI65</f>
        <v>25.442</v>
      </c>
      <c r="M117" s="50">
        <f>宿泊者数!AI88</f>
        <v>22.303000000000001</v>
      </c>
      <c r="N117" s="50">
        <f>宿泊者数!AI120</f>
        <v>23.574999999999999</v>
      </c>
      <c r="O117" s="506">
        <f>宿泊者数!AI142</f>
        <v>28.19</v>
      </c>
      <c r="P117" s="506">
        <f>宿泊者数!AI173</f>
        <v>36.265000000000001</v>
      </c>
      <c r="Q117" s="546">
        <f>宿泊者数!AI195/1000</f>
        <v>44.892000000000003</v>
      </c>
    </row>
    <row r="118" spans="1:17" x14ac:dyDescent="0.2">
      <c r="B118" t="s">
        <v>141</v>
      </c>
      <c r="C118" s="49">
        <v>13</v>
      </c>
      <c r="D118" s="49">
        <v>13</v>
      </c>
      <c r="E118" s="49">
        <v>15</v>
      </c>
      <c r="F118" s="49">
        <v>23</v>
      </c>
      <c r="G118" s="49">
        <v>24</v>
      </c>
      <c r="H118" s="49">
        <v>25</v>
      </c>
      <c r="I118" s="78">
        <v>18</v>
      </c>
      <c r="J118" s="50">
        <f>宿泊者数!AI20</f>
        <v>15</v>
      </c>
      <c r="K118" s="50">
        <f>宿泊者数!AI43</f>
        <v>15.417</v>
      </c>
      <c r="L118" s="50">
        <f>宿泊者数!AI66</f>
        <v>12.452</v>
      </c>
      <c r="M118" s="50">
        <f>宿泊者数!AI89</f>
        <v>12.571999999999999</v>
      </c>
      <c r="N118" s="50">
        <f>宿泊者数!AI121</f>
        <v>9.0370000000000008</v>
      </c>
      <c r="O118" s="506">
        <f>宿泊者数!AI143</f>
        <v>9.9440000000000008</v>
      </c>
      <c r="P118" s="506">
        <f>宿泊者数!AI174</f>
        <v>9.8130000000000006</v>
      </c>
      <c r="Q118" s="506">
        <f>宿泊者数!AI196/1000</f>
        <v>10.273</v>
      </c>
    </row>
    <row r="119" spans="1:17" x14ac:dyDescent="0.2">
      <c r="B119" t="s">
        <v>142</v>
      </c>
      <c r="C119" s="49">
        <v>5</v>
      </c>
      <c r="D119" s="49">
        <v>5</v>
      </c>
      <c r="E119" s="49">
        <v>5</v>
      </c>
      <c r="F119" s="49">
        <v>3</v>
      </c>
      <c r="G119" s="49">
        <v>1</v>
      </c>
      <c r="H119" s="49">
        <v>1</v>
      </c>
      <c r="I119" s="78">
        <v>3</v>
      </c>
      <c r="J119" s="50">
        <f>宿泊者数!AI21</f>
        <v>3</v>
      </c>
      <c r="K119" s="50">
        <f>宿泊者数!AI44</f>
        <v>1.8680000000000001</v>
      </c>
      <c r="L119" s="50">
        <f>宿泊者数!AI67</f>
        <v>0.439</v>
      </c>
      <c r="M119" s="50">
        <f>宿泊者数!AI90</f>
        <v>1.6060000000000001</v>
      </c>
      <c r="N119" s="50">
        <f>宿泊者数!AI122</f>
        <v>1.671</v>
      </c>
      <c r="O119" s="506">
        <f>宿泊者数!AI144</f>
        <v>3.1829999999999998</v>
      </c>
      <c r="P119" s="506">
        <f>宿泊者数!AI175</f>
        <v>3.871</v>
      </c>
      <c r="Q119" s="506">
        <f>宿泊者数!AI197/1000</f>
        <v>4.1619999999999999</v>
      </c>
    </row>
    <row r="120" spans="1:17" x14ac:dyDescent="0.2">
      <c r="B120" t="s">
        <v>143</v>
      </c>
      <c r="C120" s="49">
        <v>56</v>
      </c>
      <c r="D120" s="49">
        <v>48</v>
      </c>
      <c r="E120" s="49">
        <v>45</v>
      </c>
      <c r="F120" s="49">
        <v>53</v>
      </c>
      <c r="G120" s="49">
        <v>69</v>
      </c>
      <c r="H120" s="49">
        <v>81</v>
      </c>
      <c r="I120" s="78">
        <v>60</v>
      </c>
      <c r="J120" s="50">
        <f>宿泊者数!AI22</f>
        <v>60</v>
      </c>
      <c r="K120" s="50">
        <f>宿泊者数!AI45</f>
        <v>58.953000000000003</v>
      </c>
      <c r="L120" s="50">
        <f>宿泊者数!AI68</f>
        <v>78.748999999999995</v>
      </c>
      <c r="M120" s="50">
        <f>宿泊者数!AI91</f>
        <v>14.116</v>
      </c>
      <c r="N120" s="50">
        <f>宿泊者数!AI123</f>
        <v>26.545000000000002</v>
      </c>
      <c r="O120" s="506">
        <f>宿泊者数!AI145</f>
        <v>40.884</v>
      </c>
      <c r="P120" s="506">
        <f>宿泊者数!AI176</f>
        <v>62.468000000000004</v>
      </c>
      <c r="Q120" s="506">
        <f>宿泊者数!AI198/1000</f>
        <v>56.511000000000003</v>
      </c>
    </row>
    <row r="121" spans="1:17" x14ac:dyDescent="0.2">
      <c r="B121" t="s">
        <v>144</v>
      </c>
      <c r="C121" s="49">
        <v>0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78">
        <v>0</v>
      </c>
      <c r="J121" s="50">
        <f>宿泊者数!AI23</f>
        <v>0</v>
      </c>
      <c r="K121" s="50">
        <f>宿泊者数!AI46</f>
        <v>0</v>
      </c>
      <c r="L121" s="50">
        <f>宿泊者数!AI69</f>
        <v>0</v>
      </c>
      <c r="M121" s="50">
        <f>宿泊者数!AI92</f>
        <v>0</v>
      </c>
      <c r="N121" s="50">
        <f>宿泊者数!AI124</f>
        <v>0</v>
      </c>
      <c r="O121" s="506">
        <f>宿泊者数!AI146</f>
        <v>0</v>
      </c>
      <c r="P121" s="506">
        <f>宿泊者数!AI177</f>
        <v>0</v>
      </c>
      <c r="Q121" s="506">
        <f>宿泊者数!AI199/1000</f>
        <v>0</v>
      </c>
    </row>
    <row r="122" spans="1:17" x14ac:dyDescent="0.2">
      <c r="B122" t="s">
        <v>145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78">
        <v>0</v>
      </c>
      <c r="J122" s="50">
        <f>宿泊者数!AI24</f>
        <v>0</v>
      </c>
      <c r="K122" s="50">
        <f>宿泊者数!AI47</f>
        <v>0</v>
      </c>
      <c r="L122" s="50">
        <f>宿泊者数!AI70</f>
        <v>0</v>
      </c>
      <c r="M122" s="50">
        <f>宿泊者数!AI93</f>
        <v>0</v>
      </c>
      <c r="N122" s="50">
        <f>宿泊者数!AI125</f>
        <v>0</v>
      </c>
      <c r="O122" s="506">
        <f>宿泊者数!AI147</f>
        <v>0</v>
      </c>
      <c r="P122" s="506">
        <f>宿泊者数!AI178</f>
        <v>0</v>
      </c>
      <c r="Q122" s="506">
        <f>宿泊者数!AI200/1000</f>
        <v>0</v>
      </c>
    </row>
    <row r="123" spans="1:17" x14ac:dyDescent="0.2">
      <c r="A123" s="61"/>
      <c r="B123" s="61" t="s">
        <v>146</v>
      </c>
      <c r="C123" s="53">
        <v>5</v>
      </c>
      <c r="D123" s="53">
        <v>0</v>
      </c>
      <c r="E123" s="53">
        <v>7</v>
      </c>
      <c r="F123" s="53">
        <v>6</v>
      </c>
      <c r="G123" s="53">
        <v>7</v>
      </c>
      <c r="H123" s="53">
        <v>7</v>
      </c>
      <c r="I123" s="80">
        <v>9</v>
      </c>
      <c r="J123" s="50">
        <f>宿泊者数!AI25</f>
        <v>6</v>
      </c>
      <c r="K123" s="50">
        <f>宿泊者数!AI48</f>
        <v>8.2850000000000001</v>
      </c>
      <c r="L123" s="50">
        <f>宿泊者数!AI71</f>
        <v>7.5810000000000004</v>
      </c>
      <c r="M123" s="50">
        <f>宿泊者数!AI94</f>
        <v>7.8579999999999997</v>
      </c>
      <c r="N123" s="50">
        <f>宿泊者数!AI126</f>
        <v>11.823</v>
      </c>
      <c r="O123" s="506">
        <f>宿泊者数!AI148</f>
        <v>22.67</v>
      </c>
      <c r="P123" s="506">
        <f>宿泊者数!AI179</f>
        <v>15.314</v>
      </c>
      <c r="Q123" s="547">
        <f>宿泊者数!AI201/1000</f>
        <v>13.473000000000001</v>
      </c>
    </row>
    <row r="124" spans="1:17" x14ac:dyDescent="0.2">
      <c r="A124" s="93" t="s">
        <v>10</v>
      </c>
      <c r="B124" s="43" t="s">
        <v>147</v>
      </c>
      <c r="C124" s="47">
        <f>市町入込数2!D38</f>
        <v>935000</v>
      </c>
      <c r="D124" s="47">
        <f>市町入込数2!E38</f>
        <v>959966</v>
      </c>
      <c r="E124" s="47">
        <f>市町入込数2!F38</f>
        <v>1214912</v>
      </c>
      <c r="F124" s="47">
        <f>市町入込数2!G38</f>
        <v>1308193</v>
      </c>
      <c r="G124" s="47">
        <f>市町入込数2!H38</f>
        <v>1285442</v>
      </c>
      <c r="H124" s="47">
        <f>市町入込数2!I38</f>
        <v>1107535</v>
      </c>
      <c r="I124" s="47">
        <f>市町入込数2!J38</f>
        <v>1162518</v>
      </c>
      <c r="J124" s="47">
        <f>市町入込数2!K38</f>
        <v>1153680</v>
      </c>
      <c r="K124" s="47">
        <f>市町入込数2!L38</f>
        <v>1168564</v>
      </c>
      <c r="L124" s="47">
        <f>市町入込数2!M38</f>
        <v>985914</v>
      </c>
      <c r="M124" s="47">
        <f>市町入込数2!N38</f>
        <v>740148</v>
      </c>
      <c r="N124" s="47">
        <f>市町入込数2!O38</f>
        <v>704625</v>
      </c>
      <c r="O124" s="97">
        <f>市町入込数2!P38</f>
        <v>877999</v>
      </c>
      <c r="P124" s="97">
        <f>市町入込数2!Q38</f>
        <v>867075</v>
      </c>
      <c r="Q124" s="97">
        <f>市町入込数2!R38</f>
        <v>954070</v>
      </c>
    </row>
    <row r="125" spans="1:17" x14ac:dyDescent="0.2">
      <c r="A125" s="72"/>
      <c r="B125" s="61" t="s">
        <v>148</v>
      </c>
      <c r="C125" s="53">
        <f>市町入込数2!S38</f>
        <v>318000</v>
      </c>
      <c r="D125" s="53">
        <f>市町入込数2!T38</f>
        <v>315772</v>
      </c>
      <c r="E125" s="53">
        <f>市町入込数2!U38</f>
        <v>309285</v>
      </c>
      <c r="F125" s="53">
        <f>市町入込数2!V38</f>
        <v>329473</v>
      </c>
      <c r="G125" s="53">
        <f>市町入込数2!W38</f>
        <v>320201</v>
      </c>
      <c r="H125" s="53">
        <f>市町入込数2!X38</f>
        <v>326587</v>
      </c>
      <c r="I125" s="53">
        <f>市町入込数2!Y38</f>
        <v>339447</v>
      </c>
      <c r="J125" s="53">
        <f>市町入込数2!Z38</f>
        <v>332160</v>
      </c>
      <c r="K125" s="53">
        <f>市町入込数2!AA38</f>
        <v>332930</v>
      </c>
      <c r="L125" s="53">
        <f>市町入込数2!AB38</f>
        <v>283410</v>
      </c>
      <c r="M125" s="53">
        <f>市町入込数2!AC38</f>
        <v>231477</v>
      </c>
      <c r="N125" s="53">
        <f>市町入込数2!AD38</f>
        <v>228825</v>
      </c>
      <c r="O125" s="616">
        <f>市町入込数2!AE38</f>
        <v>264933</v>
      </c>
      <c r="P125" s="616">
        <f>市町入込数2!AF38</f>
        <v>257458</v>
      </c>
      <c r="Q125" s="616">
        <f>市町入込数2!AG38</f>
        <v>270478</v>
      </c>
    </row>
    <row r="126" spans="1:17" x14ac:dyDescent="0.2">
      <c r="A126" s="43"/>
      <c r="B126" s="43" t="s">
        <v>140</v>
      </c>
      <c r="C126" s="47">
        <v>6</v>
      </c>
      <c r="D126" s="47">
        <v>6</v>
      </c>
      <c r="E126" s="47">
        <v>6</v>
      </c>
      <c r="F126" s="47">
        <v>6</v>
      </c>
      <c r="G126" s="47">
        <v>6</v>
      </c>
      <c r="H126" s="47">
        <v>6</v>
      </c>
      <c r="I126" s="79">
        <v>6</v>
      </c>
      <c r="J126" s="50">
        <f>宿泊者数!AJ19</f>
        <v>6</v>
      </c>
      <c r="K126" s="50">
        <f>宿泊者数!AJ42</f>
        <v>6.0189250280737348</v>
      </c>
      <c r="L126" s="50">
        <f>宿泊者数!AJ65</f>
        <v>5.1239999999999997</v>
      </c>
      <c r="M126" s="50">
        <f>宿泊者数!AJ88</f>
        <v>4.1849999999999996</v>
      </c>
      <c r="N126" s="50">
        <f>宿泊者数!AJ120</f>
        <v>4.1369999999999996</v>
      </c>
      <c r="O126" s="506">
        <f>宿泊者数!AJ142</f>
        <v>4.79</v>
      </c>
      <c r="P126" s="546">
        <f>宿泊者数!AJ173</f>
        <v>4.6550000000000002</v>
      </c>
      <c r="Q126" s="546">
        <f>宿泊者数!AJ195/1000</f>
        <v>4.8899999999999997</v>
      </c>
    </row>
    <row r="127" spans="1:17" x14ac:dyDescent="0.2">
      <c r="B127" t="s">
        <v>141</v>
      </c>
      <c r="C127" s="49">
        <v>89</v>
      </c>
      <c r="D127" s="49">
        <v>90</v>
      </c>
      <c r="E127" s="49">
        <v>88</v>
      </c>
      <c r="F127" s="49">
        <v>93</v>
      </c>
      <c r="G127" s="49">
        <v>89</v>
      </c>
      <c r="H127" s="49">
        <v>91</v>
      </c>
      <c r="I127" s="78">
        <v>95</v>
      </c>
      <c r="J127" s="50">
        <f>宿泊者数!AJ20</f>
        <v>93</v>
      </c>
      <c r="K127" s="50">
        <f>宿泊者数!AJ43</f>
        <v>93.014192119935799</v>
      </c>
      <c r="L127" s="50">
        <f>宿泊者数!AJ66</f>
        <v>79.179000000000002</v>
      </c>
      <c r="M127" s="50">
        <f>宿泊者数!AJ89</f>
        <v>64.67</v>
      </c>
      <c r="N127" s="50">
        <f>宿泊者数!AJ121</f>
        <v>63.929000000000002</v>
      </c>
      <c r="O127" s="506">
        <f>宿泊者数!AJ143</f>
        <v>74.016999999999996</v>
      </c>
      <c r="P127" s="506">
        <f>宿泊者数!AJ174</f>
        <v>71.929000000000002</v>
      </c>
      <c r="Q127" s="506">
        <f>宿泊者数!AJ196/1000</f>
        <v>75.566000000000003</v>
      </c>
    </row>
    <row r="128" spans="1:17" x14ac:dyDescent="0.2">
      <c r="B128" t="s">
        <v>142</v>
      </c>
      <c r="C128" s="49">
        <v>168</v>
      </c>
      <c r="D128" s="49">
        <v>164</v>
      </c>
      <c r="E128" s="49">
        <v>161</v>
      </c>
      <c r="F128" s="49">
        <v>174</v>
      </c>
      <c r="G128" s="49">
        <v>168</v>
      </c>
      <c r="H128" s="49">
        <v>172</v>
      </c>
      <c r="I128" s="78">
        <v>179</v>
      </c>
      <c r="J128" s="50">
        <f>宿泊者数!AJ21</f>
        <v>175</v>
      </c>
      <c r="K128" s="50">
        <f>宿泊者数!AJ44</f>
        <v>175.11613831470282</v>
      </c>
      <c r="L128" s="50">
        <f>宿泊者数!AJ67</f>
        <v>149.06899999999999</v>
      </c>
      <c r="M128" s="50">
        <f>宿泊者数!AJ90</f>
        <v>121.752</v>
      </c>
      <c r="N128" s="50">
        <f>宿泊者数!AJ122</f>
        <v>120.358</v>
      </c>
      <c r="O128" s="506">
        <f>宿泊者数!AJ144</f>
        <v>139.35</v>
      </c>
      <c r="P128" s="506">
        <f>宿泊者数!AJ175</f>
        <v>135.41800000000001</v>
      </c>
      <c r="Q128" s="506">
        <f>宿泊者数!AJ197/1000</f>
        <v>142.267</v>
      </c>
    </row>
    <row r="129" spans="1:17" x14ac:dyDescent="0.2">
      <c r="B129" t="s">
        <v>143</v>
      </c>
      <c r="C129" s="49">
        <v>52</v>
      </c>
      <c r="D129" s="49">
        <v>53</v>
      </c>
      <c r="E129" s="49">
        <v>51</v>
      </c>
      <c r="F129" s="49">
        <v>54</v>
      </c>
      <c r="G129" s="49">
        <v>53</v>
      </c>
      <c r="H129" s="49">
        <v>55</v>
      </c>
      <c r="I129" s="78">
        <v>57</v>
      </c>
      <c r="J129" s="50">
        <f>宿泊者数!AJ22</f>
        <v>56</v>
      </c>
      <c r="K129" s="50">
        <f>宿泊者数!AJ45</f>
        <v>55.664782740899739</v>
      </c>
      <c r="L129" s="50">
        <f>宿泊者数!AJ68</f>
        <v>47.384999999999998</v>
      </c>
      <c r="M129" s="50">
        <f>宿泊者数!AJ91</f>
        <v>38.701999999999998</v>
      </c>
      <c r="N129" s="50">
        <f>宿泊者数!AJ123</f>
        <v>38.259</v>
      </c>
      <c r="O129" s="506">
        <f>宿泊者数!AJ145</f>
        <v>44.295999999999999</v>
      </c>
      <c r="P129" s="506">
        <f>宿泊者数!AJ176</f>
        <v>43.045999999999999</v>
      </c>
      <c r="Q129" s="506">
        <f>宿泊者数!AJ198/1000</f>
        <v>45.222999999999999</v>
      </c>
    </row>
    <row r="130" spans="1:17" x14ac:dyDescent="0.2">
      <c r="B130" t="s">
        <v>144</v>
      </c>
      <c r="C130" s="49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78">
        <v>0</v>
      </c>
      <c r="J130" s="50">
        <f>宿泊者数!AJ23</f>
        <v>0</v>
      </c>
      <c r="K130" s="50">
        <f>宿泊者数!AJ46</f>
        <v>0</v>
      </c>
      <c r="L130" s="50">
        <f>宿泊者数!AJ69</f>
        <v>0</v>
      </c>
      <c r="M130" s="50">
        <f>宿泊者数!AJ92</f>
        <v>0</v>
      </c>
      <c r="N130" s="50">
        <f>宿泊者数!AJ124</f>
        <v>0</v>
      </c>
      <c r="O130" s="506">
        <f>宿泊者数!AJ146</f>
        <v>0</v>
      </c>
      <c r="P130" s="506">
        <f>宿泊者数!AJ177</f>
        <v>0</v>
      </c>
      <c r="Q130" s="506">
        <f>宿泊者数!AJ199/1000</f>
        <v>0</v>
      </c>
    </row>
    <row r="131" spans="1:17" x14ac:dyDescent="0.2">
      <c r="B131" t="s">
        <v>145</v>
      </c>
      <c r="C131" s="49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78">
        <v>0</v>
      </c>
      <c r="J131" s="50">
        <f>宿泊者数!AJ24</f>
        <v>0</v>
      </c>
      <c r="K131" s="50">
        <f>宿泊者数!AJ47</f>
        <v>0</v>
      </c>
      <c r="L131" s="50">
        <f>宿泊者数!AJ70</f>
        <v>0</v>
      </c>
      <c r="M131" s="50">
        <f>宿泊者数!AJ93</f>
        <v>0</v>
      </c>
      <c r="N131" s="50">
        <f>宿泊者数!AJ125</f>
        <v>0</v>
      </c>
      <c r="O131" s="506">
        <f>宿泊者数!AJ147</f>
        <v>0</v>
      </c>
      <c r="P131" s="506">
        <f>宿泊者数!AJ178</f>
        <v>0</v>
      </c>
      <c r="Q131" s="506">
        <f>宿泊者数!AJ200/1000</f>
        <v>0</v>
      </c>
    </row>
    <row r="132" spans="1:17" x14ac:dyDescent="0.2">
      <c r="A132" s="61"/>
      <c r="B132" s="61" t="s">
        <v>146</v>
      </c>
      <c r="C132" s="53">
        <v>3</v>
      </c>
      <c r="D132" s="53">
        <v>3</v>
      </c>
      <c r="E132" s="53">
        <v>3</v>
      </c>
      <c r="F132" s="53">
        <v>3</v>
      </c>
      <c r="G132" s="53">
        <v>3</v>
      </c>
      <c r="H132" s="53">
        <v>3</v>
      </c>
      <c r="I132" s="80">
        <v>3</v>
      </c>
      <c r="J132" s="50">
        <f>宿泊者数!AJ25</f>
        <v>3</v>
      </c>
      <c r="K132" s="50">
        <f>宿泊者数!AJ48</f>
        <v>3.1162094774823048</v>
      </c>
      <c r="L132" s="50">
        <f>宿泊者数!AJ71</f>
        <v>2.653</v>
      </c>
      <c r="M132" s="50">
        <f>宿泊者数!AJ94</f>
        <v>2.1680000000000001</v>
      </c>
      <c r="N132" s="50">
        <f>宿泊者数!AJ126</f>
        <v>2.1419999999999999</v>
      </c>
      <c r="O132" s="506">
        <f>宿泊者数!AJ148</f>
        <v>2.48</v>
      </c>
      <c r="P132" s="547">
        <f>宿泊者数!AJ179</f>
        <v>2.41</v>
      </c>
      <c r="Q132" s="547">
        <f>宿泊者数!AJ201/1000</f>
        <v>2.532</v>
      </c>
    </row>
    <row r="133" spans="1:17" x14ac:dyDescent="0.2">
      <c r="A133" s="93" t="s">
        <v>8</v>
      </c>
      <c r="B133" s="43" t="s">
        <v>147</v>
      </c>
      <c r="C133" s="47">
        <f>市町入込数2!D39</f>
        <v>899000</v>
      </c>
      <c r="D133" s="47">
        <f>市町入込数2!E39</f>
        <v>813486</v>
      </c>
      <c r="E133" s="47">
        <f>市町入込数2!F39</f>
        <v>833606</v>
      </c>
      <c r="F133" s="47">
        <f>市町入込数2!G39</f>
        <v>818433</v>
      </c>
      <c r="G133" s="47">
        <f>市町入込数2!H39</f>
        <v>826958</v>
      </c>
      <c r="H133" s="47">
        <f>市町入込数2!I39</f>
        <v>816609</v>
      </c>
      <c r="I133" s="47">
        <f>市町入込数2!J39</f>
        <v>815543</v>
      </c>
      <c r="J133" s="47">
        <f>市町入込数2!K39</f>
        <v>838012</v>
      </c>
      <c r="K133" s="47">
        <f>市町入込数2!L39</f>
        <v>865537</v>
      </c>
      <c r="L133" s="47">
        <f>市町入込数2!M39</f>
        <v>843618</v>
      </c>
      <c r="M133" s="47">
        <f>市町入込数2!N39</f>
        <v>513962</v>
      </c>
      <c r="N133" s="47">
        <f>市町入込数2!O39</f>
        <v>580834</v>
      </c>
      <c r="O133" s="97">
        <f>市町入込数2!P39</f>
        <v>732984</v>
      </c>
      <c r="P133" s="97">
        <f>市町入込数2!Q39</f>
        <v>757579</v>
      </c>
      <c r="Q133" s="97">
        <f>市町入込数2!R39</f>
        <v>757026</v>
      </c>
    </row>
    <row r="134" spans="1:17" x14ac:dyDescent="0.2">
      <c r="A134" s="72"/>
      <c r="B134" s="61" t="s">
        <v>148</v>
      </c>
      <c r="C134" s="53">
        <f>市町入込数2!S39</f>
        <v>216000</v>
      </c>
      <c r="D134" s="53">
        <f>市町入込数2!T39</f>
        <v>189665</v>
      </c>
      <c r="E134" s="53">
        <f>市町入込数2!U39</f>
        <v>245063</v>
      </c>
      <c r="F134" s="53">
        <f>市町入込数2!V39</f>
        <v>252635</v>
      </c>
      <c r="G134" s="53">
        <f>市町入込数2!W39</f>
        <v>251863</v>
      </c>
      <c r="H134" s="53">
        <f>市町入込数2!X39</f>
        <v>265001</v>
      </c>
      <c r="I134" s="53">
        <f>市町入込数2!Y39</f>
        <v>253780</v>
      </c>
      <c r="J134" s="53">
        <f>市町入込数2!Z39</f>
        <v>254397</v>
      </c>
      <c r="K134" s="53">
        <f>市町入込数2!AA39</f>
        <v>242062</v>
      </c>
      <c r="L134" s="53">
        <f>市町入込数2!AB39</f>
        <v>227847</v>
      </c>
      <c r="M134" s="53">
        <f>市町入込数2!AC39</f>
        <v>136571</v>
      </c>
      <c r="N134" s="53">
        <f>市町入込数2!AD39</f>
        <v>140351</v>
      </c>
      <c r="O134" s="616">
        <f>市町入込数2!AE39</f>
        <v>202312</v>
      </c>
      <c r="P134" s="616">
        <f>市町入込数2!AF39</f>
        <v>210619</v>
      </c>
      <c r="Q134" s="616">
        <f>市町入込数2!AG39</f>
        <v>217173</v>
      </c>
    </row>
    <row r="135" spans="1:17" x14ac:dyDescent="0.2">
      <c r="A135" s="43"/>
      <c r="B135" s="43" t="s">
        <v>140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I135" s="79">
        <v>0</v>
      </c>
      <c r="J135" s="50">
        <f>宿泊者数!AK19</f>
        <v>0</v>
      </c>
      <c r="K135" s="50">
        <f>宿泊者数!AK42</f>
        <v>0</v>
      </c>
      <c r="L135" s="50">
        <f>宿泊者数!AK65</f>
        <v>0</v>
      </c>
      <c r="M135" s="50">
        <f>宿泊者数!AK88</f>
        <v>0</v>
      </c>
      <c r="N135" s="50">
        <f>宿泊者数!AK120</f>
        <v>0</v>
      </c>
      <c r="O135" s="506">
        <f>宿泊者数!AK142</f>
        <v>0</v>
      </c>
      <c r="P135" s="506">
        <f>宿泊者数!AK173</f>
        <v>0</v>
      </c>
      <c r="Q135" s="546">
        <f>宿泊者数!AK195/1000</f>
        <v>0</v>
      </c>
    </row>
    <row r="136" spans="1:17" x14ac:dyDescent="0.2">
      <c r="B136" t="s">
        <v>141</v>
      </c>
      <c r="C136" s="49">
        <v>156</v>
      </c>
      <c r="D136" s="49">
        <v>158</v>
      </c>
      <c r="E136" s="49">
        <v>213</v>
      </c>
      <c r="F136" s="49">
        <v>216</v>
      </c>
      <c r="G136" s="49">
        <v>215</v>
      </c>
      <c r="H136" s="49">
        <v>230</v>
      </c>
      <c r="I136" s="78">
        <v>218</v>
      </c>
      <c r="J136" s="50">
        <f>宿泊者数!AK20</f>
        <v>210</v>
      </c>
      <c r="K136" s="50">
        <f>宿泊者数!AK43</f>
        <v>198.60599999999999</v>
      </c>
      <c r="L136" s="50">
        <f>宿泊者数!AK66</f>
        <v>182.94</v>
      </c>
      <c r="M136" s="50">
        <f>宿泊者数!AK89</f>
        <v>106.06</v>
      </c>
      <c r="N136" s="50">
        <f>宿泊者数!AK121</f>
        <v>108.684</v>
      </c>
      <c r="O136" s="506">
        <f>宿泊者数!AK143</f>
        <v>163.143</v>
      </c>
      <c r="P136" s="506">
        <f>宿泊者数!AK174</f>
        <v>174.148</v>
      </c>
      <c r="Q136" s="506">
        <f>宿泊者数!AK196/1000</f>
        <v>181.083</v>
      </c>
    </row>
    <row r="137" spans="1:17" x14ac:dyDescent="0.2">
      <c r="B137" t="s">
        <v>142</v>
      </c>
      <c r="C137" s="49">
        <v>26</v>
      </c>
      <c r="D137" s="49">
        <v>19</v>
      </c>
      <c r="E137" s="49">
        <v>19</v>
      </c>
      <c r="F137" s="49">
        <v>23</v>
      </c>
      <c r="G137" s="49">
        <v>23</v>
      </c>
      <c r="H137" s="49">
        <v>22</v>
      </c>
      <c r="I137" s="78">
        <v>22</v>
      </c>
      <c r="J137" s="50">
        <f>宿泊者数!AK21</f>
        <v>33</v>
      </c>
      <c r="K137" s="50">
        <f>宿泊者数!AK44</f>
        <v>32.442999999999998</v>
      </c>
      <c r="L137" s="50">
        <f>宿泊者数!AK67</f>
        <v>44.906999999999996</v>
      </c>
      <c r="M137" s="50">
        <f>宿泊者数!AK90</f>
        <v>30.510999999999999</v>
      </c>
      <c r="N137" s="50">
        <f>宿泊者数!AK122</f>
        <v>31.667000000000002</v>
      </c>
      <c r="O137" s="506">
        <f>宿泊者数!AK144</f>
        <v>39.168999999999997</v>
      </c>
      <c r="P137" s="506">
        <f>宿泊者数!AK175</f>
        <v>36.470999999999997</v>
      </c>
      <c r="Q137" s="506">
        <f>宿泊者数!AK197/1000</f>
        <v>36.090000000000003</v>
      </c>
    </row>
    <row r="138" spans="1:17" x14ac:dyDescent="0.2">
      <c r="B138" t="s">
        <v>143</v>
      </c>
      <c r="C138" s="49">
        <v>14</v>
      </c>
      <c r="D138" s="49">
        <v>13</v>
      </c>
      <c r="E138" s="49">
        <v>13</v>
      </c>
      <c r="F138" s="49">
        <v>14</v>
      </c>
      <c r="G138" s="49">
        <v>14</v>
      </c>
      <c r="H138" s="49">
        <v>14</v>
      </c>
      <c r="I138" s="78">
        <v>14</v>
      </c>
      <c r="J138" s="50">
        <f>宿泊者数!AK22</f>
        <v>12</v>
      </c>
      <c r="K138" s="50">
        <f>宿泊者数!AK45</f>
        <v>11.013</v>
      </c>
      <c r="L138" s="50">
        <f>宿泊者数!AK68</f>
        <v>0</v>
      </c>
      <c r="M138" s="50">
        <f>宿泊者数!AK91</f>
        <v>0</v>
      </c>
      <c r="N138" s="50">
        <f>宿泊者数!AK123</f>
        <v>0</v>
      </c>
      <c r="O138" s="506">
        <f>宿泊者数!AK145</f>
        <v>0</v>
      </c>
      <c r="P138" s="506">
        <f>宿泊者数!AK176</f>
        <v>0</v>
      </c>
      <c r="Q138" s="506">
        <f>宿泊者数!AK198/1000</f>
        <v>0</v>
      </c>
    </row>
    <row r="139" spans="1:17" x14ac:dyDescent="0.2">
      <c r="B139" t="s">
        <v>144</v>
      </c>
      <c r="C139" s="49">
        <v>0</v>
      </c>
      <c r="D139" s="49">
        <v>0</v>
      </c>
      <c r="E139" s="49">
        <v>0</v>
      </c>
      <c r="F139" s="49">
        <v>0</v>
      </c>
      <c r="G139" s="49">
        <v>0</v>
      </c>
      <c r="H139" s="49">
        <v>0</v>
      </c>
      <c r="I139" s="78">
        <v>0</v>
      </c>
      <c r="J139" s="50">
        <f>宿泊者数!AK23</f>
        <v>0</v>
      </c>
      <c r="K139" s="50">
        <f>宿泊者数!AK46</f>
        <v>0</v>
      </c>
      <c r="L139" s="50">
        <f>宿泊者数!AK69</f>
        <v>0</v>
      </c>
      <c r="M139" s="50">
        <f>宿泊者数!AK92</f>
        <v>0</v>
      </c>
      <c r="N139" s="50">
        <f>宿泊者数!AK124</f>
        <v>0</v>
      </c>
      <c r="O139" s="506">
        <f>宿泊者数!AK146</f>
        <v>0</v>
      </c>
      <c r="P139" s="506">
        <f>宿泊者数!AK177</f>
        <v>0</v>
      </c>
      <c r="Q139" s="506">
        <f>宿泊者数!AK199/1000</f>
        <v>0</v>
      </c>
    </row>
    <row r="140" spans="1:17" x14ac:dyDescent="0.2">
      <c r="B140" t="s">
        <v>145</v>
      </c>
      <c r="C140" s="49">
        <v>13</v>
      </c>
      <c r="D140" s="49">
        <v>0</v>
      </c>
      <c r="E140" s="49">
        <v>0</v>
      </c>
      <c r="F140" s="49">
        <v>0</v>
      </c>
      <c r="G140" s="49">
        <v>0</v>
      </c>
      <c r="H140" s="49">
        <v>0</v>
      </c>
      <c r="I140" s="78">
        <v>0</v>
      </c>
      <c r="J140" s="50">
        <f>宿泊者数!AK24</f>
        <v>0</v>
      </c>
      <c r="K140" s="50">
        <f>宿泊者数!AK47</f>
        <v>0</v>
      </c>
      <c r="L140" s="50">
        <f>宿泊者数!AK70</f>
        <v>0</v>
      </c>
      <c r="M140" s="50">
        <f>宿泊者数!AK93</f>
        <v>0</v>
      </c>
      <c r="N140" s="50">
        <f>宿泊者数!AK125</f>
        <v>0</v>
      </c>
      <c r="O140" s="506">
        <f>宿泊者数!AK147</f>
        <v>0</v>
      </c>
      <c r="P140" s="506">
        <f>宿泊者数!AK178</f>
        <v>0</v>
      </c>
      <c r="Q140" s="506">
        <f>宿泊者数!AK200/1000</f>
        <v>0</v>
      </c>
    </row>
    <row r="141" spans="1:17" x14ac:dyDescent="0.2">
      <c r="A141" s="61"/>
      <c r="B141" t="s">
        <v>146</v>
      </c>
      <c r="C141" s="49">
        <v>7</v>
      </c>
      <c r="D141" s="49">
        <v>0</v>
      </c>
      <c r="E141" s="49">
        <v>0</v>
      </c>
      <c r="F141" s="49">
        <v>0</v>
      </c>
      <c r="G141" s="49">
        <v>0</v>
      </c>
      <c r="H141" s="49">
        <v>0</v>
      </c>
      <c r="I141" s="80">
        <v>0</v>
      </c>
      <c r="J141" s="50">
        <f>宿泊者数!AK25</f>
        <v>0</v>
      </c>
      <c r="K141" s="50">
        <f>宿泊者数!AK48</f>
        <v>0</v>
      </c>
      <c r="L141" s="50">
        <f>宿泊者数!AK71</f>
        <v>0</v>
      </c>
      <c r="M141" s="50">
        <f>宿泊者数!AK94</f>
        <v>0</v>
      </c>
      <c r="N141" s="50">
        <f>宿泊者数!AK126</f>
        <v>0</v>
      </c>
      <c r="O141" s="506">
        <f>宿泊者数!AK148</f>
        <v>0</v>
      </c>
      <c r="P141" s="506">
        <f>宿泊者数!AK179</f>
        <v>0</v>
      </c>
      <c r="Q141" s="547">
        <f>宿泊者数!AK201/1000</f>
        <v>0</v>
      </c>
    </row>
    <row r="142" spans="1:17" x14ac:dyDescent="0.2">
      <c r="A142" s="109" t="s">
        <v>198</v>
      </c>
      <c r="B142" s="109" t="s">
        <v>147</v>
      </c>
      <c r="C142" s="98">
        <f>C97+C106+C115+C124+C133</f>
        <v>6411000</v>
      </c>
      <c r="D142" s="98">
        <f t="shared" ref="D142:I142" si="57">D97+D106+D115+D124+D133</f>
        <v>6508937</v>
      </c>
      <c r="E142" s="98">
        <f t="shared" si="57"/>
        <v>8056897</v>
      </c>
      <c r="F142" s="98">
        <f t="shared" si="57"/>
        <v>8589676</v>
      </c>
      <c r="G142" s="98">
        <f t="shared" si="57"/>
        <v>8632572</v>
      </c>
      <c r="H142" s="98">
        <f t="shared" si="57"/>
        <v>8268922</v>
      </c>
      <c r="I142" s="98">
        <f t="shared" si="57"/>
        <v>8046351</v>
      </c>
      <c r="J142" s="98">
        <f t="shared" ref="J142:K142" si="58">J97+J106+J115+J124+J133</f>
        <v>8029830</v>
      </c>
      <c r="K142" s="98">
        <f t="shared" si="58"/>
        <v>7886189</v>
      </c>
      <c r="L142" s="98">
        <f t="shared" ref="L142:M142" si="59">L97+L106+L115+L124+L133</f>
        <v>7489498</v>
      </c>
      <c r="M142" s="98">
        <f t="shared" si="59"/>
        <v>4718019</v>
      </c>
      <c r="N142" s="98">
        <f t="shared" ref="N142:O142" si="60">N97+N106+N115+N124+N133</f>
        <v>4901845</v>
      </c>
      <c r="O142" s="98">
        <f t="shared" si="60"/>
        <v>6365473</v>
      </c>
      <c r="P142" s="98">
        <f t="shared" ref="P142:Q142" si="61">P97+P106+P115+P124+P133</f>
        <v>6309615</v>
      </c>
      <c r="Q142" s="98">
        <f t="shared" si="61"/>
        <v>6479309</v>
      </c>
    </row>
    <row r="143" spans="1:17" x14ac:dyDescent="0.2">
      <c r="A143" s="56"/>
      <c r="B143" s="110" t="s">
        <v>148</v>
      </c>
      <c r="C143" s="99">
        <f>C98+C107+C116+C125+C134</f>
        <v>1928000</v>
      </c>
      <c r="D143" s="99">
        <f t="shared" ref="D143:I143" si="62">D98+D107+D116+D125+D134</f>
        <v>1852559</v>
      </c>
      <c r="E143" s="99">
        <f t="shared" si="62"/>
        <v>1936551</v>
      </c>
      <c r="F143" s="99">
        <f t="shared" si="62"/>
        <v>2031090</v>
      </c>
      <c r="G143" s="99">
        <f t="shared" si="62"/>
        <v>2129699</v>
      </c>
      <c r="H143" s="99">
        <f t="shared" si="62"/>
        <v>2061878</v>
      </c>
      <c r="I143" s="99">
        <f t="shared" si="62"/>
        <v>2071368</v>
      </c>
      <c r="J143" s="99">
        <f t="shared" ref="J143:K143" si="63">J98+J107+J116+J125+J134</f>
        <v>2064140</v>
      </c>
      <c r="K143" s="99">
        <f t="shared" si="63"/>
        <v>2002204</v>
      </c>
      <c r="L143" s="99">
        <f t="shared" ref="L143:M143" si="64">L98+L107+L116+L125+L134</f>
        <v>1919737</v>
      </c>
      <c r="M143" s="99">
        <f t="shared" si="64"/>
        <v>1061476</v>
      </c>
      <c r="N143" s="99">
        <f t="shared" ref="N143:O143" si="65">N98+N107+N116+N125+N134</f>
        <v>1153670</v>
      </c>
      <c r="O143" s="99">
        <f t="shared" si="65"/>
        <v>1639594</v>
      </c>
      <c r="P143" s="99">
        <f t="shared" ref="P143:Q143" si="66">P98+P107+P116+P125+P134</f>
        <v>1693710</v>
      </c>
      <c r="Q143" s="99">
        <f t="shared" si="66"/>
        <v>1739660</v>
      </c>
    </row>
    <row r="144" spans="1:17" x14ac:dyDescent="0.2">
      <c r="A144" s="56"/>
      <c r="B144" s="111" t="s">
        <v>205</v>
      </c>
      <c r="C144" s="98">
        <f>C142+C143</f>
        <v>8339000</v>
      </c>
      <c r="D144" s="112">
        <f t="shared" ref="D144:I144" si="67">D142+D143</f>
        <v>8361496</v>
      </c>
      <c r="E144" s="112">
        <f t="shared" si="67"/>
        <v>9993448</v>
      </c>
      <c r="F144" s="112">
        <f t="shared" si="67"/>
        <v>10620766</v>
      </c>
      <c r="G144" s="112">
        <f t="shared" si="67"/>
        <v>10762271</v>
      </c>
      <c r="H144" s="112">
        <f t="shared" si="67"/>
        <v>10330800</v>
      </c>
      <c r="I144" s="112">
        <f t="shared" si="67"/>
        <v>10117719</v>
      </c>
      <c r="J144" s="112">
        <f t="shared" ref="J144:K144" si="68">J142+J143</f>
        <v>10093970</v>
      </c>
      <c r="K144" s="112">
        <f t="shared" si="68"/>
        <v>9888393</v>
      </c>
      <c r="L144" s="112">
        <f t="shared" ref="L144:M144" si="69">L142+L143</f>
        <v>9409235</v>
      </c>
      <c r="M144" s="112">
        <f t="shared" si="69"/>
        <v>5779495</v>
      </c>
      <c r="N144" s="112">
        <f t="shared" ref="N144:O144" si="70">N142+N143</f>
        <v>6055515</v>
      </c>
      <c r="O144" s="112">
        <f t="shared" si="70"/>
        <v>8005067</v>
      </c>
      <c r="P144" s="112">
        <f t="shared" ref="P144:Q144" si="71">P142+P143</f>
        <v>8003325</v>
      </c>
      <c r="Q144" s="112">
        <f t="shared" si="71"/>
        <v>8218969</v>
      </c>
    </row>
    <row r="145" spans="1:17" x14ac:dyDescent="0.2">
      <c r="A145" s="56"/>
      <c r="B145" s="109" t="s">
        <v>140</v>
      </c>
      <c r="C145" s="98">
        <f>C99+C108+C117+C126+C135</f>
        <v>166</v>
      </c>
      <c r="D145" s="98">
        <f t="shared" ref="D145:I145" si="72">D99+D108+D117+D126+D135</f>
        <v>164</v>
      </c>
      <c r="E145" s="98">
        <f t="shared" si="72"/>
        <v>161</v>
      </c>
      <c r="F145" s="98">
        <f t="shared" si="72"/>
        <v>156</v>
      </c>
      <c r="G145" s="98">
        <f t="shared" si="72"/>
        <v>164</v>
      </c>
      <c r="H145" s="98">
        <f t="shared" si="72"/>
        <v>160</v>
      </c>
      <c r="I145" s="98">
        <f t="shared" si="72"/>
        <v>162</v>
      </c>
      <c r="J145" s="98">
        <f t="shared" ref="J145:K145" si="73">J99+J108+J117+J126+J135</f>
        <v>165</v>
      </c>
      <c r="K145" s="98">
        <f t="shared" si="73"/>
        <v>159.72492502807376</v>
      </c>
      <c r="L145" s="98">
        <f t="shared" ref="L145:M145" si="74">L99+L108+L117+L126+L135</f>
        <v>168.166</v>
      </c>
      <c r="M145" s="98">
        <f t="shared" si="74"/>
        <v>98.650999999999996</v>
      </c>
      <c r="N145" s="98">
        <f t="shared" ref="N145:O145" si="75">N99+N108+N117+N126+N135</f>
        <v>104.834</v>
      </c>
      <c r="O145" s="98">
        <f t="shared" si="75"/>
        <v>147.44800000000001</v>
      </c>
      <c r="P145" s="98">
        <f t="shared" ref="P145:Q145" si="76">P99+P108+P117+P126+P135</f>
        <v>153.38000000000002</v>
      </c>
      <c r="Q145" s="98">
        <f t="shared" si="76"/>
        <v>158.60399999999998</v>
      </c>
    </row>
    <row r="146" spans="1:17" x14ac:dyDescent="0.2">
      <c r="A146" s="56"/>
      <c r="B146" s="56" t="s">
        <v>141</v>
      </c>
      <c r="C146" s="99">
        <f t="shared" ref="C146:I151" si="77">C100+C109+C118+C127+C136</f>
        <v>877</v>
      </c>
      <c r="D146" s="99">
        <f t="shared" si="77"/>
        <v>928</v>
      </c>
      <c r="E146" s="99">
        <f t="shared" si="77"/>
        <v>997</v>
      </c>
      <c r="F146" s="99">
        <f t="shared" si="77"/>
        <v>1016</v>
      </c>
      <c r="G146" s="99">
        <f t="shared" si="77"/>
        <v>1075</v>
      </c>
      <c r="H146" s="99">
        <f t="shared" si="77"/>
        <v>1107</v>
      </c>
      <c r="I146" s="99">
        <f t="shared" si="77"/>
        <v>1060</v>
      </c>
      <c r="J146" s="99">
        <f t="shared" ref="J146:K146" si="78">J100+J109+J118+J127+J136</f>
        <v>1041</v>
      </c>
      <c r="K146" s="99">
        <f t="shared" si="78"/>
        <v>1018.1011921199358</v>
      </c>
      <c r="L146" s="99">
        <f t="shared" ref="L146:M146" si="79">L100+L109+L118+L127+L136</f>
        <v>1024.0640000000001</v>
      </c>
      <c r="M146" s="99">
        <f t="shared" si="79"/>
        <v>577.84900000000005</v>
      </c>
      <c r="N146" s="99">
        <f t="shared" ref="N146:O146" si="80">N100+N109+N118+N127+N136</f>
        <v>617.27299999999991</v>
      </c>
      <c r="O146" s="99">
        <f t="shared" si="80"/>
        <v>893.63699999999994</v>
      </c>
      <c r="P146" s="99">
        <f t="shared" ref="P146:Q146" si="81">P100+P109+P118+P127+P136</f>
        <v>935.726</v>
      </c>
      <c r="Q146" s="99">
        <f t="shared" si="81"/>
        <v>937.29899999999998</v>
      </c>
    </row>
    <row r="147" spans="1:17" x14ac:dyDescent="0.2">
      <c r="A147" s="56"/>
      <c r="B147" s="56" t="s">
        <v>142</v>
      </c>
      <c r="C147" s="99">
        <f t="shared" si="77"/>
        <v>671</v>
      </c>
      <c r="D147" s="99">
        <f t="shared" si="77"/>
        <v>576</v>
      </c>
      <c r="E147" s="99">
        <f t="shared" si="77"/>
        <v>594</v>
      </c>
      <c r="F147" s="99">
        <f t="shared" si="77"/>
        <v>655</v>
      </c>
      <c r="G147" s="99">
        <f t="shared" si="77"/>
        <v>683</v>
      </c>
      <c r="H147" s="99">
        <f t="shared" si="77"/>
        <v>567</v>
      </c>
      <c r="I147" s="99">
        <f t="shared" si="77"/>
        <v>631</v>
      </c>
      <c r="J147" s="99">
        <f t="shared" ref="J147:K147" si="82">J101+J110+J119+J128+J137</f>
        <v>645</v>
      </c>
      <c r="K147" s="99">
        <f t="shared" si="82"/>
        <v>615.78913831470277</v>
      </c>
      <c r="L147" s="99">
        <f t="shared" ref="L147:M147" si="83">L101+L110+L119+L128+L137</f>
        <v>554.87400000000002</v>
      </c>
      <c r="M147" s="99">
        <f t="shared" si="83"/>
        <v>299.06100000000004</v>
      </c>
      <c r="N147" s="99">
        <f t="shared" ref="N147:O147" si="84">N101+N110+N119+N128+N137</f>
        <v>324.39099999999996</v>
      </c>
      <c r="O147" s="99">
        <f t="shared" si="84"/>
        <v>456.60399999999993</v>
      </c>
      <c r="P147" s="99">
        <f t="shared" ref="P147:Q147" si="85">P101+P110+P119+P128+P137</f>
        <v>449.10500000000002</v>
      </c>
      <c r="Q147" s="99">
        <f t="shared" si="85"/>
        <v>496.53</v>
      </c>
    </row>
    <row r="148" spans="1:17" x14ac:dyDescent="0.2">
      <c r="A148" s="56"/>
      <c r="B148" s="56" t="s">
        <v>143</v>
      </c>
      <c r="C148" s="99">
        <f t="shared" si="77"/>
        <v>183</v>
      </c>
      <c r="D148" s="99">
        <f t="shared" si="77"/>
        <v>174</v>
      </c>
      <c r="E148" s="99">
        <f t="shared" si="77"/>
        <v>171</v>
      </c>
      <c r="F148" s="99">
        <f t="shared" si="77"/>
        <v>186</v>
      </c>
      <c r="G148" s="99">
        <f t="shared" si="77"/>
        <v>194</v>
      </c>
      <c r="H148" s="99">
        <f t="shared" si="77"/>
        <v>211</v>
      </c>
      <c r="I148" s="99">
        <f t="shared" si="77"/>
        <v>194</v>
      </c>
      <c r="J148" s="99">
        <f t="shared" ref="J148:K148" si="86">J102+J111+J120+J129+J138</f>
        <v>192</v>
      </c>
      <c r="K148" s="99">
        <f t="shared" si="86"/>
        <v>183.37778274089973</v>
      </c>
      <c r="L148" s="99">
        <f t="shared" ref="L148:M148" si="87">L102+L111+L120+L129+L138</f>
        <v>144.417</v>
      </c>
      <c r="M148" s="99">
        <f t="shared" si="87"/>
        <v>61.537999999999997</v>
      </c>
      <c r="N148" s="99">
        <f t="shared" ref="N148:O148" si="88">N102+N111+N120+N129+N138</f>
        <v>74.518000000000001</v>
      </c>
      <c r="O148" s="99">
        <f t="shared" si="88"/>
        <v>100.666</v>
      </c>
      <c r="P148" s="99">
        <f t="shared" ref="P148:Q148" si="89">P102+P111+P120+P129+P138</f>
        <v>123.642</v>
      </c>
      <c r="Q148" s="99">
        <f t="shared" si="89"/>
        <v>120.68600000000001</v>
      </c>
    </row>
    <row r="149" spans="1:17" x14ac:dyDescent="0.2">
      <c r="A149" s="56"/>
      <c r="B149" s="56" t="s">
        <v>144</v>
      </c>
      <c r="C149" s="99">
        <f t="shared" si="77"/>
        <v>0</v>
      </c>
      <c r="D149" s="99">
        <f t="shared" si="77"/>
        <v>0</v>
      </c>
      <c r="E149" s="99">
        <f t="shared" si="77"/>
        <v>0</v>
      </c>
      <c r="F149" s="99">
        <f t="shared" si="77"/>
        <v>0</v>
      </c>
      <c r="G149" s="99">
        <f t="shared" si="77"/>
        <v>0</v>
      </c>
      <c r="H149" s="99">
        <f t="shared" si="77"/>
        <v>0</v>
      </c>
      <c r="I149" s="99">
        <f t="shared" si="77"/>
        <v>0</v>
      </c>
      <c r="J149" s="99">
        <f t="shared" ref="J149:K149" si="90">J103+J112+J121+J130+J139</f>
        <v>0</v>
      </c>
      <c r="K149" s="99">
        <f t="shared" si="90"/>
        <v>0</v>
      </c>
      <c r="L149" s="99">
        <f t="shared" ref="L149:M149" si="91">L103+L112+L121+L130+L139</f>
        <v>0</v>
      </c>
      <c r="M149" s="99">
        <f t="shared" si="91"/>
        <v>0</v>
      </c>
      <c r="N149" s="99">
        <f t="shared" ref="N149:O149" si="92">N103+N112+N121+N130+N139</f>
        <v>0</v>
      </c>
      <c r="O149" s="99">
        <f t="shared" si="92"/>
        <v>0</v>
      </c>
      <c r="P149" s="99">
        <f t="shared" ref="P149:Q149" si="93">P103+P112+P121+P130+P139</f>
        <v>0</v>
      </c>
      <c r="Q149" s="99">
        <f t="shared" si="93"/>
        <v>0</v>
      </c>
    </row>
    <row r="150" spans="1:17" x14ac:dyDescent="0.2">
      <c r="A150" s="56"/>
      <c r="B150" s="56" t="s">
        <v>145</v>
      </c>
      <c r="C150" s="99">
        <f t="shared" si="77"/>
        <v>13</v>
      </c>
      <c r="D150" s="99">
        <f t="shared" si="77"/>
        <v>0</v>
      </c>
      <c r="E150" s="99">
        <f t="shared" si="77"/>
        <v>0</v>
      </c>
      <c r="F150" s="99">
        <f t="shared" si="77"/>
        <v>0</v>
      </c>
      <c r="G150" s="99">
        <f t="shared" si="77"/>
        <v>0</v>
      </c>
      <c r="H150" s="99">
        <f t="shared" si="77"/>
        <v>0</v>
      </c>
      <c r="I150" s="99">
        <f t="shared" si="77"/>
        <v>0</v>
      </c>
      <c r="J150" s="99">
        <f t="shared" ref="J150:K150" si="94">J104+J113+J122+J131+J140</f>
        <v>0</v>
      </c>
      <c r="K150" s="99">
        <f t="shared" si="94"/>
        <v>0</v>
      </c>
      <c r="L150" s="99">
        <f t="shared" ref="L150:M150" si="95">L104+L113+L122+L131+L140</f>
        <v>0</v>
      </c>
      <c r="M150" s="99">
        <f t="shared" si="95"/>
        <v>0</v>
      </c>
      <c r="N150" s="99">
        <f t="shared" ref="N150:O150" si="96">N104+N113+N122+N131+N140</f>
        <v>0</v>
      </c>
      <c r="O150" s="99">
        <f t="shared" si="96"/>
        <v>0</v>
      </c>
      <c r="P150" s="99">
        <f t="shared" ref="P150:Q150" si="97">P104+P113+P122+P131+P140</f>
        <v>0</v>
      </c>
      <c r="Q150" s="99">
        <f t="shared" si="97"/>
        <v>0</v>
      </c>
    </row>
    <row r="151" spans="1:17" x14ac:dyDescent="0.2">
      <c r="A151" s="110"/>
      <c r="B151" s="110" t="s">
        <v>146</v>
      </c>
      <c r="C151" s="100">
        <f t="shared" si="77"/>
        <v>18</v>
      </c>
      <c r="D151" s="100">
        <f t="shared" si="77"/>
        <v>6</v>
      </c>
      <c r="E151" s="100">
        <f t="shared" si="77"/>
        <v>14</v>
      </c>
      <c r="F151" s="100">
        <f t="shared" si="77"/>
        <v>18</v>
      </c>
      <c r="G151" s="100">
        <f t="shared" si="77"/>
        <v>14</v>
      </c>
      <c r="H151" s="100">
        <f t="shared" si="77"/>
        <v>17</v>
      </c>
      <c r="I151" s="100">
        <f t="shared" si="77"/>
        <v>25</v>
      </c>
      <c r="J151" s="100">
        <f t="shared" ref="J151:K151" si="98">J105+J114+J123+J132+J141</f>
        <v>23</v>
      </c>
      <c r="K151" s="100">
        <f t="shared" si="98"/>
        <v>25.211209477482303</v>
      </c>
      <c r="L151" s="100">
        <f t="shared" ref="L151:M151" si="99">L105+L114+L123+L132+L141</f>
        <v>28.215999999999998</v>
      </c>
      <c r="M151" s="100">
        <f t="shared" si="99"/>
        <v>24.376999999999999</v>
      </c>
      <c r="N151" s="100">
        <f t="shared" ref="N151:O151" si="100">N105+N114+N123+N132+N141</f>
        <v>32.654000000000003</v>
      </c>
      <c r="O151" s="100">
        <f t="shared" si="100"/>
        <v>41.238999999999997</v>
      </c>
      <c r="P151" s="100">
        <f t="shared" ref="P151:Q151" si="101">P105+P114+P123+P132+P141</f>
        <v>31.856999999999999</v>
      </c>
      <c r="Q151" s="100">
        <f t="shared" si="101"/>
        <v>26.541</v>
      </c>
    </row>
    <row r="152" spans="1:17" x14ac:dyDescent="0.2">
      <c r="C152" s="54"/>
      <c r="D152" s="54"/>
      <c r="E152" s="54"/>
      <c r="F152" s="54"/>
      <c r="G152" s="54"/>
      <c r="H152" s="54"/>
      <c r="I152" s="54"/>
    </row>
    <row r="153" spans="1:17" x14ac:dyDescent="0.2">
      <c r="A153" t="s">
        <v>154</v>
      </c>
      <c r="B153" s="67"/>
      <c r="C153" s="345" t="s">
        <v>151</v>
      </c>
      <c r="D153" s="345" t="s">
        <v>70</v>
      </c>
      <c r="E153" s="543" t="s">
        <v>67</v>
      </c>
      <c r="F153" s="345" t="s">
        <v>61</v>
      </c>
      <c r="G153" s="345" t="s">
        <v>60</v>
      </c>
      <c r="H153" s="345" t="s">
        <v>75</v>
      </c>
      <c r="I153" s="345" t="s">
        <v>76</v>
      </c>
      <c r="J153" s="345" t="s">
        <v>374</v>
      </c>
      <c r="K153" s="345" t="s">
        <v>426</v>
      </c>
      <c r="L153" s="345" t="s">
        <v>444</v>
      </c>
      <c r="M153" s="392" t="s">
        <v>495</v>
      </c>
      <c r="N153" s="392" t="s">
        <v>554</v>
      </c>
      <c r="O153" s="392" t="s">
        <v>579</v>
      </c>
      <c r="P153" s="713" t="s">
        <v>619</v>
      </c>
      <c r="Q153" s="713" t="s">
        <v>632</v>
      </c>
    </row>
    <row r="154" spans="1:17" x14ac:dyDescent="0.2">
      <c r="B154" t="s">
        <v>187</v>
      </c>
      <c r="C154" s="49">
        <f>SUM(C155:C161)</f>
        <v>6538</v>
      </c>
      <c r="D154" s="49">
        <f t="shared" ref="D154:H154" si="102">SUM(D155:D161)</f>
        <v>8121</v>
      </c>
      <c r="E154" s="49">
        <f t="shared" si="102"/>
        <v>8507</v>
      </c>
      <c r="F154" s="49">
        <f t="shared" si="102"/>
        <v>8550</v>
      </c>
      <c r="G154" s="49">
        <f t="shared" si="102"/>
        <v>10033</v>
      </c>
      <c r="H154" s="49">
        <f t="shared" si="102"/>
        <v>10389</v>
      </c>
      <c r="I154" s="49">
        <f t="shared" ref="I154:J154" si="103">SUM(I155:I161)</f>
        <v>11281</v>
      </c>
      <c r="J154" s="49">
        <f t="shared" si="103"/>
        <v>12246</v>
      </c>
      <c r="K154" s="49">
        <f t="shared" ref="K154:L154" si="104">SUM(K155:K161)</f>
        <v>13360</v>
      </c>
      <c r="L154" s="49">
        <f t="shared" si="104"/>
        <v>13321</v>
      </c>
      <c r="M154" s="49">
        <f t="shared" ref="M154:N154" si="105">SUM(M155:M161)</f>
        <v>8449</v>
      </c>
      <c r="N154" s="49">
        <f t="shared" si="105"/>
        <v>10762</v>
      </c>
      <c r="O154" s="49">
        <f t="shared" ref="O154:P154" si="106">SUM(O155:O161)</f>
        <v>13243</v>
      </c>
      <c r="P154" s="49">
        <f t="shared" si="106"/>
        <v>15456</v>
      </c>
      <c r="Q154" s="49">
        <f t="shared" ref="Q154" si="107">SUM(Q155:Q161)</f>
        <v>16724</v>
      </c>
    </row>
    <row r="155" spans="1:17" x14ac:dyDescent="0.2">
      <c r="B155" s="102" t="s">
        <v>140</v>
      </c>
      <c r="C155" s="49">
        <f t="shared" ref="C155:N155" si="108">ROUND(C71*C99/C145,0)</f>
        <v>977</v>
      </c>
      <c r="D155" s="49">
        <f t="shared" si="108"/>
        <v>1079</v>
      </c>
      <c r="E155" s="49">
        <f t="shared" si="108"/>
        <v>1266</v>
      </c>
      <c r="F155" s="49">
        <f t="shared" si="108"/>
        <v>1127</v>
      </c>
      <c r="G155" s="49">
        <f t="shared" si="108"/>
        <v>1303</v>
      </c>
      <c r="H155" s="49">
        <f t="shared" si="108"/>
        <v>1378</v>
      </c>
      <c r="I155" s="49">
        <f t="shared" si="108"/>
        <v>1511</v>
      </c>
      <c r="J155" s="49">
        <f t="shared" si="108"/>
        <v>1590</v>
      </c>
      <c r="K155" s="49">
        <f t="shared" si="108"/>
        <v>1702</v>
      </c>
      <c r="L155" s="49">
        <f t="shared" si="108"/>
        <v>1799</v>
      </c>
      <c r="M155" s="49">
        <f t="shared" si="108"/>
        <v>1128</v>
      </c>
      <c r="N155" s="49">
        <f t="shared" si="108"/>
        <v>1489</v>
      </c>
      <c r="O155" s="49">
        <f t="shared" ref="O155:P155" si="109">ROUND(O71*O99/O145,0)</f>
        <v>1997</v>
      </c>
      <c r="P155" s="49">
        <f t="shared" si="109"/>
        <v>2259</v>
      </c>
      <c r="Q155" s="49">
        <f t="shared" ref="Q155" si="110">ROUND(Q71*Q99/Q145,0)</f>
        <v>2324</v>
      </c>
    </row>
    <row r="156" spans="1:17" x14ac:dyDescent="0.2">
      <c r="B156" s="454" t="s">
        <v>141</v>
      </c>
      <c r="C156" s="114">
        <f>ROUND(C72*C100/C146,0)+1</f>
        <v>3766</v>
      </c>
      <c r="D156" s="114">
        <f>ROUND(D72*D100/D146,0)-1</f>
        <v>4491</v>
      </c>
      <c r="E156" s="114">
        <f>ROUND(E72*E100/E146,0)-1</f>
        <v>4874</v>
      </c>
      <c r="F156" s="114">
        <f>ROUND(F72*F100/F146,0)-1</f>
        <v>4944</v>
      </c>
      <c r="G156" s="114">
        <f>ROUND(G72*G100/G146,0)+1</f>
        <v>6244</v>
      </c>
      <c r="H156" s="114">
        <f t="shared" ref="H156:L156" si="111">ROUND(H72*H100/H146,0)</f>
        <v>6486</v>
      </c>
      <c r="I156" s="114">
        <f>ROUND(I72*I100/I146,0)-1</f>
        <v>6536</v>
      </c>
      <c r="J156" s="114">
        <f>ROUND(J72*J100/J146,0)-1</f>
        <v>7000</v>
      </c>
      <c r="K156" s="114">
        <f>ROUND(K72*K100/K146,0)-1</f>
        <v>8152</v>
      </c>
      <c r="L156" s="114">
        <f t="shared" si="111"/>
        <v>8471</v>
      </c>
      <c r="M156" s="114">
        <f>ROUND(M72*M100/M146,0)+1</f>
        <v>5341</v>
      </c>
      <c r="N156" s="114">
        <f>ROUND(N72*N100/N146,0)-1</f>
        <v>6862</v>
      </c>
      <c r="O156" s="114">
        <f>ROUND(O72*O100/O146,0)</f>
        <v>8800</v>
      </c>
      <c r="P156" s="114">
        <f>ROUND(P72*P100/P146,0)-1</f>
        <v>10661</v>
      </c>
      <c r="Q156" s="114">
        <f>ROUND(Q72*Q100/Q146,0)-1</f>
        <v>11200</v>
      </c>
    </row>
    <row r="157" spans="1:17" x14ac:dyDescent="0.2">
      <c r="B157" s="103" t="s">
        <v>142</v>
      </c>
      <c r="C157" s="49">
        <f t="shared" ref="C157:G158" si="112">ROUND(C73*C101/C147,0)</f>
        <v>1564</v>
      </c>
      <c r="D157" s="49">
        <f t="shared" si="112"/>
        <v>2362</v>
      </c>
      <c r="E157" s="49">
        <f t="shared" si="112"/>
        <v>2150</v>
      </c>
      <c r="F157" s="49">
        <f t="shared" si="112"/>
        <v>2286</v>
      </c>
      <c r="G157" s="49">
        <f t="shared" si="112"/>
        <v>2271</v>
      </c>
      <c r="H157" s="49">
        <f t="shared" ref="H157:I158" si="113">ROUND(H73*H101/H147,0)</f>
        <v>2252</v>
      </c>
      <c r="I157" s="49">
        <f t="shared" si="113"/>
        <v>2916</v>
      </c>
      <c r="J157" s="49">
        <f t="shared" ref="J157:L158" si="114">ROUND(J73*J101/J147,0)</f>
        <v>3284</v>
      </c>
      <c r="K157" s="49">
        <f t="shared" si="114"/>
        <v>3105</v>
      </c>
      <c r="L157" s="49">
        <f t="shared" si="114"/>
        <v>3051</v>
      </c>
      <c r="M157" s="49">
        <f t="shared" ref="M157:N158" si="115">ROUND(M73*M101/M147,0)</f>
        <v>1980</v>
      </c>
      <c r="N157" s="49">
        <f t="shared" si="115"/>
        <v>2411</v>
      </c>
      <c r="O157" s="49">
        <f t="shared" ref="O157:P157" si="116">ROUND(O73*O101/O147,0)</f>
        <v>2446</v>
      </c>
      <c r="P157" s="49">
        <f t="shared" si="116"/>
        <v>2536</v>
      </c>
      <c r="Q157" s="49">
        <f t="shared" ref="Q157" si="117">ROUND(Q73*Q101/Q147,0)</f>
        <v>3200</v>
      </c>
    </row>
    <row r="158" spans="1:17" x14ac:dyDescent="0.2">
      <c r="B158" s="103" t="s">
        <v>143</v>
      </c>
      <c r="C158" s="49">
        <f t="shared" si="112"/>
        <v>231</v>
      </c>
      <c r="D158" s="49">
        <f t="shared" si="112"/>
        <v>189</v>
      </c>
      <c r="E158" s="49">
        <f t="shared" si="112"/>
        <v>217</v>
      </c>
      <c r="F158" s="49">
        <f t="shared" si="112"/>
        <v>193</v>
      </c>
      <c r="G158" s="49">
        <f t="shared" si="112"/>
        <v>215</v>
      </c>
      <c r="H158" s="49">
        <f t="shared" si="113"/>
        <v>273</v>
      </c>
      <c r="I158" s="49">
        <f t="shared" si="113"/>
        <v>318</v>
      </c>
      <c r="J158" s="49">
        <f t="shared" si="114"/>
        <v>372</v>
      </c>
      <c r="K158" s="49">
        <f t="shared" si="114"/>
        <v>401</v>
      </c>
      <c r="L158" s="49">
        <f t="shared" si="114"/>
        <v>0</v>
      </c>
      <c r="M158" s="49">
        <f t="shared" si="115"/>
        <v>0</v>
      </c>
      <c r="N158" s="49">
        <f t="shared" si="115"/>
        <v>0</v>
      </c>
      <c r="O158" s="49">
        <f t="shared" ref="O158:P158" si="118">ROUND(O74*O102/O148,0)</f>
        <v>0</v>
      </c>
      <c r="P158" s="49">
        <f t="shared" si="118"/>
        <v>0</v>
      </c>
      <c r="Q158" s="49">
        <f t="shared" ref="Q158" si="119">ROUND(Q74*Q102/Q148,0)</f>
        <v>0</v>
      </c>
    </row>
    <row r="159" spans="1:17" x14ac:dyDescent="0.2">
      <c r="B159" s="113" t="s">
        <v>144</v>
      </c>
      <c r="C159" s="118"/>
      <c r="D159" s="118"/>
      <c r="E159" s="118"/>
      <c r="F159" s="118"/>
      <c r="G159" s="118"/>
      <c r="H159" s="118"/>
      <c r="I159" s="118"/>
    </row>
    <row r="160" spans="1:17" x14ac:dyDescent="0.2">
      <c r="B160" s="113" t="s">
        <v>145</v>
      </c>
      <c r="C160" s="118"/>
      <c r="D160" s="118"/>
      <c r="E160" s="118"/>
      <c r="F160" s="118"/>
      <c r="G160" s="118"/>
      <c r="H160" s="118"/>
      <c r="I160" s="118"/>
    </row>
    <row r="161" spans="2:17" x14ac:dyDescent="0.2">
      <c r="B161" s="106" t="s">
        <v>146</v>
      </c>
      <c r="C161" s="53">
        <f t="shared" ref="C161:N161" si="120">ROUND(C77*C105/C151,0)</f>
        <v>0</v>
      </c>
      <c r="D161" s="53">
        <f t="shared" si="120"/>
        <v>0</v>
      </c>
      <c r="E161" s="53">
        <f t="shared" si="120"/>
        <v>0</v>
      </c>
      <c r="F161" s="53">
        <f t="shared" si="120"/>
        <v>0</v>
      </c>
      <c r="G161" s="53">
        <f t="shared" si="120"/>
        <v>0</v>
      </c>
      <c r="H161" s="53">
        <f t="shared" si="120"/>
        <v>0</v>
      </c>
      <c r="I161" s="53">
        <f t="shared" si="120"/>
        <v>0</v>
      </c>
      <c r="J161" s="53">
        <f t="shared" si="120"/>
        <v>0</v>
      </c>
      <c r="K161" s="53">
        <f t="shared" si="120"/>
        <v>0</v>
      </c>
      <c r="L161" s="53">
        <f t="shared" si="120"/>
        <v>0</v>
      </c>
      <c r="M161" s="53">
        <f t="shared" si="120"/>
        <v>0</v>
      </c>
      <c r="N161" s="53">
        <f t="shared" si="120"/>
        <v>0</v>
      </c>
      <c r="O161" s="53">
        <f t="shared" ref="O161:P161" si="121">ROUND(O77*O105/O151,0)</f>
        <v>0</v>
      </c>
      <c r="P161" s="53">
        <f t="shared" si="121"/>
        <v>0</v>
      </c>
      <c r="Q161" s="53">
        <f t="shared" ref="Q161" si="122">ROUND(Q77*Q105/Q151,0)</f>
        <v>0</v>
      </c>
    </row>
    <row r="162" spans="2:17" x14ac:dyDescent="0.2">
      <c r="B162" t="s">
        <v>188</v>
      </c>
      <c r="C162" s="47">
        <f>SUM(C163:C169)</f>
        <v>1313</v>
      </c>
      <c r="D162" s="47">
        <f t="shared" ref="D162:H162" si="123">SUM(D163:D169)</f>
        <v>1139</v>
      </c>
      <c r="E162" s="47">
        <f t="shared" si="123"/>
        <v>1687</v>
      </c>
      <c r="F162" s="47">
        <f t="shared" si="123"/>
        <v>2065</v>
      </c>
      <c r="G162" s="47">
        <f t="shared" si="123"/>
        <v>1949</v>
      </c>
      <c r="H162" s="47">
        <f t="shared" si="123"/>
        <v>1408</v>
      </c>
      <c r="I162" s="47">
        <f t="shared" ref="I162:J162" si="124">SUM(I163:I169)</f>
        <v>2303</v>
      </c>
      <c r="J162" s="47">
        <f t="shared" si="124"/>
        <v>2662</v>
      </c>
      <c r="K162" s="47">
        <f t="shared" ref="K162:L162" si="125">SUM(K163:K169)</f>
        <v>2371</v>
      </c>
      <c r="L162" s="47">
        <f t="shared" si="125"/>
        <v>2100</v>
      </c>
      <c r="M162" s="47">
        <f t="shared" ref="M162:N162" si="126">SUM(M163:M169)</f>
        <v>474</v>
      </c>
      <c r="N162" s="47">
        <f t="shared" si="126"/>
        <v>701</v>
      </c>
      <c r="O162" s="47">
        <f t="shared" ref="O162:P162" si="127">SUM(O163:O169)</f>
        <v>1893</v>
      </c>
      <c r="P162" s="47">
        <f t="shared" si="127"/>
        <v>2499</v>
      </c>
      <c r="Q162" s="47">
        <f t="shared" ref="Q162" si="128">SUM(Q163:Q169)</f>
        <v>2788</v>
      </c>
    </row>
    <row r="163" spans="2:17" x14ac:dyDescent="0.2">
      <c r="B163" s="102" t="s">
        <v>140</v>
      </c>
      <c r="C163" s="54">
        <f t="shared" ref="C163:N163" si="129">ROUND(C71*C108/C145,0)</f>
        <v>48</v>
      </c>
      <c r="D163" s="54">
        <f t="shared" si="129"/>
        <v>17</v>
      </c>
      <c r="E163" s="54">
        <f t="shared" si="129"/>
        <v>10</v>
      </c>
      <c r="F163" s="54">
        <f t="shared" si="129"/>
        <v>9</v>
      </c>
      <c r="G163" s="54">
        <f t="shared" si="129"/>
        <v>30</v>
      </c>
      <c r="H163" s="54">
        <f t="shared" si="129"/>
        <v>103</v>
      </c>
      <c r="I163" s="54">
        <f t="shared" si="129"/>
        <v>117</v>
      </c>
      <c r="J163" s="54">
        <f t="shared" si="129"/>
        <v>152</v>
      </c>
      <c r="K163" s="54">
        <f t="shared" si="129"/>
        <v>155</v>
      </c>
      <c r="L163" s="54">
        <f t="shared" si="129"/>
        <v>135</v>
      </c>
      <c r="M163" s="54">
        <f t="shared" si="129"/>
        <v>164</v>
      </c>
      <c r="N163" s="54">
        <f t="shared" si="129"/>
        <v>278</v>
      </c>
      <c r="O163" s="54">
        <f t="shared" ref="O163:P163" si="130">ROUND(O71*O108/O145,0)</f>
        <v>289</v>
      </c>
      <c r="P163" s="54">
        <f t="shared" si="130"/>
        <v>333</v>
      </c>
      <c r="Q163" s="54">
        <f t="shared" ref="Q163" si="131">ROUND(Q71*Q108/Q145,0)</f>
        <v>338</v>
      </c>
    </row>
    <row r="164" spans="2:17" x14ac:dyDescent="0.2">
      <c r="B164" s="103" t="s">
        <v>141</v>
      </c>
      <c r="C164" s="54">
        <f t="shared" ref="C164:N164" si="132">ROUND(C72*C109/C146,0)</f>
        <v>18</v>
      </c>
      <c r="D164" s="54">
        <f t="shared" si="132"/>
        <v>27</v>
      </c>
      <c r="E164" s="54">
        <f t="shared" si="132"/>
        <v>22</v>
      </c>
      <c r="F164" s="54">
        <f t="shared" si="132"/>
        <v>0</v>
      </c>
      <c r="G164" s="54">
        <f t="shared" si="132"/>
        <v>8</v>
      </c>
      <c r="H164" s="54">
        <f t="shared" si="132"/>
        <v>9</v>
      </c>
      <c r="I164" s="54">
        <f t="shared" si="132"/>
        <v>9</v>
      </c>
      <c r="J164" s="54">
        <f t="shared" si="132"/>
        <v>10</v>
      </c>
      <c r="K164" s="54">
        <f t="shared" si="132"/>
        <v>12</v>
      </c>
      <c r="L164" s="54">
        <f t="shared" si="132"/>
        <v>17</v>
      </c>
      <c r="M164" s="54">
        <f t="shared" si="132"/>
        <v>7</v>
      </c>
      <c r="N164" s="54">
        <f t="shared" si="132"/>
        <v>10</v>
      </c>
      <c r="O164" s="54">
        <f t="shared" ref="O164:P164" si="133">ROUND(O72*O109/O146,0)</f>
        <v>90</v>
      </c>
      <c r="P164" s="54">
        <f t="shared" si="133"/>
        <v>124</v>
      </c>
      <c r="Q164" s="54">
        <f t="shared" ref="Q164" si="134">ROUND(Q72*Q109/Q146,0)</f>
        <v>91</v>
      </c>
    </row>
    <row r="165" spans="2:17" x14ac:dyDescent="0.2">
      <c r="B165" s="103" t="s">
        <v>142</v>
      </c>
      <c r="C165" s="54">
        <f t="shared" ref="C165:N165" si="135">ROUND(C73*C110/C147,0)</f>
        <v>1150</v>
      </c>
      <c r="D165" s="54">
        <f t="shared" si="135"/>
        <v>1020</v>
      </c>
      <c r="E165" s="54">
        <f t="shared" si="135"/>
        <v>1544</v>
      </c>
      <c r="F165" s="54">
        <f t="shared" si="135"/>
        <v>1943</v>
      </c>
      <c r="G165" s="54">
        <f t="shared" si="135"/>
        <v>1798</v>
      </c>
      <c r="H165" s="54">
        <f t="shared" si="135"/>
        <v>1153</v>
      </c>
      <c r="I165" s="54">
        <f t="shared" si="135"/>
        <v>2006</v>
      </c>
      <c r="J165" s="54">
        <f t="shared" si="135"/>
        <v>2305</v>
      </c>
      <c r="K165" s="54">
        <f t="shared" si="135"/>
        <v>2066</v>
      </c>
      <c r="L165" s="54">
        <f t="shared" si="135"/>
        <v>1773</v>
      </c>
      <c r="M165" s="54">
        <f t="shared" si="135"/>
        <v>231</v>
      </c>
      <c r="N165" s="54">
        <f t="shared" si="135"/>
        <v>297</v>
      </c>
      <c r="O165" s="54">
        <f t="shared" ref="O165:P165" si="136">ROUND(O73*O110/O147,0)</f>
        <v>1353</v>
      </c>
      <c r="P165" s="54">
        <f t="shared" si="136"/>
        <v>1824</v>
      </c>
      <c r="Q165" s="54">
        <f t="shared" ref="Q165" si="137">ROUND(Q73*Q110/Q147,0)</f>
        <v>2117</v>
      </c>
    </row>
    <row r="166" spans="2:17" x14ac:dyDescent="0.2">
      <c r="B166" s="103" t="s">
        <v>143</v>
      </c>
      <c r="C166" s="54">
        <f t="shared" ref="C166:N166" si="138">ROUND(C74*C111/C148,0)</f>
        <v>97</v>
      </c>
      <c r="D166" s="54">
        <f t="shared" si="138"/>
        <v>75</v>
      </c>
      <c r="E166" s="54">
        <f t="shared" si="138"/>
        <v>111</v>
      </c>
      <c r="F166" s="54">
        <f t="shared" si="138"/>
        <v>113</v>
      </c>
      <c r="G166" s="54">
        <f t="shared" si="138"/>
        <v>113</v>
      </c>
      <c r="H166" s="54">
        <f t="shared" si="138"/>
        <v>143</v>
      </c>
      <c r="I166" s="54">
        <f t="shared" si="138"/>
        <v>171</v>
      </c>
      <c r="J166" s="54">
        <f t="shared" si="138"/>
        <v>195</v>
      </c>
      <c r="K166" s="54">
        <f t="shared" si="138"/>
        <v>138</v>
      </c>
      <c r="L166" s="54">
        <f t="shared" si="138"/>
        <v>175</v>
      </c>
      <c r="M166" s="54">
        <f t="shared" si="138"/>
        <v>72</v>
      </c>
      <c r="N166" s="54">
        <f t="shared" si="138"/>
        <v>116</v>
      </c>
      <c r="O166" s="54">
        <f t="shared" ref="O166:P166" si="139">ROUND(O74*O111/O148,0)</f>
        <v>161</v>
      </c>
      <c r="P166" s="54">
        <f t="shared" si="139"/>
        <v>218</v>
      </c>
      <c r="Q166" s="54">
        <f t="shared" ref="Q166" si="140">ROUND(Q74*Q111/Q148,0)</f>
        <v>242</v>
      </c>
    </row>
    <row r="167" spans="2:17" x14ac:dyDescent="0.2">
      <c r="B167" s="113" t="s">
        <v>144</v>
      </c>
      <c r="C167" s="118"/>
      <c r="D167" s="118"/>
      <c r="E167" s="118"/>
      <c r="F167" s="118"/>
      <c r="G167" s="118"/>
      <c r="H167" s="118"/>
      <c r="I167" s="118"/>
    </row>
    <row r="168" spans="2:17" x14ac:dyDescent="0.2">
      <c r="B168" s="113" t="s">
        <v>145</v>
      </c>
      <c r="C168" s="118"/>
      <c r="D168" s="118"/>
      <c r="E168" s="118"/>
      <c r="F168" s="118"/>
      <c r="G168" s="118"/>
      <c r="H168" s="118"/>
      <c r="I168" s="118"/>
    </row>
    <row r="169" spans="2:17" x14ac:dyDescent="0.2">
      <c r="B169" s="103" t="s">
        <v>146</v>
      </c>
      <c r="C169" s="54">
        <f t="shared" ref="C169:N169" si="141">ROUND(C77*C114/C151,0)</f>
        <v>0</v>
      </c>
      <c r="D169" s="54">
        <f t="shared" si="141"/>
        <v>0</v>
      </c>
      <c r="E169" s="54">
        <f t="shared" si="141"/>
        <v>0</v>
      </c>
      <c r="F169" s="54">
        <f t="shared" si="141"/>
        <v>0</v>
      </c>
      <c r="G169" s="54">
        <f t="shared" si="141"/>
        <v>0</v>
      </c>
      <c r="H169" s="54">
        <f t="shared" si="141"/>
        <v>0</v>
      </c>
      <c r="I169" s="54">
        <f t="shared" si="141"/>
        <v>0</v>
      </c>
      <c r="J169" s="54">
        <f t="shared" si="141"/>
        <v>0</v>
      </c>
      <c r="K169" s="54">
        <f t="shared" si="141"/>
        <v>0</v>
      </c>
      <c r="L169" s="54">
        <f t="shared" si="141"/>
        <v>0</v>
      </c>
      <c r="M169" s="54">
        <f t="shared" si="141"/>
        <v>0</v>
      </c>
      <c r="N169" s="54">
        <f t="shared" si="141"/>
        <v>0</v>
      </c>
      <c r="O169" s="54">
        <f t="shared" ref="O169:P169" si="142">ROUND(O77*O114/O151,0)</f>
        <v>0</v>
      </c>
      <c r="P169" s="54">
        <f t="shared" si="142"/>
        <v>0</v>
      </c>
      <c r="Q169" s="54">
        <f t="shared" ref="Q169" si="143">ROUND(Q77*Q114/Q151,0)</f>
        <v>0</v>
      </c>
    </row>
    <row r="170" spans="2:17" x14ac:dyDescent="0.2">
      <c r="B170" s="43" t="s">
        <v>189</v>
      </c>
      <c r="C170" s="47">
        <f>SUM(C171:C177)</f>
        <v>665</v>
      </c>
      <c r="D170" s="47">
        <f t="shared" ref="D170:H170" si="144">SUM(D171:D177)</f>
        <v>589</v>
      </c>
      <c r="E170" s="47">
        <f t="shared" si="144"/>
        <v>686</v>
      </c>
      <c r="F170" s="47">
        <f t="shared" si="144"/>
        <v>670</v>
      </c>
      <c r="G170" s="47">
        <f t="shared" si="144"/>
        <v>863</v>
      </c>
      <c r="H170" s="47">
        <f t="shared" si="144"/>
        <v>1061</v>
      </c>
      <c r="I170" s="47">
        <f t="shared" ref="I170:J170" si="145">SUM(I171:I177)</f>
        <v>1067</v>
      </c>
      <c r="J170" s="47">
        <f t="shared" si="145"/>
        <v>1171</v>
      </c>
      <c r="K170" s="47">
        <f t="shared" ref="K170:L170" si="146">SUM(K171:K177)</f>
        <v>1169</v>
      </c>
      <c r="L170" s="47">
        <f t="shared" si="146"/>
        <v>1260</v>
      </c>
      <c r="M170" s="47">
        <f t="shared" ref="M170:N170" si="147">SUM(M171:M177)</f>
        <v>710</v>
      </c>
      <c r="N170" s="47">
        <f t="shared" si="147"/>
        <v>1027</v>
      </c>
      <c r="O170" s="47">
        <f t="shared" ref="O170:P170" si="148">SUM(O171:O177)</f>
        <v>1170</v>
      </c>
      <c r="P170" s="47">
        <f t="shared" si="148"/>
        <v>1805</v>
      </c>
      <c r="Q170" s="47">
        <f t="shared" ref="Q170" si="149">SUM(Q171:Q177)</f>
        <v>2063</v>
      </c>
    </row>
    <row r="171" spans="2:17" x14ac:dyDescent="0.2">
      <c r="B171" s="102" t="s">
        <v>140</v>
      </c>
      <c r="C171" s="49">
        <f t="shared" ref="C171:N171" si="150">ROUND(C71*C117/C145,0)</f>
        <v>256</v>
      </c>
      <c r="D171" s="49">
        <f t="shared" si="150"/>
        <v>246</v>
      </c>
      <c r="E171" s="49">
        <f t="shared" si="150"/>
        <v>294</v>
      </c>
      <c r="F171" s="49">
        <f t="shared" si="150"/>
        <v>227</v>
      </c>
      <c r="G171" s="49">
        <f t="shared" si="150"/>
        <v>263</v>
      </c>
      <c r="H171" s="49">
        <f t="shared" si="150"/>
        <v>287</v>
      </c>
      <c r="I171" s="49">
        <f t="shared" si="150"/>
        <v>404</v>
      </c>
      <c r="J171" s="49">
        <f t="shared" si="150"/>
        <v>456</v>
      </c>
      <c r="K171" s="49">
        <f t="shared" si="150"/>
        <v>418</v>
      </c>
      <c r="L171" s="49">
        <f t="shared" si="150"/>
        <v>358</v>
      </c>
      <c r="M171" s="49">
        <f t="shared" si="150"/>
        <v>399</v>
      </c>
      <c r="N171" s="49">
        <f t="shared" si="150"/>
        <v>540</v>
      </c>
      <c r="O171" s="49">
        <f t="shared" ref="O171:P171" si="151">ROUND(O71*O117/O145,0)</f>
        <v>563</v>
      </c>
      <c r="P171" s="49">
        <f t="shared" si="151"/>
        <v>836</v>
      </c>
      <c r="Q171" s="49">
        <f t="shared" ref="Q171" si="152">ROUND(Q71*Q117/Q145,0)</f>
        <v>1098</v>
      </c>
    </row>
    <row r="172" spans="2:17" x14ac:dyDescent="0.2">
      <c r="B172" s="103" t="s">
        <v>141</v>
      </c>
      <c r="C172" s="49">
        <f t="shared" ref="C172:N172" si="153">ROUND(C72*C118/C146,0)</f>
        <v>79</v>
      </c>
      <c r="D172" s="49">
        <f t="shared" si="153"/>
        <v>88</v>
      </c>
      <c r="E172" s="49">
        <f t="shared" si="153"/>
        <v>108</v>
      </c>
      <c r="F172" s="49">
        <f t="shared" si="153"/>
        <v>166</v>
      </c>
      <c r="G172" s="49">
        <f t="shared" si="153"/>
        <v>201</v>
      </c>
      <c r="H172" s="49">
        <f t="shared" si="153"/>
        <v>213</v>
      </c>
      <c r="I172" s="49">
        <f t="shared" si="153"/>
        <v>162</v>
      </c>
      <c r="J172" s="49">
        <f t="shared" si="153"/>
        <v>145</v>
      </c>
      <c r="K172" s="49">
        <f t="shared" si="153"/>
        <v>177</v>
      </c>
      <c r="L172" s="49">
        <f t="shared" si="153"/>
        <v>141</v>
      </c>
      <c r="M172" s="49">
        <f t="shared" si="153"/>
        <v>170</v>
      </c>
      <c r="N172" s="49">
        <f t="shared" si="153"/>
        <v>143</v>
      </c>
      <c r="O172" s="49">
        <f t="shared" ref="O172:P172" si="154">ROUND(O72*O118/O146,0)</f>
        <v>137</v>
      </c>
      <c r="P172" s="49">
        <f t="shared" si="154"/>
        <v>156</v>
      </c>
      <c r="Q172" s="49">
        <f t="shared" ref="Q172" si="155">ROUND(Q72*Q118/Q146,0)</f>
        <v>173</v>
      </c>
    </row>
    <row r="173" spans="2:17" x14ac:dyDescent="0.2">
      <c r="B173" s="103" t="s">
        <v>142</v>
      </c>
      <c r="C173" s="49">
        <f t="shared" ref="C173:N173" si="156">ROUND(C73*C119/C147,0)</f>
        <v>29</v>
      </c>
      <c r="D173" s="49">
        <f t="shared" si="156"/>
        <v>44</v>
      </c>
      <c r="E173" s="49">
        <f t="shared" si="156"/>
        <v>45</v>
      </c>
      <c r="F173" s="49">
        <f t="shared" si="156"/>
        <v>28</v>
      </c>
      <c r="G173" s="49">
        <f t="shared" si="156"/>
        <v>8</v>
      </c>
      <c r="H173" s="49">
        <f t="shared" si="156"/>
        <v>9</v>
      </c>
      <c r="I173" s="49">
        <f t="shared" si="156"/>
        <v>35</v>
      </c>
      <c r="J173" s="49">
        <f t="shared" si="156"/>
        <v>39</v>
      </c>
      <c r="K173" s="49">
        <f t="shared" si="156"/>
        <v>24</v>
      </c>
      <c r="L173" s="49">
        <f t="shared" si="156"/>
        <v>6</v>
      </c>
      <c r="M173" s="49">
        <f t="shared" si="156"/>
        <v>24</v>
      </c>
      <c r="N173" s="49">
        <f t="shared" si="156"/>
        <v>27</v>
      </c>
      <c r="O173" s="49">
        <f t="shared" ref="O173:P173" si="157">ROUND(O73*O119/O147,0)</f>
        <v>44</v>
      </c>
      <c r="P173" s="49">
        <f t="shared" si="157"/>
        <v>62</v>
      </c>
      <c r="Q173" s="49">
        <f t="shared" ref="Q173" si="158">ROUND(Q73*Q119/Q147,0)</f>
        <v>70</v>
      </c>
    </row>
    <row r="174" spans="2:17" x14ac:dyDescent="0.2">
      <c r="B174" s="103" t="s">
        <v>143</v>
      </c>
      <c r="C174" s="49">
        <f t="shared" ref="C174:N174" si="159">ROUND(C74*C120/C148,0)</f>
        <v>301</v>
      </c>
      <c r="D174" s="49">
        <f t="shared" si="159"/>
        <v>211</v>
      </c>
      <c r="E174" s="49">
        <f t="shared" si="159"/>
        <v>239</v>
      </c>
      <c r="F174" s="49">
        <f t="shared" si="159"/>
        <v>249</v>
      </c>
      <c r="G174" s="49">
        <f t="shared" si="159"/>
        <v>391</v>
      </c>
      <c r="H174" s="49">
        <f t="shared" si="159"/>
        <v>552</v>
      </c>
      <c r="I174" s="49">
        <f t="shared" si="159"/>
        <v>466</v>
      </c>
      <c r="J174" s="49">
        <f t="shared" si="159"/>
        <v>531</v>
      </c>
      <c r="K174" s="49">
        <f t="shared" si="159"/>
        <v>550</v>
      </c>
      <c r="L174" s="49">
        <f t="shared" si="159"/>
        <v>755</v>
      </c>
      <c r="M174" s="49">
        <f t="shared" si="159"/>
        <v>117</v>
      </c>
      <c r="N174" s="49">
        <f t="shared" si="159"/>
        <v>317</v>
      </c>
      <c r="O174" s="49">
        <f t="shared" ref="O174:P174" si="160">ROUND(O74*O120/O148,0)</f>
        <v>426</v>
      </c>
      <c r="P174" s="49">
        <f t="shared" si="160"/>
        <v>751</v>
      </c>
      <c r="Q174" s="49">
        <f t="shared" ref="Q174" si="161">ROUND(Q74*Q120/Q148,0)</f>
        <v>722</v>
      </c>
    </row>
    <row r="175" spans="2:17" x14ac:dyDescent="0.2">
      <c r="B175" s="113" t="s">
        <v>144</v>
      </c>
      <c r="C175" s="49">
        <v>0</v>
      </c>
      <c r="D175" s="118"/>
      <c r="E175" s="118"/>
      <c r="F175" s="118"/>
      <c r="G175" s="118"/>
      <c r="H175" s="118"/>
      <c r="I175" s="118"/>
    </row>
    <row r="176" spans="2:17" x14ac:dyDescent="0.2">
      <c r="B176" s="113" t="s">
        <v>145</v>
      </c>
      <c r="C176" s="49">
        <f>ROUND(C76*C122/C150,0)</f>
        <v>0</v>
      </c>
      <c r="D176" s="118"/>
      <c r="E176" s="118"/>
      <c r="F176" s="118"/>
      <c r="G176" s="118"/>
      <c r="H176" s="118"/>
      <c r="I176" s="118"/>
    </row>
    <row r="177" spans="2:17" x14ac:dyDescent="0.2">
      <c r="B177" s="106" t="s">
        <v>146</v>
      </c>
      <c r="C177" s="49">
        <f>ROUND(C77*C123/C151,0)</f>
        <v>0</v>
      </c>
      <c r="D177" s="53">
        <f t="shared" ref="D177:N177" si="162">ROUND(D77*D123/D151,0)</f>
        <v>0</v>
      </c>
      <c r="E177" s="53">
        <f t="shared" si="162"/>
        <v>0</v>
      </c>
      <c r="F177" s="53">
        <f t="shared" si="162"/>
        <v>0</v>
      </c>
      <c r="G177" s="53">
        <f t="shared" si="162"/>
        <v>0</v>
      </c>
      <c r="H177" s="53">
        <f t="shared" si="162"/>
        <v>0</v>
      </c>
      <c r="I177" s="53">
        <f t="shared" si="162"/>
        <v>0</v>
      </c>
      <c r="J177" s="53">
        <f t="shared" si="162"/>
        <v>0</v>
      </c>
      <c r="K177" s="53">
        <f t="shared" si="162"/>
        <v>0</v>
      </c>
      <c r="L177" s="53">
        <f t="shared" si="162"/>
        <v>0</v>
      </c>
      <c r="M177" s="53">
        <f t="shared" si="162"/>
        <v>0</v>
      </c>
      <c r="N177" s="53">
        <f t="shared" si="162"/>
        <v>0</v>
      </c>
      <c r="O177" s="53">
        <f t="shared" ref="O177:P177" si="163">ROUND(O77*O123/O151,0)</f>
        <v>0</v>
      </c>
      <c r="P177" s="53">
        <f t="shared" si="163"/>
        <v>0</v>
      </c>
      <c r="Q177" s="53">
        <f t="shared" ref="Q177" si="164">ROUND(Q77*Q123/Q151,0)</f>
        <v>0</v>
      </c>
    </row>
    <row r="178" spans="2:17" x14ac:dyDescent="0.2">
      <c r="B178" t="s">
        <v>190</v>
      </c>
      <c r="C178" s="47">
        <f>SUM(C179:C185)</f>
        <v>1837</v>
      </c>
      <c r="D178" s="47">
        <f t="shared" ref="D178:H178" si="165">SUM(D179:D185)</f>
        <v>2324</v>
      </c>
      <c r="E178" s="47">
        <f t="shared" si="165"/>
        <v>2419</v>
      </c>
      <c r="F178" s="47">
        <f t="shared" si="165"/>
        <v>2598</v>
      </c>
      <c r="G178" s="47">
        <f t="shared" si="165"/>
        <v>2498</v>
      </c>
      <c r="H178" s="47">
        <f t="shared" si="165"/>
        <v>2795</v>
      </c>
      <c r="I178" s="47">
        <f t="shared" ref="I178:J178" si="166">SUM(I179:I185)</f>
        <v>3437</v>
      </c>
      <c r="J178" s="47">
        <f t="shared" si="166"/>
        <v>3735</v>
      </c>
      <c r="K178" s="47">
        <f t="shared" ref="K178:L178" si="167">SUM(K179:K185)</f>
        <v>3904</v>
      </c>
      <c r="L178" s="47">
        <f t="shared" si="167"/>
        <v>3418</v>
      </c>
      <c r="M178" s="47">
        <f t="shared" ref="M178:N178" si="168">SUM(M179:M185)</f>
        <v>3127</v>
      </c>
      <c r="N178" s="47">
        <f t="shared" si="168"/>
        <v>3470</v>
      </c>
      <c r="O178" s="47">
        <f t="shared" ref="O178:P178" si="169">SUM(O179:O185)</f>
        <v>3502</v>
      </c>
      <c r="P178" s="47">
        <f t="shared" si="169"/>
        <v>3926</v>
      </c>
      <c r="Q178" s="47">
        <f t="shared" ref="Q178" si="170">SUM(Q179:Q185)</f>
        <v>4379</v>
      </c>
    </row>
    <row r="179" spans="2:17" x14ac:dyDescent="0.2">
      <c r="B179" s="102" t="s">
        <v>140</v>
      </c>
      <c r="C179" s="54">
        <f t="shared" ref="C179:N179" si="171">ROUND(C71*C126/C145,0)</f>
        <v>48</v>
      </c>
      <c r="D179" s="54">
        <f t="shared" si="171"/>
        <v>51</v>
      </c>
      <c r="E179" s="54">
        <f t="shared" si="171"/>
        <v>61</v>
      </c>
      <c r="F179" s="54">
        <f t="shared" si="171"/>
        <v>55</v>
      </c>
      <c r="G179" s="54">
        <f t="shared" si="171"/>
        <v>61</v>
      </c>
      <c r="H179" s="54">
        <f t="shared" si="171"/>
        <v>69</v>
      </c>
      <c r="I179" s="54">
        <f t="shared" si="171"/>
        <v>78</v>
      </c>
      <c r="J179" s="54">
        <f t="shared" si="171"/>
        <v>83</v>
      </c>
      <c r="K179" s="54">
        <f t="shared" si="171"/>
        <v>89</v>
      </c>
      <c r="L179" s="54">
        <f t="shared" si="171"/>
        <v>72</v>
      </c>
      <c r="M179" s="54">
        <f t="shared" si="171"/>
        <v>75</v>
      </c>
      <c r="N179" s="54">
        <f t="shared" si="171"/>
        <v>95</v>
      </c>
      <c r="O179" s="54">
        <f t="shared" ref="O179:P179" si="172">ROUND(O71*O126/O145,0)</f>
        <v>96</v>
      </c>
      <c r="P179" s="54">
        <f t="shared" si="172"/>
        <v>107</v>
      </c>
      <c r="Q179" s="54">
        <f t="shared" ref="Q179" si="173">ROUND(Q71*Q126/Q145,0)</f>
        <v>120</v>
      </c>
    </row>
    <row r="180" spans="2:17" x14ac:dyDescent="0.2">
      <c r="B180" s="103" t="s">
        <v>141</v>
      </c>
      <c r="C180" s="54">
        <f t="shared" ref="C180:N180" si="174">ROUND(C72*C127/C146,0)</f>
        <v>544</v>
      </c>
      <c r="D180" s="54">
        <f t="shared" si="174"/>
        <v>610</v>
      </c>
      <c r="E180" s="54">
        <f t="shared" si="174"/>
        <v>633</v>
      </c>
      <c r="F180" s="54">
        <f t="shared" si="174"/>
        <v>672</v>
      </c>
      <c r="G180" s="54">
        <f t="shared" si="174"/>
        <v>745</v>
      </c>
      <c r="H180" s="54">
        <f t="shared" si="174"/>
        <v>777</v>
      </c>
      <c r="I180" s="54">
        <f t="shared" si="174"/>
        <v>853</v>
      </c>
      <c r="J180" s="54">
        <f t="shared" si="174"/>
        <v>902</v>
      </c>
      <c r="K180" s="54">
        <f t="shared" si="174"/>
        <v>1068</v>
      </c>
      <c r="L180" s="54">
        <f t="shared" si="174"/>
        <v>897</v>
      </c>
      <c r="M180" s="54">
        <f t="shared" si="174"/>
        <v>877</v>
      </c>
      <c r="N180" s="54">
        <f t="shared" si="174"/>
        <v>1009</v>
      </c>
      <c r="O180" s="54">
        <f t="shared" ref="O180:P180" si="175">ROUND(O72*O127/O146,0)</f>
        <v>1018</v>
      </c>
      <c r="P180" s="54">
        <f t="shared" si="175"/>
        <v>1141</v>
      </c>
      <c r="Q180" s="54">
        <f t="shared" ref="Q180" si="176">ROUND(Q72*Q127/Q146,0)</f>
        <v>1273</v>
      </c>
    </row>
    <row r="181" spans="2:17" x14ac:dyDescent="0.2">
      <c r="B181" s="103" t="s">
        <v>142</v>
      </c>
      <c r="C181" s="54">
        <f t="shared" ref="C181:N181" si="177">ROUND(C73*C128/C147,0)</f>
        <v>966</v>
      </c>
      <c r="D181" s="54">
        <f t="shared" si="177"/>
        <v>1430</v>
      </c>
      <c r="E181" s="54">
        <f t="shared" si="177"/>
        <v>1454</v>
      </c>
      <c r="F181" s="54">
        <f t="shared" si="177"/>
        <v>1617</v>
      </c>
      <c r="G181" s="54">
        <f t="shared" si="177"/>
        <v>1392</v>
      </c>
      <c r="H181" s="54">
        <f t="shared" si="177"/>
        <v>1574</v>
      </c>
      <c r="I181" s="54">
        <f t="shared" si="177"/>
        <v>2063</v>
      </c>
      <c r="J181" s="54">
        <f t="shared" si="177"/>
        <v>2254</v>
      </c>
      <c r="K181" s="54">
        <f t="shared" si="177"/>
        <v>2228</v>
      </c>
      <c r="L181" s="54">
        <f t="shared" si="177"/>
        <v>1995</v>
      </c>
      <c r="M181" s="54">
        <f t="shared" si="177"/>
        <v>1855</v>
      </c>
      <c r="N181" s="54">
        <f t="shared" si="177"/>
        <v>1909</v>
      </c>
      <c r="O181" s="54">
        <f t="shared" ref="O181:P181" si="178">ROUND(O73*O128/O147,0)</f>
        <v>1926</v>
      </c>
      <c r="P181" s="54">
        <f t="shared" si="178"/>
        <v>2160</v>
      </c>
      <c r="Q181" s="54">
        <f t="shared" ref="Q181" si="179">ROUND(Q73*Q128/Q147,0)</f>
        <v>2409</v>
      </c>
    </row>
    <row r="182" spans="2:17" x14ac:dyDescent="0.2">
      <c r="B182" s="103" t="s">
        <v>143</v>
      </c>
      <c r="C182" s="54">
        <f t="shared" ref="C182:N182" si="180">ROUND(C74*C129/C148,0)</f>
        <v>279</v>
      </c>
      <c r="D182" s="54">
        <f t="shared" si="180"/>
        <v>233</v>
      </c>
      <c r="E182" s="54">
        <f t="shared" si="180"/>
        <v>271</v>
      </c>
      <c r="F182" s="54">
        <f t="shared" si="180"/>
        <v>254</v>
      </c>
      <c r="G182" s="54">
        <f t="shared" si="180"/>
        <v>300</v>
      </c>
      <c r="H182" s="54">
        <f t="shared" si="180"/>
        <v>375</v>
      </c>
      <c r="I182" s="54">
        <f t="shared" si="180"/>
        <v>443</v>
      </c>
      <c r="J182" s="54">
        <f t="shared" si="180"/>
        <v>496</v>
      </c>
      <c r="K182" s="54">
        <f t="shared" si="180"/>
        <v>519</v>
      </c>
      <c r="L182" s="54">
        <f t="shared" si="180"/>
        <v>454</v>
      </c>
      <c r="M182" s="54">
        <f t="shared" si="180"/>
        <v>320</v>
      </c>
      <c r="N182" s="54">
        <f t="shared" si="180"/>
        <v>457</v>
      </c>
      <c r="O182" s="54">
        <f t="shared" ref="O182:P182" si="181">ROUND(O74*O129/O148,0)</f>
        <v>462</v>
      </c>
      <c r="P182" s="54">
        <f t="shared" si="181"/>
        <v>518</v>
      </c>
      <c r="Q182" s="54">
        <f t="shared" ref="Q182" si="182">ROUND(Q74*Q129/Q148,0)</f>
        <v>577</v>
      </c>
    </row>
    <row r="183" spans="2:17" x14ac:dyDescent="0.2">
      <c r="B183" s="113" t="s">
        <v>144</v>
      </c>
      <c r="C183" s="54">
        <v>0</v>
      </c>
      <c r="D183" s="118"/>
      <c r="E183" s="118"/>
      <c r="F183" s="118"/>
      <c r="G183" s="118"/>
      <c r="H183" s="118"/>
      <c r="I183" s="118"/>
    </row>
    <row r="184" spans="2:17" x14ac:dyDescent="0.2">
      <c r="B184" s="113" t="s">
        <v>145</v>
      </c>
      <c r="C184" s="54">
        <f>ROUND(C76*C131/C150,0)</f>
        <v>0</v>
      </c>
      <c r="D184" s="118"/>
      <c r="E184" s="118"/>
      <c r="F184" s="118"/>
      <c r="G184" s="118"/>
      <c r="H184" s="118"/>
      <c r="I184" s="118"/>
    </row>
    <row r="185" spans="2:17" x14ac:dyDescent="0.2">
      <c r="B185" s="103" t="s">
        <v>146</v>
      </c>
      <c r="C185" s="54">
        <f>ROUND(C77*C132/C151,0)</f>
        <v>0</v>
      </c>
      <c r="D185" s="54">
        <f t="shared" ref="D185:N185" si="183">ROUND(D77*D132/D151,0)</f>
        <v>0</v>
      </c>
      <c r="E185" s="54">
        <f t="shared" si="183"/>
        <v>0</v>
      </c>
      <c r="F185" s="54">
        <f t="shared" si="183"/>
        <v>0</v>
      </c>
      <c r="G185" s="54">
        <f t="shared" si="183"/>
        <v>0</v>
      </c>
      <c r="H185" s="54">
        <f t="shared" si="183"/>
        <v>0</v>
      </c>
      <c r="I185" s="54">
        <f t="shared" si="183"/>
        <v>0</v>
      </c>
      <c r="J185" s="54">
        <f t="shared" si="183"/>
        <v>0</v>
      </c>
      <c r="K185" s="54">
        <f t="shared" si="183"/>
        <v>0</v>
      </c>
      <c r="L185" s="54">
        <f t="shared" si="183"/>
        <v>0</v>
      </c>
      <c r="M185" s="54">
        <f t="shared" si="183"/>
        <v>0</v>
      </c>
      <c r="N185" s="54">
        <f t="shared" si="183"/>
        <v>0</v>
      </c>
      <c r="O185" s="54">
        <f t="shared" ref="O185:P185" si="184">ROUND(O77*O132/O151,0)</f>
        <v>0</v>
      </c>
      <c r="P185" s="54">
        <f t="shared" si="184"/>
        <v>0</v>
      </c>
      <c r="Q185" s="54">
        <f t="shared" ref="Q185" si="185">ROUND(Q77*Q132/Q151,0)</f>
        <v>0</v>
      </c>
    </row>
    <row r="186" spans="2:17" x14ac:dyDescent="0.2">
      <c r="B186" s="43" t="s">
        <v>191</v>
      </c>
      <c r="C186" s="47">
        <f>SUM(C187:C193)</f>
        <v>1210</v>
      </c>
      <c r="D186" s="47">
        <f t="shared" ref="D186:H186" si="186">SUM(D187:D193)</f>
        <v>1293</v>
      </c>
      <c r="E186" s="47">
        <f t="shared" si="186"/>
        <v>1773</v>
      </c>
      <c r="F186" s="47">
        <f t="shared" si="186"/>
        <v>1842</v>
      </c>
      <c r="G186" s="47">
        <f t="shared" si="186"/>
        <v>2069</v>
      </c>
      <c r="H186" s="47">
        <f t="shared" si="186"/>
        <v>2259</v>
      </c>
      <c r="I186" s="47">
        <f t="shared" ref="I186:J186" si="187">SUM(I187:I193)</f>
        <v>2320</v>
      </c>
      <c r="J186" s="47">
        <f t="shared" si="187"/>
        <v>2567</v>
      </c>
      <c r="K186" s="47">
        <f t="shared" ref="K186:L186" si="188">SUM(K187:K193)</f>
        <v>2797</v>
      </c>
      <c r="L186" s="47">
        <f t="shared" si="188"/>
        <v>2673</v>
      </c>
      <c r="M186" s="47">
        <f t="shared" ref="M186:N186" si="189">SUM(M187:M193)</f>
        <v>1903</v>
      </c>
      <c r="N186" s="47">
        <f t="shared" si="189"/>
        <v>2217</v>
      </c>
      <c r="O186" s="47">
        <f t="shared" ref="O186:P186" si="190">SUM(O187:O193)</f>
        <v>2784</v>
      </c>
      <c r="P186" s="47">
        <f t="shared" si="190"/>
        <v>3345</v>
      </c>
      <c r="Q186" s="47">
        <f t="shared" ref="Q186" si="191">SUM(Q187:Q193)</f>
        <v>3661</v>
      </c>
    </row>
    <row r="187" spans="2:17" x14ac:dyDescent="0.2">
      <c r="B187" s="102" t="s">
        <v>140</v>
      </c>
      <c r="C187" s="49">
        <f t="shared" ref="C187:N187" si="192">ROUND(C71*C135/C145,0)</f>
        <v>0</v>
      </c>
      <c r="D187" s="49">
        <f t="shared" si="192"/>
        <v>0</v>
      </c>
      <c r="E187" s="49">
        <f t="shared" si="192"/>
        <v>0</v>
      </c>
      <c r="F187" s="49">
        <f t="shared" si="192"/>
        <v>0</v>
      </c>
      <c r="G187" s="49">
        <f t="shared" si="192"/>
        <v>0</v>
      </c>
      <c r="H187" s="49">
        <f t="shared" si="192"/>
        <v>0</v>
      </c>
      <c r="I187" s="49">
        <f t="shared" si="192"/>
        <v>0</v>
      </c>
      <c r="J187" s="49">
        <f t="shared" si="192"/>
        <v>0</v>
      </c>
      <c r="K187" s="49">
        <f t="shared" si="192"/>
        <v>0</v>
      </c>
      <c r="L187" s="49">
        <f t="shared" si="192"/>
        <v>0</v>
      </c>
      <c r="M187" s="49">
        <f t="shared" si="192"/>
        <v>0</v>
      </c>
      <c r="N187" s="49">
        <f t="shared" si="192"/>
        <v>0</v>
      </c>
      <c r="O187" s="49">
        <f t="shared" ref="O187:P187" si="193">ROUND(O71*O135/O145,0)</f>
        <v>0</v>
      </c>
      <c r="P187" s="49">
        <f t="shared" si="193"/>
        <v>0</v>
      </c>
      <c r="Q187" s="49">
        <f t="shared" ref="Q187" si="194">ROUND(Q71*Q135/Q145,0)</f>
        <v>0</v>
      </c>
    </row>
    <row r="188" spans="2:17" x14ac:dyDescent="0.2">
      <c r="B188" s="103" t="s">
        <v>141</v>
      </c>
      <c r="C188" s="49">
        <f t="shared" ref="C188:N188" si="195">ROUND(C72*C136/C146,0)</f>
        <v>953</v>
      </c>
      <c r="D188" s="49">
        <f t="shared" si="195"/>
        <v>1070</v>
      </c>
      <c r="E188" s="49">
        <f t="shared" si="195"/>
        <v>1532</v>
      </c>
      <c r="F188" s="49">
        <f t="shared" si="195"/>
        <v>1562</v>
      </c>
      <c r="G188" s="49">
        <f t="shared" si="195"/>
        <v>1799</v>
      </c>
      <c r="H188" s="49">
        <f t="shared" si="195"/>
        <v>1963</v>
      </c>
      <c r="I188" s="49">
        <f t="shared" si="195"/>
        <v>1957</v>
      </c>
      <c r="J188" s="49">
        <f t="shared" si="195"/>
        <v>2036</v>
      </c>
      <c r="K188" s="49">
        <f t="shared" si="195"/>
        <v>2281</v>
      </c>
      <c r="L188" s="49">
        <f t="shared" si="195"/>
        <v>2072</v>
      </c>
      <c r="M188" s="49">
        <f t="shared" si="195"/>
        <v>1438</v>
      </c>
      <c r="N188" s="49">
        <f t="shared" si="195"/>
        <v>1715</v>
      </c>
      <c r="O188" s="49">
        <f t="shared" ref="O188:P188" si="196">ROUND(O72*O136/O146,0)</f>
        <v>2243</v>
      </c>
      <c r="P188" s="49">
        <f t="shared" si="196"/>
        <v>2763</v>
      </c>
      <c r="Q188" s="49">
        <f t="shared" ref="Q188" si="197">ROUND(Q72*Q136/Q146,0)</f>
        <v>3050</v>
      </c>
    </row>
    <row r="189" spans="2:17" x14ac:dyDescent="0.2">
      <c r="B189" s="103" t="s">
        <v>142</v>
      </c>
      <c r="C189" s="49">
        <f t="shared" ref="C189:N189" si="198">ROUND(C73*C137/C147,0)</f>
        <v>149</v>
      </c>
      <c r="D189" s="49">
        <f t="shared" si="198"/>
        <v>166</v>
      </c>
      <c r="E189" s="49">
        <f t="shared" si="198"/>
        <v>172</v>
      </c>
      <c r="F189" s="49">
        <f t="shared" si="198"/>
        <v>214</v>
      </c>
      <c r="G189" s="49">
        <f t="shared" si="198"/>
        <v>191</v>
      </c>
      <c r="H189" s="49">
        <f t="shared" si="198"/>
        <v>201</v>
      </c>
      <c r="I189" s="49">
        <f t="shared" si="198"/>
        <v>254</v>
      </c>
      <c r="J189" s="49">
        <f t="shared" si="198"/>
        <v>425</v>
      </c>
      <c r="K189" s="49">
        <f t="shared" si="198"/>
        <v>413</v>
      </c>
      <c r="L189" s="49">
        <f t="shared" si="198"/>
        <v>601</v>
      </c>
      <c r="M189" s="49">
        <f t="shared" si="198"/>
        <v>465</v>
      </c>
      <c r="N189" s="49">
        <f t="shared" si="198"/>
        <v>502</v>
      </c>
      <c r="O189" s="49">
        <f t="shared" ref="O189:P189" si="199">ROUND(O73*O137/O147,0)</f>
        <v>541</v>
      </c>
      <c r="P189" s="49">
        <f t="shared" si="199"/>
        <v>582</v>
      </c>
      <c r="Q189" s="49">
        <f t="shared" ref="Q189" si="200">ROUND(Q73*Q137/Q147,0)</f>
        <v>611</v>
      </c>
    </row>
    <row r="190" spans="2:17" x14ac:dyDescent="0.2">
      <c r="B190" s="103" t="s">
        <v>143</v>
      </c>
      <c r="C190" s="49">
        <f t="shared" ref="C190:N190" si="201">ROUND(C74*C138/C148,0)</f>
        <v>75</v>
      </c>
      <c r="D190" s="49">
        <f t="shared" si="201"/>
        <v>57</v>
      </c>
      <c r="E190" s="49">
        <f t="shared" si="201"/>
        <v>69</v>
      </c>
      <c r="F190" s="49">
        <f t="shared" si="201"/>
        <v>66</v>
      </c>
      <c r="G190" s="49">
        <f t="shared" si="201"/>
        <v>79</v>
      </c>
      <c r="H190" s="49">
        <f t="shared" si="201"/>
        <v>95</v>
      </c>
      <c r="I190" s="49">
        <f t="shared" si="201"/>
        <v>109</v>
      </c>
      <c r="J190" s="49">
        <f t="shared" si="201"/>
        <v>106</v>
      </c>
      <c r="K190" s="49">
        <f t="shared" si="201"/>
        <v>103</v>
      </c>
      <c r="L190" s="49">
        <f t="shared" si="201"/>
        <v>0</v>
      </c>
      <c r="M190" s="49">
        <f t="shared" si="201"/>
        <v>0</v>
      </c>
      <c r="N190" s="49">
        <f t="shared" si="201"/>
        <v>0</v>
      </c>
      <c r="O190" s="49">
        <f t="shared" ref="O190:P190" si="202">ROUND(O74*O138/O148,0)</f>
        <v>0</v>
      </c>
      <c r="P190" s="49">
        <f t="shared" si="202"/>
        <v>0</v>
      </c>
      <c r="Q190" s="49">
        <f t="shared" ref="Q190" si="203">ROUND(Q74*Q138/Q148,0)</f>
        <v>0</v>
      </c>
    </row>
    <row r="191" spans="2:17" x14ac:dyDescent="0.2">
      <c r="B191" s="113" t="s">
        <v>144</v>
      </c>
      <c r="C191" s="49">
        <v>0</v>
      </c>
      <c r="D191" s="118"/>
      <c r="E191" s="118"/>
      <c r="F191" s="118"/>
      <c r="G191" s="118"/>
      <c r="H191" s="118"/>
      <c r="I191" s="118"/>
    </row>
    <row r="192" spans="2:17" x14ac:dyDescent="0.2">
      <c r="B192" s="113" t="s">
        <v>145</v>
      </c>
      <c r="C192" s="49">
        <f>ROUND(C76*C140/C150,0)</f>
        <v>33</v>
      </c>
      <c r="D192" s="118"/>
      <c r="E192" s="118"/>
      <c r="F192" s="118"/>
      <c r="G192" s="118"/>
      <c r="H192" s="118"/>
      <c r="I192" s="118"/>
    </row>
    <row r="193" spans="1:17" x14ac:dyDescent="0.2">
      <c r="B193" s="106" t="s">
        <v>146</v>
      </c>
      <c r="C193" s="53">
        <f>ROUND(C77*C141/C151,0)</f>
        <v>0</v>
      </c>
      <c r="D193" s="53">
        <f t="shared" ref="D193:N193" si="204">ROUND(D77*D141/D151,0)</f>
        <v>0</v>
      </c>
      <c r="E193" s="53">
        <f t="shared" si="204"/>
        <v>0</v>
      </c>
      <c r="F193" s="53">
        <f t="shared" si="204"/>
        <v>0</v>
      </c>
      <c r="G193" s="53">
        <f t="shared" si="204"/>
        <v>0</v>
      </c>
      <c r="H193" s="53">
        <f t="shared" si="204"/>
        <v>0</v>
      </c>
      <c r="I193" s="53">
        <f t="shared" si="204"/>
        <v>0</v>
      </c>
      <c r="J193" s="53">
        <f t="shared" si="204"/>
        <v>0</v>
      </c>
      <c r="K193" s="53">
        <f t="shared" si="204"/>
        <v>0</v>
      </c>
      <c r="L193" s="53">
        <f t="shared" si="204"/>
        <v>0</v>
      </c>
      <c r="M193" s="53">
        <f t="shared" si="204"/>
        <v>0</v>
      </c>
      <c r="N193" s="53">
        <f t="shared" si="204"/>
        <v>0</v>
      </c>
      <c r="O193" s="53">
        <f t="shared" ref="O193:P193" si="205">ROUND(O77*O141/O151,0)</f>
        <v>0</v>
      </c>
      <c r="P193" s="53">
        <f t="shared" si="205"/>
        <v>0</v>
      </c>
      <c r="Q193" s="53">
        <f t="shared" ref="Q193" si="206">ROUND(Q77*Q141/Q151,0)</f>
        <v>0</v>
      </c>
    </row>
    <row r="194" spans="1:17" x14ac:dyDescent="0.2">
      <c r="B194" s="752" t="s">
        <v>471</v>
      </c>
      <c r="C194" s="753">
        <f>C154+C162+C170+C178+C186-地域観光消費2!D37</f>
        <v>0</v>
      </c>
      <c r="D194" s="753">
        <f>D154+D162+D170+D178+D186-地域観光消費2!E37</f>
        <v>0</v>
      </c>
      <c r="E194" s="753">
        <f>E154+E162+E170+E178+E186-地域観光消費2!F37</f>
        <v>0</v>
      </c>
      <c r="F194" s="753">
        <f>F154+F162+F170+F178+F186-地域観光消費2!G37</f>
        <v>0</v>
      </c>
      <c r="G194" s="753">
        <f>G154+G162+G170+G178+G186-地域観光消費2!H37</f>
        <v>0</v>
      </c>
      <c r="H194" s="753">
        <f>H154+H162+H170+H178+H186-地域観光消費2!I37</f>
        <v>0</v>
      </c>
      <c r="I194" s="753">
        <f>I154+I162+I170+I178+I186-地域観光消費2!J37</f>
        <v>0</v>
      </c>
      <c r="J194" s="753">
        <f>J154+J162+J170+J178+J186-地域観光消費2!K37</f>
        <v>0</v>
      </c>
      <c r="K194" s="753">
        <f>K154+K162+K170+K178+K186-地域観光消費2!L37</f>
        <v>0</v>
      </c>
      <c r="L194" s="753">
        <f>L154+L162+L170+L178+L186-地域観光消費2!M37</f>
        <v>0</v>
      </c>
      <c r="M194" s="753">
        <f>M154+M162+M170+M178+M186-地域観光消費2!N37</f>
        <v>0</v>
      </c>
      <c r="N194" s="753">
        <f>N154+N162+N170+N178+N186-地域観光消費2!O37</f>
        <v>0</v>
      </c>
      <c r="O194" s="753">
        <f>O154+O162+O170+O178+O186-地域観光消費2!P37</f>
        <v>0</v>
      </c>
      <c r="P194" s="753">
        <f>P154+P162+P170+P178+P186-地域観光消費2!Q37</f>
        <v>0</v>
      </c>
      <c r="Q194" s="583">
        <f>Q154+Q162+Q170+Q178+Q186-地域観光消費2!R37</f>
        <v>0</v>
      </c>
    </row>
    <row r="195" spans="1:17" x14ac:dyDescent="0.2">
      <c r="A195" t="s">
        <v>236</v>
      </c>
      <c r="B195" s="145" t="s">
        <v>237</v>
      </c>
      <c r="C195" s="68">
        <f>交通費単価!E22</f>
        <v>2440</v>
      </c>
      <c r="D195" s="68">
        <f>交通費単価!H22</f>
        <v>2440</v>
      </c>
      <c r="E195" s="54">
        <f>交通費単価!K22</f>
        <v>2440</v>
      </c>
      <c r="F195" s="68">
        <f>交通費単価!O22</f>
        <v>2440</v>
      </c>
      <c r="G195" s="68">
        <f>交通費単価!S22</f>
        <v>2440</v>
      </c>
      <c r="H195" s="68">
        <f>交通費単価!W22</f>
        <v>2440</v>
      </c>
      <c r="I195" s="68">
        <f>交通費単価!AA22</f>
        <v>2303</v>
      </c>
      <c r="J195" s="68">
        <f>交通費単価!AE22</f>
        <v>2090</v>
      </c>
      <c r="K195" s="68">
        <f>交通費単価!AI22</f>
        <v>1862</v>
      </c>
      <c r="L195" s="68">
        <f>交通費単価!AM22</f>
        <v>1659</v>
      </c>
      <c r="M195" s="68">
        <f>交通費単価!AQ22</f>
        <v>1478</v>
      </c>
      <c r="N195" s="68">
        <f>交通費単価!AU22</f>
        <v>1478</v>
      </c>
      <c r="O195" s="68">
        <f>交通費単価!AY22</f>
        <v>1478</v>
      </c>
      <c r="P195" s="68">
        <f>交通費単価!BC22</f>
        <v>1932</v>
      </c>
      <c r="Q195" s="506">
        <f>交通費単価!BG22</f>
        <v>1932</v>
      </c>
    </row>
    <row r="196" spans="1:17" x14ac:dyDescent="0.2">
      <c r="B196" s="145" t="s">
        <v>238</v>
      </c>
      <c r="C196" s="68">
        <f>交通費単価!E23</f>
        <v>13180</v>
      </c>
      <c r="D196" s="68">
        <f>交通費単価!H23</f>
        <v>13180</v>
      </c>
      <c r="E196" s="54">
        <f>交通費単価!K23</f>
        <v>13180</v>
      </c>
      <c r="F196" s="68">
        <f>交通費単価!O23</f>
        <v>13580</v>
      </c>
      <c r="G196" s="68">
        <f>交通費単価!S23</f>
        <v>13590</v>
      </c>
      <c r="H196" s="68">
        <f>交通費単価!W23</f>
        <v>13580</v>
      </c>
      <c r="I196" s="68">
        <f>交通費単価!AA23</f>
        <v>12817</v>
      </c>
      <c r="J196" s="60">
        <f>交通費単価!AE23</f>
        <v>12450</v>
      </c>
      <c r="K196" s="60">
        <f>交通費単価!AI23</f>
        <v>12408</v>
      </c>
      <c r="L196" s="60">
        <f>交通費単価!AM23</f>
        <v>12611</v>
      </c>
      <c r="M196" s="60">
        <f>交通費単価!AQ23</f>
        <v>12792</v>
      </c>
      <c r="N196" s="60">
        <f>交通費単価!AU23</f>
        <v>11070</v>
      </c>
      <c r="O196" s="60">
        <f>交通費単価!AY23</f>
        <v>11070</v>
      </c>
      <c r="P196" s="60">
        <f>交通費単価!BC23</f>
        <v>13649</v>
      </c>
      <c r="Q196" s="547">
        <f>交通費単価!BG23</f>
        <v>13649</v>
      </c>
    </row>
    <row r="197" spans="1:17" x14ac:dyDescent="0.2">
      <c r="A197" s="150" t="s">
        <v>242</v>
      </c>
      <c r="B197" s="146" t="s">
        <v>239</v>
      </c>
      <c r="C197" s="47">
        <f t="shared" ref="C197:N197" si="207">C195*C7/1000</f>
        <v>15642.84</v>
      </c>
      <c r="D197" s="47">
        <f t="shared" si="207"/>
        <v>15881.96</v>
      </c>
      <c r="E197" s="47">
        <f t="shared" si="207"/>
        <v>19656.64</v>
      </c>
      <c r="F197" s="47">
        <f t="shared" si="207"/>
        <v>20958.809439999997</v>
      </c>
      <c r="G197" s="47">
        <f t="shared" si="207"/>
        <v>21062.080000000002</v>
      </c>
      <c r="H197" s="47">
        <f t="shared" si="207"/>
        <v>20176.36</v>
      </c>
      <c r="I197" s="47">
        <f t="shared" si="207"/>
        <v>18530.746352999999</v>
      </c>
      <c r="J197" s="47">
        <f t="shared" si="207"/>
        <v>16782.7</v>
      </c>
      <c r="K197" s="47">
        <f t="shared" si="207"/>
        <v>14683.732</v>
      </c>
      <c r="L197" s="47">
        <f t="shared" si="207"/>
        <v>12425.077182000001</v>
      </c>
      <c r="M197" s="47">
        <f t="shared" si="207"/>
        <v>6973.2320820000004</v>
      </c>
      <c r="N197" s="47">
        <f t="shared" si="207"/>
        <v>7244.9269100000001</v>
      </c>
      <c r="O197" s="47">
        <f t="shared" ref="O197:P197" si="208">O195*O7/1000</f>
        <v>9408.1690940000008</v>
      </c>
      <c r="P197" s="47">
        <f t="shared" si="208"/>
        <v>12190.17618</v>
      </c>
      <c r="Q197" s="47">
        <f t="shared" ref="Q197" si="209">Q195*Q7/1000</f>
        <v>12518.024987999999</v>
      </c>
    </row>
    <row r="198" spans="1:17" x14ac:dyDescent="0.2">
      <c r="B198" s="147" t="s">
        <v>240</v>
      </c>
      <c r="C198" s="49">
        <f t="shared" ref="C198:N198" si="210">C196*C8/1000</f>
        <v>25411.040000000001</v>
      </c>
      <c r="D198" s="49">
        <f t="shared" si="210"/>
        <v>24422.54</v>
      </c>
      <c r="E198" s="49">
        <f t="shared" si="210"/>
        <v>25529.66</v>
      </c>
      <c r="F198" s="49">
        <f t="shared" si="210"/>
        <v>27582.2022</v>
      </c>
      <c r="G198" s="49">
        <f t="shared" si="210"/>
        <v>28946.7</v>
      </c>
      <c r="H198" s="49">
        <f t="shared" si="210"/>
        <v>28001.96</v>
      </c>
      <c r="I198" s="49">
        <f t="shared" si="210"/>
        <v>26556.824000000001</v>
      </c>
      <c r="J198" s="49">
        <f t="shared" si="210"/>
        <v>25721.7</v>
      </c>
      <c r="K198" s="49">
        <f t="shared" si="210"/>
        <v>24840.815999999999</v>
      </c>
      <c r="L198" s="49">
        <f t="shared" si="210"/>
        <v>24209.803306999998</v>
      </c>
      <c r="M198" s="49">
        <f t="shared" si="210"/>
        <v>13578.400992000001</v>
      </c>
      <c r="N198" s="49">
        <f t="shared" si="210"/>
        <v>12771.126900000001</v>
      </c>
      <c r="O198" s="49">
        <f t="shared" ref="O198:P198" si="211">O196*O8/1000</f>
        <v>18150.30558</v>
      </c>
      <c r="P198" s="49">
        <f t="shared" si="211"/>
        <v>23117.447789999998</v>
      </c>
      <c r="Q198" s="49">
        <f t="shared" ref="Q198" si="212">Q196*Q8/1000</f>
        <v>23744.619340000001</v>
      </c>
    </row>
    <row r="199" spans="1:17" x14ac:dyDescent="0.2">
      <c r="A199" s="61"/>
      <c r="B199" s="148" t="s">
        <v>241</v>
      </c>
      <c r="C199" s="60">
        <f>C197+C198</f>
        <v>41053.880000000005</v>
      </c>
      <c r="D199" s="60">
        <f t="shared" ref="D199:H199" si="213">D197+D198</f>
        <v>40304.5</v>
      </c>
      <c r="E199" s="60">
        <f t="shared" si="213"/>
        <v>45186.3</v>
      </c>
      <c r="F199" s="60">
        <f t="shared" si="213"/>
        <v>48541.011639999997</v>
      </c>
      <c r="G199" s="60">
        <f t="shared" si="213"/>
        <v>50008.78</v>
      </c>
      <c r="H199" s="60">
        <f t="shared" si="213"/>
        <v>48178.32</v>
      </c>
      <c r="I199" s="60">
        <f t="shared" ref="I199:J199" si="214">I197+I198</f>
        <v>45087.570353000003</v>
      </c>
      <c r="J199" s="60">
        <f t="shared" si="214"/>
        <v>42504.4</v>
      </c>
      <c r="K199" s="60">
        <f t="shared" ref="K199:L199" si="215">K197+K198</f>
        <v>39524.547999999995</v>
      </c>
      <c r="L199" s="60">
        <f t="shared" si="215"/>
        <v>36634.880489000003</v>
      </c>
      <c r="M199" s="60">
        <f t="shared" ref="M199:N199" si="216">M197+M198</f>
        <v>20551.633074000001</v>
      </c>
      <c r="N199" s="60">
        <f t="shared" si="216"/>
        <v>20016.053810000001</v>
      </c>
      <c r="O199" s="60">
        <f t="shared" ref="O199:P199" si="217">O197+O198</f>
        <v>27558.474674000001</v>
      </c>
      <c r="P199" s="60">
        <f t="shared" si="217"/>
        <v>35307.623970000001</v>
      </c>
      <c r="Q199" s="60">
        <f t="shared" ref="Q199" si="218">Q197+Q198</f>
        <v>36262.644328000002</v>
      </c>
    </row>
    <row r="200" spans="1:17" x14ac:dyDescent="0.2">
      <c r="A200" s="154" t="s">
        <v>243</v>
      </c>
      <c r="B200" s="151" t="s">
        <v>244</v>
      </c>
      <c r="C200" s="152">
        <f>ROUND(C202*C197/C199,0)</f>
        <v>12340</v>
      </c>
      <c r="D200" s="152">
        <f t="shared" ref="D200:H200" si="219">ROUND(D202*D197/D199,0)</f>
        <v>13113</v>
      </c>
      <c r="E200" s="152">
        <f t="shared" si="219"/>
        <v>16667</v>
      </c>
      <c r="F200" s="152">
        <f t="shared" si="219"/>
        <v>17124</v>
      </c>
      <c r="G200" s="152">
        <f t="shared" si="219"/>
        <v>16191</v>
      </c>
      <c r="H200" s="152">
        <f t="shared" si="219"/>
        <v>17586</v>
      </c>
      <c r="I200" s="152">
        <f t="shared" ref="I200:J200" si="220">ROUND(I202*I197/I199,0)</f>
        <v>18376</v>
      </c>
      <c r="J200" s="152">
        <f t="shared" si="220"/>
        <v>17800</v>
      </c>
      <c r="K200" s="152">
        <f t="shared" ref="K200:L200" si="221">ROUND(K202*K197/K199,0)</f>
        <v>15471</v>
      </c>
      <c r="L200" s="152">
        <f t="shared" si="221"/>
        <v>13114</v>
      </c>
      <c r="M200" s="152">
        <f t="shared" ref="M200:N200" si="222">ROUND(M202*M197/M199,0)</f>
        <v>6476</v>
      </c>
      <c r="N200" s="152">
        <f t="shared" si="222"/>
        <v>8760</v>
      </c>
      <c r="O200" s="152">
        <f t="shared" ref="O200:P200" si="223">ROUND(O202*O197/O199,0)</f>
        <v>11350</v>
      </c>
      <c r="P200" s="152">
        <f t="shared" si="223"/>
        <v>15033</v>
      </c>
      <c r="Q200" s="152">
        <f t="shared" ref="Q200" si="224">ROUND(Q202*Q197/Q199,0)</f>
        <v>14033</v>
      </c>
    </row>
    <row r="201" spans="1:17" x14ac:dyDescent="0.2">
      <c r="B201" s="153" t="s">
        <v>245</v>
      </c>
      <c r="C201" s="50">
        <f>C202-C200</f>
        <v>20047</v>
      </c>
      <c r="D201" s="50">
        <f t="shared" ref="D201:H201" si="225">D202-D200</f>
        <v>20165</v>
      </c>
      <c r="E201" s="50">
        <f t="shared" si="225"/>
        <v>21646</v>
      </c>
      <c r="F201" s="50">
        <f t="shared" si="225"/>
        <v>22536</v>
      </c>
      <c r="G201" s="50">
        <f t="shared" si="225"/>
        <v>22253</v>
      </c>
      <c r="H201" s="50">
        <f t="shared" si="225"/>
        <v>24406</v>
      </c>
      <c r="I201" s="50">
        <f t="shared" ref="I201:J201" si="226">I202-I200</f>
        <v>26335</v>
      </c>
      <c r="J201" s="50">
        <f t="shared" si="226"/>
        <v>27280</v>
      </c>
      <c r="K201" s="50">
        <f t="shared" ref="K201:L201" si="227">K202-K200</f>
        <v>26172</v>
      </c>
      <c r="L201" s="50">
        <f t="shared" si="227"/>
        <v>25551</v>
      </c>
      <c r="M201" s="50">
        <f t="shared" ref="M201:N201" si="228">M202-M200</f>
        <v>12609</v>
      </c>
      <c r="N201" s="50">
        <f t="shared" si="228"/>
        <v>15441</v>
      </c>
      <c r="O201" s="50">
        <f t="shared" ref="O201:P201" si="229">O202-O200</f>
        <v>21897</v>
      </c>
      <c r="P201" s="50">
        <f t="shared" si="229"/>
        <v>28508</v>
      </c>
      <c r="Q201" s="50">
        <f t="shared" ref="Q201" si="230">Q202-Q200</f>
        <v>26617</v>
      </c>
    </row>
    <row r="202" spans="1:17" x14ac:dyDescent="0.2">
      <c r="A202" s="61"/>
      <c r="B202" s="148" t="s">
        <v>246</v>
      </c>
      <c r="C202" s="60">
        <f>C83</f>
        <v>32387</v>
      </c>
      <c r="D202" s="60">
        <f t="shared" ref="D202:I202" si="231">D83</f>
        <v>33278</v>
      </c>
      <c r="E202" s="60">
        <f t="shared" si="231"/>
        <v>38313</v>
      </c>
      <c r="F202" s="60">
        <f t="shared" si="231"/>
        <v>39660</v>
      </c>
      <c r="G202" s="60">
        <f t="shared" si="231"/>
        <v>38444</v>
      </c>
      <c r="H202" s="60">
        <f t="shared" si="231"/>
        <v>41992</v>
      </c>
      <c r="I202" s="60">
        <f t="shared" si="231"/>
        <v>44711</v>
      </c>
      <c r="J202" s="60">
        <f t="shared" ref="J202:K202" si="232">J83</f>
        <v>45080</v>
      </c>
      <c r="K202" s="60">
        <f t="shared" si="232"/>
        <v>41643</v>
      </c>
      <c r="L202" s="60">
        <f t="shared" ref="L202:M202" si="233">L83</f>
        <v>38665</v>
      </c>
      <c r="M202" s="60">
        <f t="shared" si="233"/>
        <v>19085</v>
      </c>
      <c r="N202" s="60">
        <f t="shared" ref="N202:O202" si="234">N83</f>
        <v>24201</v>
      </c>
      <c r="O202" s="60">
        <f t="shared" si="234"/>
        <v>33247</v>
      </c>
      <c r="P202" s="60">
        <f t="shared" ref="P202:Q202" si="235">P83</f>
        <v>43541</v>
      </c>
      <c r="Q202" s="60">
        <f t="shared" si="235"/>
        <v>40650</v>
      </c>
    </row>
    <row r="204" spans="1:17" x14ac:dyDescent="0.2">
      <c r="A204" t="s">
        <v>155</v>
      </c>
      <c r="B204" s="67"/>
      <c r="C204" s="345" t="s">
        <v>151</v>
      </c>
      <c r="D204" s="345" t="s">
        <v>70</v>
      </c>
      <c r="E204" s="543" t="s">
        <v>67</v>
      </c>
      <c r="F204" s="345" t="s">
        <v>61</v>
      </c>
      <c r="G204" s="345" t="s">
        <v>60</v>
      </c>
      <c r="H204" s="345" t="s">
        <v>75</v>
      </c>
      <c r="I204" s="345" t="s">
        <v>76</v>
      </c>
      <c r="J204" s="345" t="s">
        <v>374</v>
      </c>
      <c r="K204" s="345" t="s">
        <v>426</v>
      </c>
      <c r="L204" s="345" t="s">
        <v>443</v>
      </c>
      <c r="M204" s="345" t="s">
        <v>492</v>
      </c>
      <c r="N204" s="345" t="s">
        <v>553</v>
      </c>
      <c r="O204" s="345" t="s">
        <v>577</v>
      </c>
      <c r="P204" s="713" t="s">
        <v>619</v>
      </c>
      <c r="Q204" s="713" t="s">
        <v>632</v>
      </c>
    </row>
    <row r="205" spans="1:17" x14ac:dyDescent="0.2">
      <c r="B205" s="43" t="s">
        <v>187</v>
      </c>
      <c r="C205" s="47">
        <f>C206+C207</f>
        <v>16696</v>
      </c>
      <c r="D205" s="47">
        <f t="shared" ref="D205:H205" si="236">D206+D207</f>
        <v>18104</v>
      </c>
      <c r="E205" s="47">
        <f t="shared" si="236"/>
        <v>18228</v>
      </c>
      <c r="F205" s="47">
        <f t="shared" si="236"/>
        <v>18116</v>
      </c>
      <c r="G205" s="47">
        <f t="shared" si="236"/>
        <v>18154</v>
      </c>
      <c r="H205" s="47">
        <f t="shared" si="236"/>
        <v>19995</v>
      </c>
      <c r="I205" s="47">
        <f t="shared" ref="I205" si="237">I206+I207</f>
        <v>20935</v>
      </c>
      <c r="J205" s="47">
        <f t="shared" ref="J205:K205" si="238">J206+J207</f>
        <v>21174</v>
      </c>
      <c r="K205" s="47">
        <f t="shared" si="238"/>
        <v>19877</v>
      </c>
      <c r="L205" s="47">
        <f t="shared" ref="L205:M205" si="239">L206+L207</f>
        <v>19517</v>
      </c>
      <c r="M205" s="47">
        <f t="shared" si="239"/>
        <v>8865</v>
      </c>
      <c r="N205" s="47">
        <f t="shared" ref="N205:O205" si="240">N206+N207</f>
        <v>11382</v>
      </c>
      <c r="O205" s="47">
        <f t="shared" si="240"/>
        <v>16098</v>
      </c>
      <c r="P205" s="49">
        <f t="shared" ref="P205:Q205" si="241">P206+P207</f>
        <v>20793</v>
      </c>
      <c r="Q205" s="49">
        <f t="shared" si="241"/>
        <v>19158</v>
      </c>
    </row>
    <row r="206" spans="1:17" x14ac:dyDescent="0.2">
      <c r="B206" s="102" t="s">
        <v>147</v>
      </c>
      <c r="C206" s="49">
        <f>ROUND(C200*C97/C142,0)</f>
        <v>5748</v>
      </c>
      <c r="D206" s="49">
        <f t="shared" ref="D206:H206" si="242">ROUND(D200*D97/D142,0)</f>
        <v>6087</v>
      </c>
      <c r="E206" s="49">
        <f t="shared" si="242"/>
        <v>6133</v>
      </c>
      <c r="F206" s="49">
        <f t="shared" si="242"/>
        <v>5967</v>
      </c>
      <c r="G206" s="49">
        <f t="shared" si="242"/>
        <v>5751</v>
      </c>
      <c r="H206" s="49">
        <f t="shared" si="242"/>
        <v>6182</v>
      </c>
      <c r="I206" s="49">
        <f t="shared" ref="I206:N207" si="243">ROUND(I200*I97/I142,0)</f>
        <v>6469</v>
      </c>
      <c r="J206" s="49">
        <f t="shared" ref="J206:K206" si="244">ROUND(J200*J97/J142,0)</f>
        <v>6187</v>
      </c>
      <c r="K206" s="49">
        <f t="shared" si="244"/>
        <v>5340</v>
      </c>
      <c r="L206" s="49">
        <f t="shared" ref="L206:M206" si="245">ROUND(L200*L97/L142,0)</f>
        <v>4823</v>
      </c>
      <c r="M206" s="49">
        <f t="shared" si="245"/>
        <v>1891</v>
      </c>
      <c r="N206" s="49">
        <f t="shared" ref="N206:O206" si="246">ROUND(N200*N97/N142,0)</f>
        <v>2655</v>
      </c>
      <c r="O206" s="49">
        <f t="shared" si="246"/>
        <v>3853</v>
      </c>
      <c r="P206" s="49">
        <f t="shared" ref="P206:Q206" si="247">ROUND(P200*P97/P142,0)</f>
        <v>5156</v>
      </c>
      <c r="Q206" s="49">
        <f t="shared" si="247"/>
        <v>4638</v>
      </c>
    </row>
    <row r="207" spans="1:17" x14ac:dyDescent="0.2">
      <c r="B207" s="454" t="s">
        <v>148</v>
      </c>
      <c r="C207" s="114">
        <f>ROUND(C201*C98/C143,0)-1</f>
        <v>10948</v>
      </c>
      <c r="D207" s="114">
        <f t="shared" ref="D207:G207" si="248">ROUND(D201*D98/D143,0)</f>
        <v>12017</v>
      </c>
      <c r="E207" s="114">
        <f>ROUND(E201*E98/E143,0)+1</f>
        <v>12095</v>
      </c>
      <c r="F207" s="114">
        <f>ROUND(F201*F98/F143,0)-1</f>
        <v>12149</v>
      </c>
      <c r="G207" s="114">
        <f t="shared" si="248"/>
        <v>12403</v>
      </c>
      <c r="H207" s="114">
        <f>ROUND(H201*H98/H143,0)-1</f>
        <v>13813</v>
      </c>
      <c r="I207" s="114">
        <f>ROUND(I201*I98/I143,0)-2</f>
        <v>14466</v>
      </c>
      <c r="J207" s="114">
        <f t="shared" si="243"/>
        <v>14987</v>
      </c>
      <c r="K207" s="114">
        <f>ROUND(K201*K98/K143,0)+1</f>
        <v>14537</v>
      </c>
      <c r="L207" s="114">
        <f t="shared" si="243"/>
        <v>14694</v>
      </c>
      <c r="M207" s="114">
        <f>ROUND(M201*M98/M143,0)+1</f>
        <v>6974</v>
      </c>
      <c r="N207" s="114">
        <f t="shared" si="243"/>
        <v>8727</v>
      </c>
      <c r="O207" s="114">
        <f>ROUND(O201*O98/O143,0)-2</f>
        <v>12245</v>
      </c>
      <c r="P207" s="114">
        <f>ROUND(P201*P98/P143,0)</f>
        <v>15637</v>
      </c>
      <c r="Q207" s="114">
        <f>ROUND(Q201*Q98/Q143,0)</f>
        <v>14520</v>
      </c>
    </row>
    <row r="208" spans="1:17" x14ac:dyDescent="0.2">
      <c r="B208" s="43" t="s">
        <v>188</v>
      </c>
      <c r="C208" s="47">
        <f>C209+C210</f>
        <v>4091</v>
      </c>
      <c r="D208" s="47">
        <f t="shared" ref="D208:H208" si="249">D209+D210</f>
        <v>3436</v>
      </c>
      <c r="E208" s="47">
        <f t="shared" si="249"/>
        <v>4311</v>
      </c>
      <c r="F208" s="47">
        <f t="shared" si="249"/>
        <v>4667</v>
      </c>
      <c r="G208" s="47">
        <f t="shared" si="249"/>
        <v>4357</v>
      </c>
      <c r="H208" s="47">
        <f t="shared" si="249"/>
        <v>4324</v>
      </c>
      <c r="I208" s="47">
        <f t="shared" ref="I208" si="250">I209+I210</f>
        <v>5212</v>
      </c>
      <c r="J208" s="47">
        <f t="shared" ref="J208:K208" si="251">J209+J210</f>
        <v>5245</v>
      </c>
      <c r="K208" s="47">
        <f t="shared" si="251"/>
        <v>4537</v>
      </c>
      <c r="L208" s="47">
        <f t="shared" ref="L208:M208" si="252">L209+L210</f>
        <v>3948</v>
      </c>
      <c r="M208" s="47">
        <f t="shared" si="252"/>
        <v>1521</v>
      </c>
      <c r="N208" s="47">
        <f t="shared" ref="N208:O208" si="253">N209+N210</f>
        <v>2072</v>
      </c>
      <c r="O208" s="47">
        <f t="shared" si="253"/>
        <v>3466</v>
      </c>
      <c r="P208" s="47">
        <f t="shared" ref="P208:Q208" si="254">P209+P210</f>
        <v>4632</v>
      </c>
      <c r="Q208" s="47">
        <f t="shared" si="254"/>
        <v>4520</v>
      </c>
    </row>
    <row r="209" spans="1:17" x14ac:dyDescent="0.2">
      <c r="B209" s="102" t="s">
        <v>147</v>
      </c>
      <c r="C209" s="49">
        <f>ROUND(C200*C106/C142,0)</f>
        <v>1700</v>
      </c>
      <c r="D209" s="49">
        <f t="shared" ref="D209:H209" si="255">ROUND(D200*D106/D142,0)</f>
        <v>1881</v>
      </c>
      <c r="E209" s="49">
        <f t="shared" si="255"/>
        <v>2081</v>
      </c>
      <c r="F209" s="49">
        <f t="shared" si="255"/>
        <v>1966</v>
      </c>
      <c r="G209" s="49">
        <f t="shared" si="255"/>
        <v>1805</v>
      </c>
      <c r="H209" s="49">
        <f t="shared" si="255"/>
        <v>2400</v>
      </c>
      <c r="I209" s="49">
        <f t="shared" ref="I209" si="256">ROUND(I200*I106/I142,0)</f>
        <v>2429</v>
      </c>
      <c r="J209" s="49">
        <f t="shared" ref="J209:K209" si="257">ROUND(J200*J106/J142,0)</f>
        <v>2239</v>
      </c>
      <c r="K209" s="49">
        <f t="shared" si="257"/>
        <v>1891</v>
      </c>
      <c r="L209" s="49">
        <f t="shared" ref="L209:M209" si="258">ROUND(L200*L106/L142,0)</f>
        <v>1555</v>
      </c>
      <c r="M209" s="49">
        <f t="shared" si="258"/>
        <v>951</v>
      </c>
      <c r="N209" s="49">
        <f t="shared" ref="N209:O209" si="259">ROUND(N200*N106/N142,0)</f>
        <v>1271</v>
      </c>
      <c r="O209" s="49">
        <f t="shared" si="259"/>
        <v>1456</v>
      </c>
      <c r="P209" s="49">
        <f t="shared" ref="P209:Q209" si="260">ROUND(P200*P106/P142,0)</f>
        <v>1789</v>
      </c>
      <c r="Q209" s="49">
        <f t="shared" si="260"/>
        <v>1862</v>
      </c>
    </row>
    <row r="210" spans="1:17" x14ac:dyDescent="0.2">
      <c r="B210" s="106" t="s">
        <v>148</v>
      </c>
      <c r="C210" s="53">
        <f>ROUND(C201*C107/C143,0)</f>
        <v>2391</v>
      </c>
      <c r="D210" s="53">
        <f t="shared" ref="D210:H210" si="261">ROUND(D201*D107/D143,0)</f>
        <v>1555</v>
      </c>
      <c r="E210" s="53">
        <f t="shared" si="261"/>
        <v>2230</v>
      </c>
      <c r="F210" s="53">
        <f t="shared" si="261"/>
        <v>2701</v>
      </c>
      <c r="G210" s="53">
        <f t="shared" si="261"/>
        <v>2552</v>
      </c>
      <c r="H210" s="53">
        <f t="shared" si="261"/>
        <v>1924</v>
      </c>
      <c r="I210" s="53">
        <f t="shared" ref="I210" si="262">ROUND(I201*I107/I143,0)</f>
        <v>2783</v>
      </c>
      <c r="J210" s="53">
        <f t="shared" ref="J210:K210" si="263">ROUND(J201*J107/J143,0)</f>
        <v>3006</v>
      </c>
      <c r="K210" s="53">
        <f t="shared" si="263"/>
        <v>2646</v>
      </c>
      <c r="L210" s="53">
        <f t="shared" ref="L210:M210" si="264">ROUND(L201*L107/L143,0)</f>
        <v>2393</v>
      </c>
      <c r="M210" s="53">
        <f t="shared" si="264"/>
        <v>570</v>
      </c>
      <c r="N210" s="53">
        <f t="shared" ref="N210:O210" si="265">ROUND(N201*N107/N143,0)</f>
        <v>801</v>
      </c>
      <c r="O210" s="53">
        <f t="shared" si="265"/>
        <v>2010</v>
      </c>
      <c r="P210" s="53">
        <f t="shared" ref="P210:Q210" si="266">ROUND(P201*P107/P143,0)</f>
        <v>2843</v>
      </c>
      <c r="Q210" s="53">
        <f t="shared" si="266"/>
        <v>2658</v>
      </c>
    </row>
    <row r="211" spans="1:17" x14ac:dyDescent="0.2">
      <c r="B211" t="s">
        <v>189</v>
      </c>
      <c r="C211" s="47">
        <f>C212+C213</f>
        <v>2517</v>
      </c>
      <c r="D211" s="47">
        <f t="shared" ref="D211:H211" si="267">D212+D213</f>
        <v>2664</v>
      </c>
      <c r="E211" s="47">
        <f t="shared" si="267"/>
        <v>5341</v>
      </c>
      <c r="F211" s="47">
        <f t="shared" si="267"/>
        <v>6178</v>
      </c>
      <c r="G211" s="47">
        <f t="shared" si="267"/>
        <v>5993</v>
      </c>
      <c r="H211" s="47">
        <f t="shared" si="267"/>
        <v>6578</v>
      </c>
      <c r="I211" s="47">
        <f t="shared" ref="I211" si="268">I212+I213</f>
        <v>6503</v>
      </c>
      <c r="J211" s="47">
        <f t="shared" ref="J211:K211" si="269">J212+J213</f>
        <v>6494</v>
      </c>
      <c r="K211" s="47">
        <f t="shared" si="269"/>
        <v>5723</v>
      </c>
      <c r="L211" s="47">
        <f t="shared" ref="L211:M211" si="270">L212+L213</f>
        <v>5192</v>
      </c>
      <c r="M211" s="47">
        <f t="shared" si="270"/>
        <v>2606</v>
      </c>
      <c r="N211" s="47">
        <f t="shared" ref="N211:O211" si="271">N212+N213</f>
        <v>3509</v>
      </c>
      <c r="O211" s="47">
        <f t="shared" si="271"/>
        <v>4570</v>
      </c>
      <c r="P211" s="47">
        <f t="shared" ref="P211:Q211" si="272">P212+P213</f>
        <v>6367</v>
      </c>
      <c r="Q211" s="47">
        <f t="shared" si="272"/>
        <v>5805</v>
      </c>
    </row>
    <row r="212" spans="1:17" x14ac:dyDescent="0.2">
      <c r="B212" s="102" t="s">
        <v>147</v>
      </c>
      <c r="C212" s="49">
        <f>ROUND(C200*C115/C142,0)</f>
        <v>1363</v>
      </c>
      <c r="D212" s="49">
        <f t="shared" ref="D212:H212" si="273">ROUND(D200*D115/D142,0)</f>
        <v>1572</v>
      </c>
      <c r="E212" s="49">
        <f t="shared" si="273"/>
        <v>4216</v>
      </c>
      <c r="F212" s="49">
        <f t="shared" si="273"/>
        <v>4951</v>
      </c>
      <c r="G212" s="49">
        <f t="shared" si="273"/>
        <v>4672</v>
      </c>
      <c r="H212" s="49">
        <f t="shared" si="273"/>
        <v>4912</v>
      </c>
      <c r="I212" s="49">
        <f t="shared" ref="I212" si="274">ROUND(I200*I115/I142,0)</f>
        <v>4961</v>
      </c>
      <c r="J212" s="49">
        <f t="shared" ref="J212:K212" si="275">ROUND(J200*J115/J142,0)</f>
        <v>4959</v>
      </c>
      <c r="K212" s="49">
        <f t="shared" si="275"/>
        <v>4249</v>
      </c>
      <c r="L212" s="49">
        <f t="shared" ref="L212:M212" si="276">ROUND(L200*L115/L142,0)</f>
        <v>3533</v>
      </c>
      <c r="M212" s="49">
        <f t="shared" si="276"/>
        <v>1912</v>
      </c>
      <c r="N212" s="49">
        <f t="shared" ref="N212:O212" si="277">ROUND(N200*N115/N142,0)</f>
        <v>2537</v>
      </c>
      <c r="O212" s="49">
        <f t="shared" si="277"/>
        <v>3169</v>
      </c>
      <c r="P212" s="49">
        <f t="shared" ref="P212:Q212" si="278">ROUND(P200*P115/P142,0)</f>
        <v>4217</v>
      </c>
      <c r="Q212" s="49">
        <f t="shared" si="278"/>
        <v>3827</v>
      </c>
    </row>
    <row r="213" spans="1:17" x14ac:dyDescent="0.2">
      <c r="B213" s="103" t="s">
        <v>148</v>
      </c>
      <c r="C213" s="49">
        <f>ROUND(C201*C116/C143,0)</f>
        <v>1154</v>
      </c>
      <c r="D213" s="49">
        <f t="shared" ref="D213:H213" si="279">ROUND(D201*D116/D143,0)</f>
        <v>1092</v>
      </c>
      <c r="E213" s="49">
        <f t="shared" si="279"/>
        <v>1125</v>
      </c>
      <c r="F213" s="49">
        <f t="shared" si="279"/>
        <v>1227</v>
      </c>
      <c r="G213" s="49">
        <f t="shared" si="279"/>
        <v>1321</v>
      </c>
      <c r="H213" s="49">
        <f t="shared" si="279"/>
        <v>1666</v>
      </c>
      <c r="I213" s="49">
        <f t="shared" ref="I213" si="280">ROUND(I201*I116/I143,0)</f>
        <v>1542</v>
      </c>
      <c r="J213" s="49">
        <f t="shared" ref="J213:K213" si="281">ROUND(J201*J116/J143,0)</f>
        <v>1535</v>
      </c>
      <c r="K213" s="49">
        <f t="shared" si="281"/>
        <v>1474</v>
      </c>
      <c r="L213" s="49">
        <f t="shared" ref="L213:M213" si="282">ROUND(L201*L116/L143,0)</f>
        <v>1659</v>
      </c>
      <c r="M213" s="49">
        <f t="shared" si="282"/>
        <v>694</v>
      </c>
      <c r="N213" s="49">
        <f t="shared" ref="N213:O213" si="283">ROUND(N201*N116/N143,0)</f>
        <v>972</v>
      </c>
      <c r="O213" s="49">
        <f t="shared" si="283"/>
        <v>1401</v>
      </c>
      <c r="P213" s="49">
        <f t="shared" ref="P213:Q213" si="284">ROUND(P201*P116/P143,0)</f>
        <v>2150</v>
      </c>
      <c r="Q213" s="49">
        <f t="shared" si="284"/>
        <v>1978</v>
      </c>
    </row>
    <row r="214" spans="1:17" x14ac:dyDescent="0.2">
      <c r="B214" s="43" t="s">
        <v>190</v>
      </c>
      <c r="C214" s="47">
        <f>C215+C216</f>
        <v>5107</v>
      </c>
      <c r="D214" s="47">
        <f t="shared" ref="D214:H214" si="285">D215+D216</f>
        <v>5371</v>
      </c>
      <c r="E214" s="47">
        <f t="shared" si="285"/>
        <v>5970</v>
      </c>
      <c r="F214" s="47">
        <f t="shared" si="285"/>
        <v>6264</v>
      </c>
      <c r="G214" s="47">
        <f t="shared" si="285"/>
        <v>5757</v>
      </c>
      <c r="H214" s="47">
        <f t="shared" si="285"/>
        <v>6221</v>
      </c>
      <c r="I214" s="47">
        <f t="shared" ref="I214" si="286">I215+I216</f>
        <v>6971</v>
      </c>
      <c r="J214" s="47">
        <f t="shared" ref="J214:K214" si="287">J215+J216</f>
        <v>6947</v>
      </c>
      <c r="K214" s="47">
        <f t="shared" si="287"/>
        <v>6644</v>
      </c>
      <c r="L214" s="47">
        <f t="shared" ref="L214:M214" si="288">L215+L216</f>
        <v>5498</v>
      </c>
      <c r="M214" s="47">
        <f t="shared" si="288"/>
        <v>3766</v>
      </c>
      <c r="N214" s="47">
        <f t="shared" ref="N214:O214" si="289">N215+N216</f>
        <v>4322</v>
      </c>
      <c r="O214" s="47">
        <f t="shared" si="289"/>
        <v>5104</v>
      </c>
      <c r="P214" s="47">
        <f t="shared" ref="P214:Q214" si="290">P215+P216</f>
        <v>6399</v>
      </c>
      <c r="Q214" s="47">
        <f t="shared" si="290"/>
        <v>6204</v>
      </c>
    </row>
    <row r="215" spans="1:17" x14ac:dyDescent="0.2">
      <c r="B215" s="102" t="s">
        <v>147</v>
      </c>
      <c r="C215" s="49">
        <f>ROUND(C200*C124/C142,0)</f>
        <v>1800</v>
      </c>
      <c r="D215" s="49">
        <f t="shared" ref="D215:H215" si="291">ROUND(D200*D124/D142,0)</f>
        <v>1934</v>
      </c>
      <c r="E215" s="49">
        <f t="shared" si="291"/>
        <v>2513</v>
      </c>
      <c r="F215" s="49">
        <f t="shared" si="291"/>
        <v>2608</v>
      </c>
      <c r="G215" s="49">
        <f t="shared" si="291"/>
        <v>2411</v>
      </c>
      <c r="H215" s="49">
        <f t="shared" si="291"/>
        <v>2355</v>
      </c>
      <c r="I215" s="49">
        <f t="shared" ref="I215" si="292">ROUND(I200*I124/I142,0)</f>
        <v>2655</v>
      </c>
      <c r="J215" s="49">
        <f t="shared" ref="J215:K215" si="293">ROUND(J200*J124/J142,0)</f>
        <v>2557</v>
      </c>
      <c r="K215" s="49">
        <f t="shared" si="293"/>
        <v>2292</v>
      </c>
      <c r="L215" s="49">
        <f t="shared" ref="L215:M215" si="294">ROUND(L200*L124/L142,0)</f>
        <v>1726</v>
      </c>
      <c r="M215" s="49">
        <f t="shared" si="294"/>
        <v>1016</v>
      </c>
      <c r="N215" s="49">
        <f t="shared" ref="N215:O215" si="295">ROUND(N200*N124/N142,0)</f>
        <v>1259</v>
      </c>
      <c r="O215" s="49">
        <f t="shared" si="295"/>
        <v>1566</v>
      </c>
      <c r="P215" s="49">
        <f t="shared" ref="P215:Q215" si="296">ROUND(P200*P124/P142,0)</f>
        <v>2066</v>
      </c>
      <c r="Q215" s="49">
        <f t="shared" si="296"/>
        <v>2066</v>
      </c>
    </row>
    <row r="216" spans="1:17" x14ac:dyDescent="0.2">
      <c r="B216" s="106" t="s">
        <v>148</v>
      </c>
      <c r="C216" s="53">
        <f>ROUND(C201*C125/C143,0)</f>
        <v>3307</v>
      </c>
      <c r="D216" s="53">
        <f t="shared" ref="D216:H216" si="297">ROUND(D201*D125/D143,0)</f>
        <v>3437</v>
      </c>
      <c r="E216" s="53">
        <f t="shared" si="297"/>
        <v>3457</v>
      </c>
      <c r="F216" s="53">
        <f t="shared" si="297"/>
        <v>3656</v>
      </c>
      <c r="G216" s="53">
        <f t="shared" si="297"/>
        <v>3346</v>
      </c>
      <c r="H216" s="53">
        <f t="shared" si="297"/>
        <v>3866</v>
      </c>
      <c r="I216" s="53">
        <f t="shared" ref="I216" si="298">ROUND(I201*I125/I143,0)</f>
        <v>4316</v>
      </c>
      <c r="J216" s="53">
        <f t="shared" ref="J216:K216" si="299">ROUND(J201*J125/J143,0)</f>
        <v>4390</v>
      </c>
      <c r="K216" s="53">
        <f t="shared" si="299"/>
        <v>4352</v>
      </c>
      <c r="L216" s="53">
        <f t="shared" ref="L216:M216" si="300">ROUND(L201*L125/L143,0)</f>
        <v>3772</v>
      </c>
      <c r="M216" s="53">
        <f t="shared" si="300"/>
        <v>2750</v>
      </c>
      <c r="N216" s="53">
        <f t="shared" ref="N216:O216" si="301">ROUND(N201*N125/N143,0)</f>
        <v>3063</v>
      </c>
      <c r="O216" s="53">
        <f t="shared" si="301"/>
        <v>3538</v>
      </c>
      <c r="P216" s="53">
        <f t="shared" ref="P216:Q216" si="302">ROUND(P201*P125/P143,0)</f>
        <v>4333</v>
      </c>
      <c r="Q216" s="53">
        <f t="shared" si="302"/>
        <v>4138</v>
      </c>
    </row>
    <row r="217" spans="1:17" x14ac:dyDescent="0.2">
      <c r="B217" t="s">
        <v>191</v>
      </c>
      <c r="C217" s="47">
        <f>C218+C219</f>
        <v>3976</v>
      </c>
      <c r="D217" s="47">
        <f t="shared" ref="D217:H217" si="303">D218+D219</f>
        <v>3703</v>
      </c>
      <c r="E217" s="47">
        <f t="shared" si="303"/>
        <v>4463</v>
      </c>
      <c r="F217" s="47">
        <f t="shared" si="303"/>
        <v>4435</v>
      </c>
      <c r="G217" s="47">
        <f t="shared" si="303"/>
        <v>4183</v>
      </c>
      <c r="H217" s="47">
        <f t="shared" si="303"/>
        <v>4874</v>
      </c>
      <c r="I217" s="47">
        <f t="shared" ref="I217" si="304">I218+I219</f>
        <v>5090</v>
      </c>
      <c r="J217" s="47">
        <f t="shared" ref="J217:K217" si="305">J218+J219</f>
        <v>5220</v>
      </c>
      <c r="K217" s="47">
        <f t="shared" si="305"/>
        <v>4862</v>
      </c>
      <c r="L217" s="47">
        <f t="shared" ref="L217:M217" si="306">L218+L219</f>
        <v>4510</v>
      </c>
      <c r="M217" s="47">
        <f t="shared" si="306"/>
        <v>2327</v>
      </c>
      <c r="N217" s="47">
        <f t="shared" ref="N217:O217" si="307">N218+N219</f>
        <v>2916</v>
      </c>
      <c r="O217" s="47">
        <f t="shared" si="307"/>
        <v>4009</v>
      </c>
      <c r="P217" s="47">
        <f t="shared" ref="P217:Q217" si="308">P218+P219</f>
        <v>5350</v>
      </c>
      <c r="Q217" s="47">
        <f t="shared" si="308"/>
        <v>4963</v>
      </c>
    </row>
    <row r="218" spans="1:17" x14ac:dyDescent="0.2">
      <c r="B218" s="102" t="s">
        <v>147</v>
      </c>
      <c r="C218" s="49">
        <f>ROUND(C200*C133/C142,0)</f>
        <v>1730</v>
      </c>
      <c r="D218" s="49">
        <f t="shared" ref="D218:H218" si="309">ROUND(D200*D133/D142,0)</f>
        <v>1639</v>
      </c>
      <c r="E218" s="49">
        <f t="shared" si="309"/>
        <v>1724</v>
      </c>
      <c r="F218" s="49">
        <f t="shared" si="309"/>
        <v>1632</v>
      </c>
      <c r="G218" s="49">
        <f t="shared" si="309"/>
        <v>1551</v>
      </c>
      <c r="H218" s="49">
        <f t="shared" si="309"/>
        <v>1737</v>
      </c>
      <c r="I218" s="49">
        <f t="shared" ref="I218" si="310">ROUND(I200*I133/I142,0)</f>
        <v>1863</v>
      </c>
      <c r="J218" s="49">
        <f t="shared" ref="J218:K218" si="311">ROUND(J200*J133/J142,0)</f>
        <v>1858</v>
      </c>
      <c r="K218" s="49">
        <f t="shared" si="311"/>
        <v>1698</v>
      </c>
      <c r="L218" s="49">
        <f t="shared" ref="L218:M218" si="312">ROUND(L200*L133/L142,0)</f>
        <v>1477</v>
      </c>
      <c r="M218" s="49">
        <f t="shared" si="312"/>
        <v>705</v>
      </c>
      <c r="N218" s="49">
        <f t="shared" ref="N218:O218" si="313">ROUND(N200*N133/N142,0)</f>
        <v>1038</v>
      </c>
      <c r="O218" s="49">
        <f t="shared" si="313"/>
        <v>1307</v>
      </c>
      <c r="P218" s="49">
        <f t="shared" ref="P218:Q218" si="314">ROUND(P200*P133/P142,0)</f>
        <v>1805</v>
      </c>
      <c r="Q218" s="49">
        <f t="shared" si="314"/>
        <v>1640</v>
      </c>
    </row>
    <row r="219" spans="1:17" x14ac:dyDescent="0.2">
      <c r="B219" s="106" t="s">
        <v>148</v>
      </c>
      <c r="C219" s="53">
        <f>ROUND(C201*C134/C143,0)</f>
        <v>2246</v>
      </c>
      <c r="D219" s="53">
        <f t="shared" ref="D219:H219" si="315">ROUND(D201*D134/D143,0)</f>
        <v>2064</v>
      </c>
      <c r="E219" s="53">
        <f t="shared" si="315"/>
        <v>2739</v>
      </c>
      <c r="F219" s="53">
        <f t="shared" si="315"/>
        <v>2803</v>
      </c>
      <c r="G219" s="53">
        <f t="shared" si="315"/>
        <v>2632</v>
      </c>
      <c r="H219" s="53">
        <f t="shared" si="315"/>
        <v>3137</v>
      </c>
      <c r="I219" s="53">
        <f t="shared" ref="I219" si="316">ROUND(I201*I134/I143,0)</f>
        <v>3227</v>
      </c>
      <c r="J219" s="53">
        <f t="shared" ref="J219:K219" si="317">ROUND(J201*J134/J143,0)</f>
        <v>3362</v>
      </c>
      <c r="K219" s="53">
        <f t="shared" si="317"/>
        <v>3164</v>
      </c>
      <c r="L219" s="53">
        <f t="shared" ref="L219:M219" si="318">ROUND(L201*L134/L143,0)</f>
        <v>3033</v>
      </c>
      <c r="M219" s="53">
        <f t="shared" si="318"/>
        <v>1622</v>
      </c>
      <c r="N219" s="53">
        <f t="shared" ref="N219:O219" si="319">ROUND(N201*N134/N143,0)</f>
        <v>1878</v>
      </c>
      <c r="O219" s="53">
        <f t="shared" si="319"/>
        <v>2702</v>
      </c>
      <c r="P219" s="53">
        <f t="shared" ref="P219:Q219" si="320">ROUND(P201*P134/P143,0)</f>
        <v>3545</v>
      </c>
      <c r="Q219" s="53">
        <f t="shared" si="320"/>
        <v>3323</v>
      </c>
    </row>
    <row r="220" spans="1:17" x14ac:dyDescent="0.2">
      <c r="B220" s="752" t="s">
        <v>471</v>
      </c>
      <c r="C220" s="753">
        <f>C205+C208+C211+C214+C217-地域観光消費2!D38</f>
        <v>0</v>
      </c>
      <c r="D220" s="753">
        <f>D205+D208+D211+D214+D217-地域観光消費2!E38</f>
        <v>0</v>
      </c>
      <c r="E220" s="753">
        <f>E205+E208+E211+E214+E217-地域観光消費2!F38</f>
        <v>0</v>
      </c>
      <c r="F220" s="753">
        <f>F205+F208+F211+F214+F217-地域観光消費2!G38</f>
        <v>0</v>
      </c>
      <c r="G220" s="753">
        <f>G205+G208+G211+G214+G217-地域観光消費2!H38</f>
        <v>0</v>
      </c>
      <c r="H220" s="753">
        <f>H205+H208+H211+H214+H217-地域観光消費2!I38</f>
        <v>0</v>
      </c>
      <c r="I220" s="753">
        <f>I205+I208+I211+I214+I217-地域観光消費2!J38</f>
        <v>0</v>
      </c>
      <c r="J220" s="753">
        <f>J205+J208+J211+J214+J217-地域観光消費2!K38</f>
        <v>0</v>
      </c>
      <c r="K220" s="753">
        <f>K205+K208+K211+K214+K217-地域観光消費2!L38</f>
        <v>0</v>
      </c>
      <c r="L220" s="753">
        <f>L205+L208+L211+L214+L217-地域観光消費2!M38</f>
        <v>0</v>
      </c>
      <c r="M220" s="753">
        <f>M205+M208+M211+M214+M217-地域観光消費2!N38</f>
        <v>0</v>
      </c>
      <c r="N220" s="753">
        <f>N205+N208+N211+N214+N217-地域観光消費2!O38</f>
        <v>0</v>
      </c>
      <c r="O220" s="753">
        <f>O205+O208+O211+O214+O217-地域観光消費2!P38</f>
        <v>0</v>
      </c>
      <c r="P220" s="753">
        <f>P205+P208+P211+P214+P217-地域観光消費2!Q38</f>
        <v>0</v>
      </c>
      <c r="Q220" s="753">
        <f>Q205+Q208+Q211+Q214+Q217-地域観光消費2!R38</f>
        <v>0</v>
      </c>
    </row>
    <row r="222" spans="1:17" x14ac:dyDescent="0.2">
      <c r="A222" t="s">
        <v>156</v>
      </c>
      <c r="B222" s="67"/>
      <c r="C222" s="345" t="s">
        <v>151</v>
      </c>
      <c r="D222" s="345" t="s">
        <v>70</v>
      </c>
      <c r="E222" s="543" t="s">
        <v>67</v>
      </c>
      <c r="F222" s="345" t="s">
        <v>61</v>
      </c>
      <c r="G222" s="345" t="s">
        <v>60</v>
      </c>
      <c r="H222" s="345" t="s">
        <v>75</v>
      </c>
      <c r="I222" s="345" t="s">
        <v>76</v>
      </c>
      <c r="J222" s="345" t="s">
        <v>374</v>
      </c>
      <c r="K222" s="345" t="s">
        <v>426</v>
      </c>
      <c r="L222" s="345" t="s">
        <v>456</v>
      </c>
      <c r="M222" s="392" t="s">
        <v>495</v>
      </c>
      <c r="N222" s="193" t="s">
        <v>554</v>
      </c>
      <c r="O222" s="392" t="s">
        <v>579</v>
      </c>
      <c r="P222" s="713" t="s">
        <v>619</v>
      </c>
      <c r="Q222" s="713" t="s">
        <v>632</v>
      </c>
    </row>
    <row r="223" spans="1:17" x14ac:dyDescent="0.2">
      <c r="B223" s="43" t="s">
        <v>187</v>
      </c>
      <c r="C223" s="47">
        <f>C224+C225</f>
        <v>19429</v>
      </c>
      <c r="D223" s="47">
        <f t="shared" ref="D223:H223" si="321">D224+D225</f>
        <v>20398</v>
      </c>
      <c r="E223" s="47">
        <f t="shared" si="321"/>
        <v>19353</v>
      </c>
      <c r="F223" s="47">
        <f t="shared" si="321"/>
        <v>19299</v>
      </c>
      <c r="G223" s="47">
        <f t="shared" si="321"/>
        <v>19405</v>
      </c>
      <c r="H223" s="47">
        <f t="shared" si="321"/>
        <v>21586</v>
      </c>
      <c r="I223" s="47">
        <f t="shared" ref="I223:J223" si="322">I224+I225</f>
        <v>22271</v>
      </c>
      <c r="J223" s="47">
        <f t="shared" si="322"/>
        <v>22228</v>
      </c>
      <c r="K223" s="47">
        <f t="shared" ref="K223:L223" si="323">K224+K225</f>
        <v>21580</v>
      </c>
      <c r="L223" s="47">
        <f t="shared" si="323"/>
        <v>21686</v>
      </c>
      <c r="M223" s="47">
        <f t="shared" ref="M223:N223" si="324">M224+M225</f>
        <v>9877</v>
      </c>
      <c r="N223" s="47">
        <f t="shared" si="324"/>
        <v>11749</v>
      </c>
      <c r="O223" s="47">
        <f t="shared" ref="O223:P223" si="325">O224+O225</f>
        <v>18405</v>
      </c>
      <c r="P223" s="49">
        <f t="shared" si="325"/>
        <v>23845</v>
      </c>
      <c r="Q223" s="49">
        <f t="shared" ref="Q223" si="326">Q224+Q225</f>
        <v>21194</v>
      </c>
    </row>
    <row r="224" spans="1:17" x14ac:dyDescent="0.2">
      <c r="B224" s="102" t="s">
        <v>147</v>
      </c>
      <c r="C224" s="49">
        <f>ROUND(C86*C97/C142,0)</f>
        <v>10176</v>
      </c>
      <c r="D224" s="49">
        <f t="shared" ref="D224:I224" si="327">ROUND(D86*D97/D142,0)</f>
        <v>10485</v>
      </c>
      <c r="E224" s="49">
        <f t="shared" si="327"/>
        <v>9471</v>
      </c>
      <c r="F224" s="49">
        <f t="shared" si="327"/>
        <v>10115</v>
      </c>
      <c r="G224" s="49">
        <f t="shared" si="327"/>
        <v>9728</v>
      </c>
      <c r="H224" s="49">
        <f t="shared" si="327"/>
        <v>9824</v>
      </c>
      <c r="I224" s="49">
        <f t="shared" si="327"/>
        <v>10520</v>
      </c>
      <c r="J224" s="49">
        <f t="shared" ref="J224:K224" si="328">ROUND(J86*J97/J142,0)</f>
        <v>10491</v>
      </c>
      <c r="K224" s="49">
        <f t="shared" si="328"/>
        <v>10465</v>
      </c>
      <c r="L224" s="49">
        <f t="shared" ref="L224:M224" si="329">ROUND(L86*L97/L142,0)</f>
        <v>11314</v>
      </c>
      <c r="M224" s="49">
        <f t="shared" si="329"/>
        <v>4745</v>
      </c>
      <c r="N224" s="49">
        <f t="shared" ref="N224:O224" si="330">ROUND(N86*N97/N142,0)</f>
        <v>6045</v>
      </c>
      <c r="O224" s="49">
        <f t="shared" si="330"/>
        <v>9515</v>
      </c>
      <c r="P224" s="49">
        <f t="shared" ref="P224:Q224" si="331">ROUND(P86*P97/P142,0)</f>
        <v>12560</v>
      </c>
      <c r="Q224" s="49">
        <f t="shared" si="331"/>
        <v>11057</v>
      </c>
    </row>
    <row r="225" spans="1:18" x14ac:dyDescent="0.2">
      <c r="B225" s="454" t="s">
        <v>148</v>
      </c>
      <c r="C225" s="114">
        <f>ROUND(C87*C98/C143,0)</f>
        <v>9253</v>
      </c>
      <c r="D225" s="114">
        <f>ROUND(D87*D98/D143,0)+1</f>
        <v>9913</v>
      </c>
      <c r="E225" s="114">
        <f>ROUND(E87*E98/E143,0)+2</f>
        <v>9882</v>
      </c>
      <c r="F225" s="114">
        <f>ROUND(F87*F98/F143,0)-1</f>
        <v>9184</v>
      </c>
      <c r="G225" s="114">
        <f t="shared" ref="G225:M225" si="332">ROUND(G87*G98/G143,0)</f>
        <v>9677</v>
      </c>
      <c r="H225" s="114">
        <f>ROUND(H87*H98/H143,0)+2</f>
        <v>11762</v>
      </c>
      <c r="I225" s="114">
        <f>ROUND(I87*I98/I143,0)+1</f>
        <v>11751</v>
      </c>
      <c r="J225" s="114">
        <f t="shared" si="332"/>
        <v>11737</v>
      </c>
      <c r="K225" s="114">
        <f>ROUND(K87*K98/K143,0)-1</f>
        <v>11115</v>
      </c>
      <c r="L225" s="114">
        <f t="shared" si="332"/>
        <v>10372</v>
      </c>
      <c r="M225" s="114">
        <f t="shared" si="332"/>
        <v>5132</v>
      </c>
      <c r="N225" s="114">
        <f>ROUND(N87*N98/N143,0)-1</f>
        <v>5704</v>
      </c>
      <c r="O225" s="114">
        <f>ROUND(O87*O98/O143,0)</f>
        <v>8890</v>
      </c>
      <c r="P225" s="114">
        <f>ROUND(P87*P98/P143,0)-1</f>
        <v>11285</v>
      </c>
      <c r="Q225" s="114">
        <f>ROUND(Q87*Q98/Q143,0)</f>
        <v>10137</v>
      </c>
      <c r="R225" t="s">
        <v>474</v>
      </c>
    </row>
    <row r="226" spans="1:18" x14ac:dyDescent="0.2">
      <c r="B226" s="43" t="s">
        <v>188</v>
      </c>
      <c r="C226" s="47">
        <f>C227+C228</f>
        <v>5030</v>
      </c>
      <c r="D226" s="47">
        <f t="shared" ref="D226:H226" si="333">D227+D228</f>
        <v>4523</v>
      </c>
      <c r="E226" s="47">
        <f t="shared" si="333"/>
        <v>5036</v>
      </c>
      <c r="F226" s="47">
        <f t="shared" si="333"/>
        <v>5375</v>
      </c>
      <c r="G226" s="47">
        <f t="shared" si="333"/>
        <v>5044</v>
      </c>
      <c r="H226" s="47">
        <f t="shared" si="333"/>
        <v>5451</v>
      </c>
      <c r="I226" s="47">
        <f t="shared" ref="I226:J226" si="334">I227+I228</f>
        <v>6210</v>
      </c>
      <c r="J226" s="47">
        <f t="shared" si="334"/>
        <v>6150</v>
      </c>
      <c r="K226" s="47">
        <f t="shared" ref="K226:L226" si="335">K227+K228</f>
        <v>5731</v>
      </c>
      <c r="L226" s="47">
        <f t="shared" si="335"/>
        <v>5336</v>
      </c>
      <c r="M226" s="47">
        <f t="shared" ref="M226:N226" si="336">M227+M228</f>
        <v>2805</v>
      </c>
      <c r="N226" s="47">
        <f t="shared" si="336"/>
        <v>3419</v>
      </c>
      <c r="O226" s="47">
        <f t="shared" ref="O226:P226" si="337">O227+O228</f>
        <v>5054</v>
      </c>
      <c r="P226" s="47">
        <f t="shared" si="337"/>
        <v>6409</v>
      </c>
      <c r="Q226" s="47">
        <f t="shared" ref="Q226" si="338">Q227+Q228</f>
        <v>6294</v>
      </c>
    </row>
    <row r="227" spans="1:18" x14ac:dyDescent="0.2">
      <c r="B227" s="102" t="s">
        <v>147</v>
      </c>
      <c r="C227" s="49">
        <f>ROUND(C86*C106/C142,0)</f>
        <v>3009</v>
      </c>
      <c r="D227" s="49">
        <f t="shared" ref="D227:I227" si="339">ROUND(D86*D106/D142,0)</f>
        <v>3241</v>
      </c>
      <c r="E227" s="49">
        <f t="shared" si="339"/>
        <v>3214</v>
      </c>
      <c r="F227" s="49">
        <f t="shared" si="339"/>
        <v>3333</v>
      </c>
      <c r="G227" s="49">
        <f t="shared" si="339"/>
        <v>3053</v>
      </c>
      <c r="H227" s="49">
        <f t="shared" si="339"/>
        <v>3813</v>
      </c>
      <c r="I227" s="49">
        <f t="shared" si="339"/>
        <v>3950</v>
      </c>
      <c r="J227" s="49">
        <f t="shared" ref="J227:K227" si="340">ROUND(J86*J106/J142,0)</f>
        <v>3796</v>
      </c>
      <c r="K227" s="49">
        <f t="shared" si="340"/>
        <v>3707</v>
      </c>
      <c r="L227" s="49">
        <f t="shared" ref="L227:M227" si="341">ROUND(L86*L106/L142,0)</f>
        <v>3647</v>
      </c>
      <c r="M227" s="49">
        <f t="shared" si="341"/>
        <v>2386</v>
      </c>
      <c r="N227" s="49">
        <f t="shared" ref="N227:O227" si="342">ROUND(N86*N106/N142,0)</f>
        <v>2895</v>
      </c>
      <c r="O227" s="49">
        <f t="shared" si="342"/>
        <v>3595</v>
      </c>
      <c r="P227" s="49">
        <f t="shared" ref="P227:Q227" si="343">ROUND(P86*P106/P142,0)</f>
        <v>4357</v>
      </c>
      <c r="Q227" s="49">
        <f t="shared" si="343"/>
        <v>4439</v>
      </c>
    </row>
    <row r="228" spans="1:18" x14ac:dyDescent="0.2">
      <c r="B228" s="106" t="s">
        <v>148</v>
      </c>
      <c r="C228" s="53">
        <f>ROUND(C87*C107/C143,0)</f>
        <v>2021</v>
      </c>
      <c r="D228" s="53">
        <f t="shared" ref="D228:I228" si="344">ROUND(D87*D107/D143,0)</f>
        <v>1282</v>
      </c>
      <c r="E228" s="53">
        <f t="shared" si="344"/>
        <v>1822</v>
      </c>
      <c r="F228" s="53">
        <f t="shared" si="344"/>
        <v>2042</v>
      </c>
      <c r="G228" s="53">
        <f t="shared" si="344"/>
        <v>1991</v>
      </c>
      <c r="H228" s="53">
        <f t="shared" si="344"/>
        <v>1638</v>
      </c>
      <c r="I228" s="53">
        <f t="shared" si="344"/>
        <v>2260</v>
      </c>
      <c r="J228" s="53">
        <f t="shared" ref="J228:K228" si="345">ROUND(J87*J107/J143,0)</f>
        <v>2354</v>
      </c>
      <c r="K228" s="53">
        <f t="shared" si="345"/>
        <v>2024</v>
      </c>
      <c r="L228" s="53">
        <f t="shared" ref="L228:M228" si="346">ROUND(L87*L107/L143,0)</f>
        <v>1689</v>
      </c>
      <c r="M228" s="53">
        <f t="shared" si="346"/>
        <v>419</v>
      </c>
      <c r="N228" s="53">
        <f t="shared" ref="N228:O228" si="347">ROUND(N87*N107/N143,0)</f>
        <v>524</v>
      </c>
      <c r="O228" s="53">
        <f t="shared" si="347"/>
        <v>1459</v>
      </c>
      <c r="P228" s="53">
        <f t="shared" ref="P228:Q228" si="348">ROUND(P87*P107/P143,0)</f>
        <v>2052</v>
      </c>
      <c r="Q228" s="53">
        <f t="shared" si="348"/>
        <v>1855</v>
      </c>
    </row>
    <row r="229" spans="1:18" x14ac:dyDescent="0.2">
      <c r="B229" t="s">
        <v>189</v>
      </c>
      <c r="C229" s="47">
        <f>C230+C231</f>
        <v>3388</v>
      </c>
      <c r="D229" s="47">
        <f t="shared" ref="D229:H229" si="349">D230+D231</f>
        <v>3608</v>
      </c>
      <c r="E229" s="47">
        <f t="shared" si="349"/>
        <v>7429</v>
      </c>
      <c r="F229" s="47">
        <f t="shared" si="349"/>
        <v>9319</v>
      </c>
      <c r="G229" s="47">
        <f t="shared" si="349"/>
        <v>8934</v>
      </c>
      <c r="H229" s="47">
        <f t="shared" si="349"/>
        <v>9224</v>
      </c>
      <c r="I229" s="47">
        <f t="shared" ref="I229:J229" si="350">I230+I231</f>
        <v>9320</v>
      </c>
      <c r="J229" s="47">
        <f t="shared" si="350"/>
        <v>9611</v>
      </c>
      <c r="K229" s="47">
        <f t="shared" ref="K229:L229" si="351">K230+K231</f>
        <v>9455</v>
      </c>
      <c r="L229" s="47">
        <f t="shared" si="351"/>
        <v>9459</v>
      </c>
      <c r="M229" s="47">
        <f t="shared" ref="M229:N229" si="352">M230+M231</f>
        <v>5307</v>
      </c>
      <c r="N229" s="47">
        <f t="shared" si="352"/>
        <v>6414</v>
      </c>
      <c r="O229" s="47">
        <f t="shared" ref="O229:P229" si="353">O230+O231</f>
        <v>8842</v>
      </c>
      <c r="P229" s="47">
        <f t="shared" si="353"/>
        <v>11826</v>
      </c>
      <c r="Q229" s="47">
        <f t="shared" ref="Q229" si="354">Q230+Q231</f>
        <v>10503</v>
      </c>
    </row>
    <row r="230" spans="1:18" x14ac:dyDescent="0.2">
      <c r="B230" s="102" t="s">
        <v>147</v>
      </c>
      <c r="C230" s="49">
        <f>ROUND(C86*C115/C142,0)</f>
        <v>2413</v>
      </c>
      <c r="D230" s="49">
        <f t="shared" ref="D230:I230" si="355">ROUND(D86*D115/D142,0)</f>
        <v>2708</v>
      </c>
      <c r="E230" s="49">
        <f t="shared" si="355"/>
        <v>6510</v>
      </c>
      <c r="F230" s="49">
        <f t="shared" si="355"/>
        <v>8392</v>
      </c>
      <c r="G230" s="49">
        <f t="shared" si="355"/>
        <v>7903</v>
      </c>
      <c r="H230" s="49">
        <f t="shared" si="355"/>
        <v>7806</v>
      </c>
      <c r="I230" s="49">
        <f t="shared" si="355"/>
        <v>8068</v>
      </c>
      <c r="J230" s="49">
        <f t="shared" ref="J230:K230" si="356">ROUND(J86*J115/J142,0)</f>
        <v>8409</v>
      </c>
      <c r="K230" s="49">
        <f t="shared" si="356"/>
        <v>8328</v>
      </c>
      <c r="L230" s="49">
        <f t="shared" ref="L230:M230" si="357">ROUND(L86*L115/L142,0)</f>
        <v>8288</v>
      </c>
      <c r="M230" s="49">
        <f t="shared" si="357"/>
        <v>4796</v>
      </c>
      <c r="N230" s="49">
        <f t="shared" ref="N230:O230" si="358">ROUND(N86*N115/N142,0)</f>
        <v>5778</v>
      </c>
      <c r="O230" s="49">
        <f t="shared" si="358"/>
        <v>7825</v>
      </c>
      <c r="P230" s="49">
        <f t="shared" ref="P230:Q230" si="359">ROUND(P86*P115/P142,0)</f>
        <v>10274</v>
      </c>
      <c r="Q230" s="49">
        <f t="shared" si="359"/>
        <v>9122</v>
      </c>
    </row>
    <row r="231" spans="1:18" x14ac:dyDescent="0.2">
      <c r="B231" s="103" t="s">
        <v>148</v>
      </c>
      <c r="C231" s="49">
        <f>ROUND(C87*C116/C143,0)</f>
        <v>975</v>
      </c>
      <c r="D231" s="49">
        <f t="shared" ref="D231:I231" si="360">ROUND(D87*D116/D143,0)</f>
        <v>900</v>
      </c>
      <c r="E231" s="49">
        <f t="shared" si="360"/>
        <v>919</v>
      </c>
      <c r="F231" s="49">
        <f t="shared" si="360"/>
        <v>927</v>
      </c>
      <c r="G231" s="49">
        <f t="shared" si="360"/>
        <v>1031</v>
      </c>
      <c r="H231" s="49">
        <f t="shared" si="360"/>
        <v>1418</v>
      </c>
      <c r="I231" s="49">
        <f t="shared" si="360"/>
        <v>1252</v>
      </c>
      <c r="J231" s="49">
        <f t="shared" ref="J231:K231" si="361">ROUND(J87*J116/J143,0)</f>
        <v>1202</v>
      </c>
      <c r="K231" s="49">
        <f t="shared" si="361"/>
        <v>1127</v>
      </c>
      <c r="L231" s="49">
        <f t="shared" ref="L231:M231" si="362">ROUND(L87*L116/L143,0)</f>
        <v>1171</v>
      </c>
      <c r="M231" s="49">
        <f t="shared" si="362"/>
        <v>511</v>
      </c>
      <c r="N231" s="49">
        <f t="shared" ref="N231:O231" si="363">ROUND(N87*N116/N143,0)</f>
        <v>636</v>
      </c>
      <c r="O231" s="49">
        <f t="shared" si="363"/>
        <v>1017</v>
      </c>
      <c r="P231" s="49">
        <f t="shared" ref="P231:Q231" si="364">ROUND(P87*P116/P143,0)</f>
        <v>1552</v>
      </c>
      <c r="Q231" s="49">
        <f t="shared" si="364"/>
        <v>1381</v>
      </c>
    </row>
    <row r="232" spans="1:18" x14ac:dyDescent="0.2">
      <c r="B232" s="43" t="s">
        <v>190</v>
      </c>
      <c r="C232" s="47">
        <f>C233+C234</f>
        <v>5980</v>
      </c>
      <c r="D232" s="47">
        <f t="shared" ref="D232:H232" si="365">D233+D234</f>
        <v>6166</v>
      </c>
      <c r="E232" s="47">
        <f t="shared" si="365"/>
        <v>6705</v>
      </c>
      <c r="F232" s="47">
        <f t="shared" si="365"/>
        <v>7184</v>
      </c>
      <c r="G232" s="47">
        <f t="shared" si="365"/>
        <v>6688</v>
      </c>
      <c r="H232" s="47">
        <f t="shared" si="365"/>
        <v>7034</v>
      </c>
      <c r="I232" s="47">
        <f t="shared" ref="I232:J232" si="366">I233+I234</f>
        <v>7823</v>
      </c>
      <c r="J232" s="47">
        <f t="shared" si="366"/>
        <v>7775</v>
      </c>
      <c r="K232" s="47">
        <f t="shared" ref="K232:L232" si="367">K233+K234</f>
        <v>7821</v>
      </c>
      <c r="L232" s="47">
        <f t="shared" si="367"/>
        <v>6713</v>
      </c>
      <c r="M232" s="47">
        <f t="shared" ref="M232:N232" si="368">M233+M234</f>
        <v>4572</v>
      </c>
      <c r="N232" s="47">
        <f t="shared" si="368"/>
        <v>4870</v>
      </c>
      <c r="O232" s="47">
        <f t="shared" ref="O232:P232" si="369">O233+O234</f>
        <v>6434</v>
      </c>
      <c r="P232" s="47">
        <f t="shared" si="369"/>
        <v>8161</v>
      </c>
      <c r="Q232" s="47">
        <f t="shared" ref="Q232" si="370">Q233+Q234</f>
        <v>7815</v>
      </c>
    </row>
    <row r="233" spans="1:18" x14ac:dyDescent="0.2">
      <c r="B233" s="102" t="s">
        <v>147</v>
      </c>
      <c r="C233" s="49">
        <f>ROUND(C86*C124/C142,0)</f>
        <v>3186</v>
      </c>
      <c r="D233" s="49">
        <f t="shared" ref="D233:I233" si="371">ROUND(D86*D124/D142,0)</f>
        <v>3331</v>
      </c>
      <c r="E233" s="49">
        <f t="shared" si="371"/>
        <v>3881</v>
      </c>
      <c r="F233" s="49">
        <f t="shared" si="371"/>
        <v>4420</v>
      </c>
      <c r="G233" s="49">
        <f t="shared" si="371"/>
        <v>4078</v>
      </c>
      <c r="H233" s="49">
        <f t="shared" si="371"/>
        <v>3743</v>
      </c>
      <c r="I233" s="49">
        <f t="shared" si="371"/>
        <v>4318</v>
      </c>
      <c r="J233" s="49">
        <f t="shared" ref="J233:K233" si="372">ROUND(J86*J124/J142,0)</f>
        <v>4337</v>
      </c>
      <c r="K233" s="49">
        <f t="shared" si="372"/>
        <v>4493</v>
      </c>
      <c r="L233" s="49">
        <f t="shared" ref="L233:M233" si="373">ROUND(L86*L124/L142,0)</f>
        <v>4050</v>
      </c>
      <c r="M233" s="49">
        <f t="shared" si="373"/>
        <v>2548</v>
      </c>
      <c r="N233" s="49">
        <f t="shared" ref="N233:O233" si="374">ROUND(N86*N124/N142,0)</f>
        <v>2868</v>
      </c>
      <c r="O233" s="49">
        <f t="shared" si="374"/>
        <v>3866</v>
      </c>
      <c r="P233" s="49">
        <f t="shared" ref="P233:Q233" si="375">ROUND(P86*P124/P142,0)</f>
        <v>5033</v>
      </c>
      <c r="Q233" s="49">
        <f t="shared" si="375"/>
        <v>4926</v>
      </c>
    </row>
    <row r="234" spans="1:18" x14ac:dyDescent="0.2">
      <c r="B234" s="106" t="s">
        <v>148</v>
      </c>
      <c r="C234" s="53">
        <f>ROUND(C87*C125/C143,0)</f>
        <v>2794</v>
      </c>
      <c r="D234" s="53">
        <f t="shared" ref="D234:I234" si="376">ROUND(D87*D125/D143,0)</f>
        <v>2835</v>
      </c>
      <c r="E234" s="53">
        <f t="shared" si="376"/>
        <v>2824</v>
      </c>
      <c r="F234" s="53">
        <f t="shared" si="376"/>
        <v>2764</v>
      </c>
      <c r="G234" s="53">
        <f t="shared" si="376"/>
        <v>2610</v>
      </c>
      <c r="H234" s="53">
        <f t="shared" si="376"/>
        <v>3291</v>
      </c>
      <c r="I234" s="53">
        <f t="shared" si="376"/>
        <v>3505</v>
      </c>
      <c r="J234" s="53">
        <f t="shared" ref="J234:K234" si="377">ROUND(J87*J125/J143,0)</f>
        <v>3438</v>
      </c>
      <c r="K234" s="53">
        <f t="shared" si="377"/>
        <v>3328</v>
      </c>
      <c r="L234" s="53">
        <f t="shared" ref="L234:M234" si="378">ROUND(L87*L125/L143,0)</f>
        <v>2663</v>
      </c>
      <c r="M234" s="53">
        <f t="shared" si="378"/>
        <v>2024</v>
      </c>
      <c r="N234" s="53">
        <f t="shared" ref="N234:O234" si="379">ROUND(N87*N125/N143,0)</f>
        <v>2002</v>
      </c>
      <c r="O234" s="53">
        <f t="shared" si="379"/>
        <v>2568</v>
      </c>
      <c r="P234" s="53">
        <f t="shared" ref="P234:Q234" si="380">ROUND(P87*P125/P143,0)</f>
        <v>3128</v>
      </c>
      <c r="Q234" s="53">
        <f t="shared" si="380"/>
        <v>2889</v>
      </c>
    </row>
    <row r="235" spans="1:18" x14ac:dyDescent="0.2">
      <c r="B235" t="s">
        <v>191</v>
      </c>
      <c r="C235" s="47">
        <f>C236+C237</f>
        <v>4962</v>
      </c>
      <c r="D235" s="47">
        <f t="shared" ref="D235:H235" si="381">D236+D237</f>
        <v>4526</v>
      </c>
      <c r="E235" s="47">
        <f t="shared" si="381"/>
        <v>4901</v>
      </c>
      <c r="F235" s="47">
        <f t="shared" si="381"/>
        <v>4885</v>
      </c>
      <c r="G235" s="47">
        <f t="shared" si="381"/>
        <v>4676</v>
      </c>
      <c r="H235" s="47">
        <f t="shared" si="381"/>
        <v>5430</v>
      </c>
      <c r="I235" s="47">
        <f t="shared" ref="I235:J235" si="382">I236+I237</f>
        <v>5649</v>
      </c>
      <c r="J235" s="47">
        <f t="shared" si="382"/>
        <v>5783</v>
      </c>
      <c r="K235" s="47">
        <f t="shared" ref="K235:L235" si="383">K236+K237</f>
        <v>5748</v>
      </c>
      <c r="L235" s="47">
        <f t="shared" si="383"/>
        <v>5606</v>
      </c>
      <c r="M235" s="47">
        <f t="shared" ref="M235:N235" si="384">M236+M237</f>
        <v>2964</v>
      </c>
      <c r="N235" s="47">
        <f t="shared" si="384"/>
        <v>3592</v>
      </c>
      <c r="O235" s="47">
        <f t="shared" ref="O235:P235" si="385">O236+O237</f>
        <v>5188</v>
      </c>
      <c r="P235" s="47">
        <f t="shared" si="385"/>
        <v>6956</v>
      </c>
      <c r="Q235" s="47">
        <f t="shared" ref="Q235" si="386">Q236+Q237</f>
        <v>6229</v>
      </c>
    </row>
    <row r="236" spans="1:18" x14ac:dyDescent="0.2">
      <c r="B236" s="102" t="s">
        <v>147</v>
      </c>
      <c r="C236" s="49">
        <f>ROUND(C86*C133/C142,0)</f>
        <v>3064</v>
      </c>
      <c r="D236" s="49">
        <f t="shared" ref="D236:I236" si="387">ROUND(D86*D133/D142,0)</f>
        <v>2823</v>
      </c>
      <c r="E236" s="49">
        <f t="shared" si="387"/>
        <v>2663</v>
      </c>
      <c r="F236" s="49">
        <f t="shared" si="387"/>
        <v>2766</v>
      </c>
      <c r="G236" s="49">
        <f t="shared" si="387"/>
        <v>2623</v>
      </c>
      <c r="H236" s="49">
        <f t="shared" si="387"/>
        <v>2760</v>
      </c>
      <c r="I236" s="49">
        <f t="shared" si="387"/>
        <v>3029</v>
      </c>
      <c r="J236" s="49">
        <f t="shared" ref="J236:K236" si="388">ROUND(J86*J133/J142,0)</f>
        <v>3150</v>
      </c>
      <c r="K236" s="49">
        <f t="shared" si="388"/>
        <v>3328</v>
      </c>
      <c r="L236" s="49">
        <f t="shared" ref="L236:M236" si="389">ROUND(L86*L133/L142,0)</f>
        <v>3465</v>
      </c>
      <c r="M236" s="49">
        <f t="shared" si="389"/>
        <v>1770</v>
      </c>
      <c r="N236" s="49">
        <f t="shared" ref="N236:O236" si="390">ROUND(N86*N133/N142,0)</f>
        <v>2364</v>
      </c>
      <c r="O236" s="49">
        <f t="shared" si="390"/>
        <v>3227</v>
      </c>
      <c r="P236" s="49">
        <f t="shared" ref="P236:Q236" si="391">ROUND(P86*P133/P142,0)</f>
        <v>4397</v>
      </c>
      <c r="Q236" s="49">
        <f t="shared" si="391"/>
        <v>3909</v>
      </c>
    </row>
    <row r="237" spans="1:18" x14ac:dyDescent="0.2">
      <c r="B237" s="106" t="s">
        <v>148</v>
      </c>
      <c r="C237" s="53">
        <f>ROUND(C87*C134/C143,0)</f>
        <v>1898</v>
      </c>
      <c r="D237" s="53">
        <f t="shared" ref="D237:I237" si="392">ROUND(D87*D134/D143,0)</f>
        <v>1703</v>
      </c>
      <c r="E237" s="53">
        <f t="shared" si="392"/>
        <v>2238</v>
      </c>
      <c r="F237" s="53">
        <f t="shared" si="392"/>
        <v>2119</v>
      </c>
      <c r="G237" s="53">
        <f t="shared" si="392"/>
        <v>2053</v>
      </c>
      <c r="H237" s="53">
        <f t="shared" si="392"/>
        <v>2670</v>
      </c>
      <c r="I237" s="53">
        <f t="shared" si="392"/>
        <v>2620</v>
      </c>
      <c r="J237" s="53">
        <f t="shared" ref="J237:K237" si="393">ROUND(J87*J134/J143,0)</f>
        <v>2633</v>
      </c>
      <c r="K237" s="53">
        <f t="shared" si="393"/>
        <v>2420</v>
      </c>
      <c r="L237" s="53">
        <f t="shared" ref="L237:M237" si="394">ROUND(L87*L134/L143,0)</f>
        <v>2141</v>
      </c>
      <c r="M237" s="53">
        <f t="shared" si="394"/>
        <v>1194</v>
      </c>
      <c r="N237" s="53">
        <f t="shared" ref="N237:O237" si="395">ROUND(N87*N134/N143,0)</f>
        <v>1228</v>
      </c>
      <c r="O237" s="53">
        <f t="shared" si="395"/>
        <v>1961</v>
      </c>
      <c r="P237" s="53">
        <f t="shared" ref="P237:Q237" si="396">ROUND(P87*P134/P143,0)</f>
        <v>2559</v>
      </c>
      <c r="Q237" s="53">
        <f t="shared" si="396"/>
        <v>2320</v>
      </c>
    </row>
    <row r="238" spans="1:18" x14ac:dyDescent="0.2">
      <c r="B238" s="752" t="s">
        <v>471</v>
      </c>
      <c r="C238" s="625">
        <f>C223+C226+C229+C232+C235-地域観光消費2!D39</f>
        <v>0</v>
      </c>
      <c r="D238" s="625">
        <f>D223+D226+D229+D232+D235-地域観光消費2!E39</f>
        <v>0</v>
      </c>
      <c r="E238" s="625">
        <f>E223+E226+E229+E232+E235-地域観光消費2!F39</f>
        <v>0</v>
      </c>
      <c r="F238" s="625">
        <f>F223+F226+F229+F232+F235-地域観光消費2!G39</f>
        <v>0</v>
      </c>
      <c r="G238" s="625">
        <f>G223+G226+G229+G232+G235-地域観光消費2!H39</f>
        <v>0</v>
      </c>
      <c r="H238" s="625">
        <f>H223+H226+H229+H232+H235-地域観光消費2!I39</f>
        <v>0</v>
      </c>
      <c r="I238" s="625">
        <f>I223+I226+I229+I232+I235-地域観光消費2!J39</f>
        <v>0</v>
      </c>
      <c r="J238" s="625">
        <f>J223+J226+J229+J232+J235-地域観光消費2!K39</f>
        <v>0</v>
      </c>
      <c r="K238" s="625">
        <f>K223+K226+K229+K232+K235-地域観光消費2!L39</f>
        <v>0</v>
      </c>
      <c r="L238" s="625">
        <f>L223+L226+L229+L232+L235-地域観光消費2!M39</f>
        <v>0</v>
      </c>
      <c r="M238" s="625">
        <f>M223+M226+M229+M232+M235-地域観光消費2!N39</f>
        <v>0</v>
      </c>
      <c r="N238" s="625">
        <f>N223+N226+N229+N232+N235-地域観光消費2!O39</f>
        <v>0</v>
      </c>
      <c r="O238" s="625">
        <f>O223+O226+O229+O232+O235-地域観光消費2!P39</f>
        <v>0</v>
      </c>
      <c r="P238" s="625">
        <f>P223+P226+P229+P232+P235-地域観光消費2!Q39</f>
        <v>0</v>
      </c>
      <c r="Q238" s="625">
        <f>Q223+Q226+Q229+Q232+Q235-地域観光消費2!R39</f>
        <v>0</v>
      </c>
    </row>
    <row r="239" spans="1:18" x14ac:dyDescent="0.2">
      <c r="A239" s="93" t="s">
        <v>362</v>
      </c>
      <c r="C239" s="68" t="s">
        <v>346</v>
      </c>
      <c r="F239" s="212" t="s">
        <v>470</v>
      </c>
      <c r="K239" s="159" t="s">
        <v>150</v>
      </c>
    </row>
    <row r="240" spans="1:18" x14ac:dyDescent="0.2">
      <c r="A240" s="768" t="s">
        <v>360</v>
      </c>
      <c r="B240" s="768"/>
      <c r="C240" s="67" t="s">
        <v>151</v>
      </c>
      <c r="D240" s="67" t="s">
        <v>284</v>
      </c>
      <c r="E240" s="67" t="s">
        <v>285</v>
      </c>
      <c r="F240" s="67" t="s">
        <v>286</v>
      </c>
      <c r="G240" s="67" t="s">
        <v>287</v>
      </c>
      <c r="H240" s="67" t="s">
        <v>288</v>
      </c>
      <c r="I240" s="67" t="s">
        <v>296</v>
      </c>
      <c r="J240" s="67" t="s">
        <v>383</v>
      </c>
      <c r="K240" s="67" t="s">
        <v>424</v>
      </c>
      <c r="L240" s="67" t="s">
        <v>456</v>
      </c>
      <c r="M240" s="345" t="s">
        <v>492</v>
      </c>
      <c r="N240" s="345" t="s">
        <v>553</v>
      </c>
      <c r="O240" s="345" t="s">
        <v>577</v>
      </c>
      <c r="P240" s="713" t="s">
        <v>619</v>
      </c>
      <c r="Q240" s="713" t="s">
        <v>632</v>
      </c>
    </row>
    <row r="241" spans="1:17" x14ac:dyDescent="0.2">
      <c r="A241" s="43" t="s">
        <v>351</v>
      </c>
      <c r="B241" s="43" t="s">
        <v>349</v>
      </c>
      <c r="C241" s="59">
        <f>C206+C209+C212+C215+C218</f>
        <v>12341</v>
      </c>
      <c r="D241" s="59">
        <f t="shared" ref="D241:I241" si="397">D206+D209+D212+D215+D218</f>
        <v>13113</v>
      </c>
      <c r="E241" s="59">
        <f t="shared" si="397"/>
        <v>16667</v>
      </c>
      <c r="F241" s="59">
        <f t="shared" si="397"/>
        <v>17124</v>
      </c>
      <c r="G241" s="59">
        <f t="shared" si="397"/>
        <v>16190</v>
      </c>
      <c r="H241" s="59">
        <f t="shared" si="397"/>
        <v>17586</v>
      </c>
      <c r="I241" s="59">
        <f t="shared" si="397"/>
        <v>18377</v>
      </c>
      <c r="J241" s="59">
        <f t="shared" ref="J241:K241" si="398">J206+J209+J212+J215+J218</f>
        <v>17800</v>
      </c>
      <c r="K241" s="59">
        <f t="shared" si="398"/>
        <v>15470</v>
      </c>
      <c r="L241" s="59">
        <f t="shared" ref="L241:M241" si="399">L206+L209+L212+L215+L218</f>
        <v>13114</v>
      </c>
      <c r="M241" s="59">
        <f t="shared" si="399"/>
        <v>6475</v>
      </c>
      <c r="N241" s="59">
        <f t="shared" ref="N241:O241" si="400">N206+N209+N212+N215+N218</f>
        <v>8760</v>
      </c>
      <c r="O241" s="59">
        <f t="shared" si="400"/>
        <v>11351</v>
      </c>
      <c r="P241" s="68">
        <f t="shared" ref="P241:Q241" si="401">P206+P209+P212+P215+P218</f>
        <v>15033</v>
      </c>
      <c r="Q241" s="68">
        <f t="shared" si="401"/>
        <v>14033</v>
      </c>
    </row>
    <row r="242" spans="1:17" x14ac:dyDescent="0.2">
      <c r="B242" t="s">
        <v>350</v>
      </c>
      <c r="C242" s="68">
        <f>C224+C227+C230+C233+C236</f>
        <v>21848</v>
      </c>
      <c r="D242" s="68">
        <f t="shared" ref="D242:I242" si="402">D224+D227+D230+D233+D236</f>
        <v>22588</v>
      </c>
      <c r="E242" s="68">
        <f t="shared" si="402"/>
        <v>25739</v>
      </c>
      <c r="F242" s="68">
        <f t="shared" si="402"/>
        <v>29026</v>
      </c>
      <c r="G242" s="68">
        <f t="shared" si="402"/>
        <v>27385</v>
      </c>
      <c r="H242" s="68">
        <f t="shared" si="402"/>
        <v>27946</v>
      </c>
      <c r="I242" s="68">
        <f t="shared" si="402"/>
        <v>29885</v>
      </c>
      <c r="J242" s="68">
        <f t="shared" ref="J242:K242" si="403">J224+J227+J230+J233+J236</f>
        <v>30183</v>
      </c>
      <c r="K242" s="68">
        <f t="shared" si="403"/>
        <v>30321</v>
      </c>
      <c r="L242" s="68">
        <f t="shared" ref="L242:M242" si="404">L224+L227+L230+L233+L236</f>
        <v>30764</v>
      </c>
      <c r="M242" s="68">
        <f t="shared" si="404"/>
        <v>16245</v>
      </c>
      <c r="N242" s="68">
        <f t="shared" ref="N242:O242" si="405">N224+N227+N230+N233+N236</f>
        <v>19950</v>
      </c>
      <c r="O242" s="68">
        <f t="shared" si="405"/>
        <v>28028</v>
      </c>
      <c r="P242" s="68">
        <f t="shared" ref="P242:Q242" si="406">P224+P227+P230+P233+P236</f>
        <v>36621</v>
      </c>
      <c r="Q242" s="68">
        <f t="shared" si="406"/>
        <v>33453</v>
      </c>
    </row>
    <row r="243" spans="1:17" x14ac:dyDescent="0.2">
      <c r="A243" s="61"/>
      <c r="B243" s="67" t="s">
        <v>348</v>
      </c>
      <c r="C243" s="239">
        <f>SUM(C241:C242)</f>
        <v>34189</v>
      </c>
      <c r="D243" s="239">
        <f t="shared" ref="D243:I243" si="407">SUM(D241:D242)</f>
        <v>35701</v>
      </c>
      <c r="E243" s="239">
        <f t="shared" si="407"/>
        <v>42406</v>
      </c>
      <c r="F243" s="239">
        <f t="shared" si="407"/>
        <v>46150</v>
      </c>
      <c r="G243" s="239">
        <f t="shared" si="407"/>
        <v>43575</v>
      </c>
      <c r="H243" s="239">
        <f t="shared" si="407"/>
        <v>45532</v>
      </c>
      <c r="I243" s="239">
        <f t="shared" si="407"/>
        <v>48262</v>
      </c>
      <c r="J243" s="239">
        <f t="shared" ref="J243:K243" si="408">SUM(J241:J242)</f>
        <v>47983</v>
      </c>
      <c r="K243" s="239">
        <f t="shared" si="408"/>
        <v>45791</v>
      </c>
      <c r="L243" s="239">
        <f t="shared" ref="L243:M243" si="409">SUM(L241:L242)</f>
        <v>43878</v>
      </c>
      <c r="M243" s="239">
        <f t="shared" si="409"/>
        <v>22720</v>
      </c>
      <c r="N243" s="239">
        <f t="shared" ref="N243:O243" si="410">SUM(N241:N242)</f>
        <v>28710</v>
      </c>
      <c r="O243" s="239">
        <f t="shared" si="410"/>
        <v>39379</v>
      </c>
      <c r="P243" s="239">
        <f t="shared" ref="P243:Q243" si="411">SUM(P241:P242)</f>
        <v>51654</v>
      </c>
      <c r="Q243" s="239">
        <f t="shared" si="411"/>
        <v>47486</v>
      </c>
    </row>
    <row r="244" spans="1:17" x14ac:dyDescent="0.2">
      <c r="A244" s="43" t="s">
        <v>352</v>
      </c>
      <c r="B244" s="43" t="s">
        <v>353</v>
      </c>
      <c r="C244" s="59">
        <f>C154+C162+C170+C178+C186</f>
        <v>11563</v>
      </c>
      <c r="D244" s="59">
        <f t="shared" ref="D244:I244" si="412">D154+D162+D170+D178+D186</f>
        <v>13466</v>
      </c>
      <c r="E244" s="59">
        <f t="shared" si="412"/>
        <v>15072</v>
      </c>
      <c r="F244" s="59">
        <f t="shared" si="412"/>
        <v>15725</v>
      </c>
      <c r="G244" s="59">
        <f t="shared" si="412"/>
        <v>17412</v>
      </c>
      <c r="H244" s="59">
        <f t="shared" si="412"/>
        <v>17912</v>
      </c>
      <c r="I244" s="59">
        <f t="shared" si="412"/>
        <v>20408</v>
      </c>
      <c r="J244" s="59">
        <f t="shared" ref="J244:K244" si="413">J154+J162+J170+J178+J186</f>
        <v>22381</v>
      </c>
      <c r="K244" s="59">
        <f t="shared" si="413"/>
        <v>23601</v>
      </c>
      <c r="L244" s="59">
        <f t="shared" ref="L244:M244" si="414">L154+L162+L170+L178+L186</f>
        <v>22772</v>
      </c>
      <c r="M244" s="59">
        <f t="shared" si="414"/>
        <v>14663</v>
      </c>
      <c r="N244" s="59">
        <f t="shared" ref="N244:O244" si="415">N154+N162+N170+N178+N186</f>
        <v>18177</v>
      </c>
      <c r="O244" s="59">
        <f t="shared" si="415"/>
        <v>22592</v>
      </c>
      <c r="P244" s="59">
        <f t="shared" ref="P244:Q244" si="416">P154+P162+P170+P178+P186</f>
        <v>27031</v>
      </c>
      <c r="Q244" s="59">
        <f t="shared" si="416"/>
        <v>29615</v>
      </c>
    </row>
    <row r="245" spans="1:17" x14ac:dyDescent="0.2">
      <c r="B245" t="s">
        <v>349</v>
      </c>
      <c r="C245" s="68">
        <f>C207+C210+C213+C216+C219</f>
        <v>20046</v>
      </c>
      <c r="D245" s="68">
        <f t="shared" ref="D245:I245" si="417">D207+D210+D213+D216+D219</f>
        <v>20165</v>
      </c>
      <c r="E245" s="68">
        <f t="shared" si="417"/>
        <v>21646</v>
      </c>
      <c r="F245" s="68">
        <f t="shared" si="417"/>
        <v>22536</v>
      </c>
      <c r="G245" s="68">
        <f t="shared" si="417"/>
        <v>22254</v>
      </c>
      <c r="H245" s="68">
        <f t="shared" si="417"/>
        <v>24406</v>
      </c>
      <c r="I245" s="68">
        <f t="shared" si="417"/>
        <v>26334</v>
      </c>
      <c r="J245" s="68">
        <f t="shared" ref="J245:K245" si="418">J207+J210+J213+J216+J219</f>
        <v>27280</v>
      </c>
      <c r="K245" s="68">
        <f t="shared" si="418"/>
        <v>26173</v>
      </c>
      <c r="L245" s="68">
        <f t="shared" ref="L245:M245" si="419">L207+L210+L213+L216+L219</f>
        <v>25551</v>
      </c>
      <c r="M245" s="68">
        <f t="shared" si="419"/>
        <v>12610</v>
      </c>
      <c r="N245" s="68">
        <f t="shared" ref="N245:O245" si="420">N207+N210+N213+N216+N219</f>
        <v>15441</v>
      </c>
      <c r="O245" s="68">
        <f t="shared" si="420"/>
        <v>21896</v>
      </c>
      <c r="P245" s="68">
        <f t="shared" ref="P245:Q245" si="421">P207+P210+P213+P216+P219</f>
        <v>28508</v>
      </c>
      <c r="Q245" s="68">
        <f t="shared" si="421"/>
        <v>26617</v>
      </c>
    </row>
    <row r="246" spans="1:17" x14ac:dyDescent="0.2">
      <c r="B246" t="s">
        <v>350</v>
      </c>
      <c r="C246" s="68">
        <f>C225+C228+C231+C234+C237</f>
        <v>16941</v>
      </c>
      <c r="D246" s="68">
        <f t="shared" ref="D246:I246" si="422">D225+D228+D231+D234+D237</f>
        <v>16633</v>
      </c>
      <c r="E246" s="68">
        <f t="shared" si="422"/>
        <v>17685</v>
      </c>
      <c r="F246" s="68">
        <f t="shared" si="422"/>
        <v>17036</v>
      </c>
      <c r="G246" s="68">
        <f t="shared" si="422"/>
        <v>17362</v>
      </c>
      <c r="H246" s="68">
        <f t="shared" si="422"/>
        <v>20779</v>
      </c>
      <c r="I246" s="68">
        <f t="shared" si="422"/>
        <v>21388</v>
      </c>
      <c r="J246" s="68">
        <f t="shared" ref="J246:K246" si="423">J225+J228+J231+J234+J237</f>
        <v>21364</v>
      </c>
      <c r="K246" s="68">
        <f t="shared" si="423"/>
        <v>20014</v>
      </c>
      <c r="L246" s="68">
        <f t="shared" ref="L246:M246" si="424">L225+L228+L231+L234+L237</f>
        <v>18036</v>
      </c>
      <c r="M246" s="68">
        <f t="shared" si="424"/>
        <v>9280</v>
      </c>
      <c r="N246" s="68">
        <f t="shared" ref="N246:O246" si="425">N225+N228+N231+N234+N237</f>
        <v>10094</v>
      </c>
      <c r="O246" s="68">
        <f t="shared" si="425"/>
        <v>15895</v>
      </c>
      <c r="P246" s="68">
        <f t="shared" ref="P246:Q246" si="426">P225+P228+P231+P234+P237</f>
        <v>20576</v>
      </c>
      <c r="Q246" s="68">
        <f t="shared" si="426"/>
        <v>18582</v>
      </c>
    </row>
    <row r="247" spans="1:17" x14ac:dyDescent="0.2">
      <c r="A247" s="61"/>
      <c r="B247" s="67" t="s">
        <v>348</v>
      </c>
      <c r="C247" s="239">
        <f>SUM(C244:C246)</f>
        <v>48550</v>
      </c>
      <c r="D247" s="239">
        <f t="shared" ref="D247:I247" si="427">SUM(D244:D246)</f>
        <v>50264</v>
      </c>
      <c r="E247" s="239">
        <f t="shared" si="427"/>
        <v>54403</v>
      </c>
      <c r="F247" s="239">
        <f t="shared" si="427"/>
        <v>55297</v>
      </c>
      <c r="G247" s="239">
        <f t="shared" si="427"/>
        <v>57028</v>
      </c>
      <c r="H247" s="239">
        <f t="shared" si="427"/>
        <v>63097</v>
      </c>
      <c r="I247" s="239">
        <f t="shared" si="427"/>
        <v>68130</v>
      </c>
      <c r="J247" s="239">
        <f t="shared" ref="J247:K247" si="428">SUM(J244:J246)</f>
        <v>71025</v>
      </c>
      <c r="K247" s="239">
        <f t="shared" si="428"/>
        <v>69788</v>
      </c>
      <c r="L247" s="239">
        <f t="shared" ref="L247:M247" si="429">SUM(L244:L246)</f>
        <v>66359</v>
      </c>
      <c r="M247" s="239">
        <f t="shared" si="429"/>
        <v>36553</v>
      </c>
      <c r="N247" s="239">
        <f t="shared" ref="N247:O247" si="430">SUM(N244:N246)</f>
        <v>43712</v>
      </c>
      <c r="O247" s="239">
        <f t="shared" si="430"/>
        <v>60383</v>
      </c>
      <c r="P247" s="239">
        <f t="shared" ref="P247:Q247" si="431">SUM(P244:P246)</f>
        <v>76115</v>
      </c>
      <c r="Q247" s="239">
        <f t="shared" si="431"/>
        <v>74814</v>
      </c>
    </row>
    <row r="248" spans="1:17" x14ac:dyDescent="0.2">
      <c r="A248" s="67"/>
      <c r="B248" s="67" t="s">
        <v>354</v>
      </c>
      <c r="C248" s="65">
        <f>C247+C243</f>
        <v>82739</v>
      </c>
      <c r="D248" s="65">
        <f t="shared" ref="D248:I248" si="432">D247+D243</f>
        <v>85965</v>
      </c>
      <c r="E248" s="65">
        <f t="shared" si="432"/>
        <v>96809</v>
      </c>
      <c r="F248" s="65">
        <f t="shared" si="432"/>
        <v>101447</v>
      </c>
      <c r="G248" s="65">
        <f t="shared" si="432"/>
        <v>100603</v>
      </c>
      <c r="H248" s="65">
        <f t="shared" si="432"/>
        <v>108629</v>
      </c>
      <c r="I248" s="65">
        <f t="shared" si="432"/>
        <v>116392</v>
      </c>
      <c r="J248" s="65">
        <f t="shared" ref="J248:K248" si="433">J247+J243</f>
        <v>119008</v>
      </c>
      <c r="K248" s="65">
        <f t="shared" si="433"/>
        <v>115579</v>
      </c>
      <c r="L248" s="65">
        <f t="shared" ref="L248:M248" si="434">L247+L243</f>
        <v>110237</v>
      </c>
      <c r="M248" s="65">
        <f t="shared" si="434"/>
        <v>59273</v>
      </c>
      <c r="N248" s="65">
        <f t="shared" ref="N248:O248" si="435">N247+N243</f>
        <v>72422</v>
      </c>
      <c r="O248" s="65">
        <f t="shared" si="435"/>
        <v>99762</v>
      </c>
      <c r="P248" s="65">
        <f t="shared" ref="P248:Q248" si="436">P247+P243</f>
        <v>127769</v>
      </c>
      <c r="Q248" s="65">
        <f t="shared" si="436"/>
        <v>122300</v>
      </c>
    </row>
  </sheetData>
  <mergeCells count="1">
    <mergeCell ref="A240:B240"/>
  </mergeCells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81"/>
  <sheetViews>
    <sheetView workbookViewId="0">
      <pane xSplit="2" ySplit="4" topLeftCell="C149" activePane="bottomRight" state="frozen"/>
      <selection pane="topRight" activeCell="C1" sqref="C1"/>
      <selection pane="bottomLeft" activeCell="A5" sqref="A5"/>
      <selection pane="bottomRight" activeCell="Q161" sqref="B161:Q161"/>
    </sheetView>
  </sheetViews>
  <sheetFormatPr defaultRowHeight="13" x14ac:dyDescent="0.2"/>
  <cols>
    <col min="1" max="1" width="10.36328125" customWidth="1"/>
    <col min="2" max="2" width="16.6328125" customWidth="1"/>
    <col min="3" max="3" width="11.08984375" customWidth="1"/>
    <col min="4" max="4" width="10.90625" customWidth="1"/>
    <col min="5" max="5" width="11.6328125" customWidth="1"/>
    <col min="6" max="6" width="10" customWidth="1"/>
    <col min="7" max="7" width="10.36328125" customWidth="1"/>
    <col min="8" max="8" width="11.08984375" customWidth="1"/>
    <col min="9" max="9" width="11.36328125" customWidth="1"/>
    <col min="10" max="11" width="11" customWidth="1"/>
    <col min="12" max="13" width="11.26953125" customWidth="1"/>
    <col min="14" max="17" width="10.6328125" customWidth="1"/>
    <col min="240" max="240" width="7.6328125" customWidth="1"/>
    <col min="241" max="241" width="16.6328125" customWidth="1"/>
    <col min="242" max="252" width="0" hidden="1" customWidth="1"/>
    <col min="253" max="262" width="10.26953125" customWidth="1"/>
    <col min="263" max="263" width="11.08984375" customWidth="1"/>
    <col min="264" max="264" width="10.90625" customWidth="1"/>
    <col min="265" max="265" width="11.6328125" customWidth="1"/>
    <col min="266" max="266" width="10" customWidth="1"/>
    <col min="267" max="267" width="10.36328125" customWidth="1"/>
    <col min="268" max="268" width="11.08984375" customWidth="1"/>
    <col min="269" max="269" width="11.36328125" customWidth="1"/>
    <col min="496" max="496" width="7.6328125" customWidth="1"/>
    <col min="497" max="497" width="16.6328125" customWidth="1"/>
    <col min="498" max="508" width="0" hidden="1" customWidth="1"/>
    <col min="509" max="518" width="10.26953125" customWidth="1"/>
    <col min="519" max="519" width="11.08984375" customWidth="1"/>
    <col min="520" max="520" width="10.90625" customWidth="1"/>
    <col min="521" max="521" width="11.6328125" customWidth="1"/>
    <col min="522" max="522" width="10" customWidth="1"/>
    <col min="523" max="523" width="10.36328125" customWidth="1"/>
    <col min="524" max="524" width="11.08984375" customWidth="1"/>
    <col min="525" max="525" width="11.36328125" customWidth="1"/>
    <col min="752" max="752" width="7.6328125" customWidth="1"/>
    <col min="753" max="753" width="16.6328125" customWidth="1"/>
    <col min="754" max="764" width="0" hidden="1" customWidth="1"/>
    <col min="765" max="774" width="10.26953125" customWidth="1"/>
    <col min="775" max="775" width="11.08984375" customWidth="1"/>
    <col min="776" max="776" width="10.90625" customWidth="1"/>
    <col min="777" max="777" width="11.6328125" customWidth="1"/>
    <col min="778" max="778" width="10" customWidth="1"/>
    <col min="779" max="779" width="10.36328125" customWidth="1"/>
    <col min="780" max="780" width="11.08984375" customWidth="1"/>
    <col min="781" max="781" width="11.36328125" customWidth="1"/>
    <col min="1008" max="1008" width="7.6328125" customWidth="1"/>
    <col min="1009" max="1009" width="16.6328125" customWidth="1"/>
    <col min="1010" max="1020" width="0" hidden="1" customWidth="1"/>
    <col min="1021" max="1030" width="10.26953125" customWidth="1"/>
    <col min="1031" max="1031" width="11.08984375" customWidth="1"/>
    <col min="1032" max="1032" width="10.90625" customWidth="1"/>
    <col min="1033" max="1033" width="11.6328125" customWidth="1"/>
    <col min="1034" max="1034" width="10" customWidth="1"/>
    <col min="1035" max="1035" width="10.36328125" customWidth="1"/>
    <col min="1036" max="1036" width="11.08984375" customWidth="1"/>
    <col min="1037" max="1037" width="11.36328125" customWidth="1"/>
    <col min="1264" max="1264" width="7.6328125" customWidth="1"/>
    <col min="1265" max="1265" width="16.6328125" customWidth="1"/>
    <col min="1266" max="1276" width="0" hidden="1" customWidth="1"/>
    <col min="1277" max="1286" width="10.26953125" customWidth="1"/>
    <col min="1287" max="1287" width="11.08984375" customWidth="1"/>
    <col min="1288" max="1288" width="10.90625" customWidth="1"/>
    <col min="1289" max="1289" width="11.6328125" customWidth="1"/>
    <col min="1290" max="1290" width="10" customWidth="1"/>
    <col min="1291" max="1291" width="10.36328125" customWidth="1"/>
    <col min="1292" max="1292" width="11.08984375" customWidth="1"/>
    <col min="1293" max="1293" width="11.36328125" customWidth="1"/>
    <col min="1520" max="1520" width="7.6328125" customWidth="1"/>
    <col min="1521" max="1521" width="16.6328125" customWidth="1"/>
    <col min="1522" max="1532" width="0" hidden="1" customWidth="1"/>
    <col min="1533" max="1542" width="10.26953125" customWidth="1"/>
    <col min="1543" max="1543" width="11.08984375" customWidth="1"/>
    <col min="1544" max="1544" width="10.90625" customWidth="1"/>
    <col min="1545" max="1545" width="11.6328125" customWidth="1"/>
    <col min="1546" max="1546" width="10" customWidth="1"/>
    <col min="1547" max="1547" width="10.36328125" customWidth="1"/>
    <col min="1548" max="1548" width="11.08984375" customWidth="1"/>
    <col min="1549" max="1549" width="11.36328125" customWidth="1"/>
    <col min="1776" max="1776" width="7.6328125" customWidth="1"/>
    <col min="1777" max="1777" width="16.6328125" customWidth="1"/>
    <col min="1778" max="1788" width="0" hidden="1" customWidth="1"/>
    <col min="1789" max="1798" width="10.26953125" customWidth="1"/>
    <col min="1799" max="1799" width="11.08984375" customWidth="1"/>
    <col min="1800" max="1800" width="10.90625" customWidth="1"/>
    <col min="1801" max="1801" width="11.6328125" customWidth="1"/>
    <col min="1802" max="1802" width="10" customWidth="1"/>
    <col min="1803" max="1803" width="10.36328125" customWidth="1"/>
    <col min="1804" max="1804" width="11.08984375" customWidth="1"/>
    <col min="1805" max="1805" width="11.36328125" customWidth="1"/>
    <col min="2032" max="2032" width="7.6328125" customWidth="1"/>
    <col min="2033" max="2033" width="16.6328125" customWidth="1"/>
    <col min="2034" max="2044" width="0" hidden="1" customWidth="1"/>
    <col min="2045" max="2054" width="10.26953125" customWidth="1"/>
    <col min="2055" max="2055" width="11.08984375" customWidth="1"/>
    <col min="2056" max="2056" width="10.90625" customWidth="1"/>
    <col min="2057" max="2057" width="11.6328125" customWidth="1"/>
    <col min="2058" max="2058" width="10" customWidth="1"/>
    <col min="2059" max="2059" width="10.36328125" customWidth="1"/>
    <col min="2060" max="2060" width="11.08984375" customWidth="1"/>
    <col min="2061" max="2061" width="11.36328125" customWidth="1"/>
    <col min="2288" max="2288" width="7.6328125" customWidth="1"/>
    <col min="2289" max="2289" width="16.6328125" customWidth="1"/>
    <col min="2290" max="2300" width="0" hidden="1" customWidth="1"/>
    <col min="2301" max="2310" width="10.26953125" customWidth="1"/>
    <col min="2311" max="2311" width="11.08984375" customWidth="1"/>
    <col min="2312" max="2312" width="10.90625" customWidth="1"/>
    <col min="2313" max="2313" width="11.6328125" customWidth="1"/>
    <col min="2314" max="2314" width="10" customWidth="1"/>
    <col min="2315" max="2315" width="10.36328125" customWidth="1"/>
    <col min="2316" max="2316" width="11.08984375" customWidth="1"/>
    <col min="2317" max="2317" width="11.36328125" customWidth="1"/>
    <col min="2544" max="2544" width="7.6328125" customWidth="1"/>
    <col min="2545" max="2545" width="16.6328125" customWidth="1"/>
    <col min="2546" max="2556" width="0" hidden="1" customWidth="1"/>
    <col min="2557" max="2566" width="10.26953125" customWidth="1"/>
    <col min="2567" max="2567" width="11.08984375" customWidth="1"/>
    <col min="2568" max="2568" width="10.90625" customWidth="1"/>
    <col min="2569" max="2569" width="11.6328125" customWidth="1"/>
    <col min="2570" max="2570" width="10" customWidth="1"/>
    <col min="2571" max="2571" width="10.36328125" customWidth="1"/>
    <col min="2572" max="2572" width="11.08984375" customWidth="1"/>
    <col min="2573" max="2573" width="11.36328125" customWidth="1"/>
    <col min="2800" max="2800" width="7.6328125" customWidth="1"/>
    <col min="2801" max="2801" width="16.6328125" customWidth="1"/>
    <col min="2802" max="2812" width="0" hidden="1" customWidth="1"/>
    <col min="2813" max="2822" width="10.26953125" customWidth="1"/>
    <col min="2823" max="2823" width="11.08984375" customWidth="1"/>
    <col min="2824" max="2824" width="10.90625" customWidth="1"/>
    <col min="2825" max="2825" width="11.6328125" customWidth="1"/>
    <col min="2826" max="2826" width="10" customWidth="1"/>
    <col min="2827" max="2827" width="10.36328125" customWidth="1"/>
    <col min="2828" max="2828" width="11.08984375" customWidth="1"/>
    <col min="2829" max="2829" width="11.36328125" customWidth="1"/>
    <col min="3056" max="3056" width="7.6328125" customWidth="1"/>
    <col min="3057" max="3057" width="16.6328125" customWidth="1"/>
    <col min="3058" max="3068" width="0" hidden="1" customWidth="1"/>
    <col min="3069" max="3078" width="10.26953125" customWidth="1"/>
    <col min="3079" max="3079" width="11.08984375" customWidth="1"/>
    <col min="3080" max="3080" width="10.90625" customWidth="1"/>
    <col min="3081" max="3081" width="11.6328125" customWidth="1"/>
    <col min="3082" max="3082" width="10" customWidth="1"/>
    <col min="3083" max="3083" width="10.36328125" customWidth="1"/>
    <col min="3084" max="3084" width="11.08984375" customWidth="1"/>
    <col min="3085" max="3085" width="11.36328125" customWidth="1"/>
    <col min="3312" max="3312" width="7.6328125" customWidth="1"/>
    <col min="3313" max="3313" width="16.6328125" customWidth="1"/>
    <col min="3314" max="3324" width="0" hidden="1" customWidth="1"/>
    <col min="3325" max="3334" width="10.26953125" customWidth="1"/>
    <col min="3335" max="3335" width="11.08984375" customWidth="1"/>
    <col min="3336" max="3336" width="10.90625" customWidth="1"/>
    <col min="3337" max="3337" width="11.6328125" customWidth="1"/>
    <col min="3338" max="3338" width="10" customWidth="1"/>
    <col min="3339" max="3339" width="10.36328125" customWidth="1"/>
    <col min="3340" max="3340" width="11.08984375" customWidth="1"/>
    <col min="3341" max="3341" width="11.36328125" customWidth="1"/>
    <col min="3568" max="3568" width="7.6328125" customWidth="1"/>
    <col min="3569" max="3569" width="16.6328125" customWidth="1"/>
    <col min="3570" max="3580" width="0" hidden="1" customWidth="1"/>
    <col min="3581" max="3590" width="10.26953125" customWidth="1"/>
    <col min="3591" max="3591" width="11.08984375" customWidth="1"/>
    <col min="3592" max="3592" width="10.90625" customWidth="1"/>
    <col min="3593" max="3593" width="11.6328125" customWidth="1"/>
    <col min="3594" max="3594" width="10" customWidth="1"/>
    <col min="3595" max="3595" width="10.36328125" customWidth="1"/>
    <col min="3596" max="3596" width="11.08984375" customWidth="1"/>
    <col min="3597" max="3597" width="11.36328125" customWidth="1"/>
    <col min="3824" max="3824" width="7.6328125" customWidth="1"/>
    <col min="3825" max="3825" width="16.6328125" customWidth="1"/>
    <col min="3826" max="3836" width="0" hidden="1" customWidth="1"/>
    <col min="3837" max="3846" width="10.26953125" customWidth="1"/>
    <col min="3847" max="3847" width="11.08984375" customWidth="1"/>
    <col min="3848" max="3848" width="10.90625" customWidth="1"/>
    <col min="3849" max="3849" width="11.6328125" customWidth="1"/>
    <col min="3850" max="3850" width="10" customWidth="1"/>
    <col min="3851" max="3851" width="10.36328125" customWidth="1"/>
    <col min="3852" max="3852" width="11.08984375" customWidth="1"/>
    <col min="3853" max="3853" width="11.36328125" customWidth="1"/>
    <col min="4080" max="4080" width="7.6328125" customWidth="1"/>
    <col min="4081" max="4081" width="16.6328125" customWidth="1"/>
    <col min="4082" max="4092" width="0" hidden="1" customWidth="1"/>
    <col min="4093" max="4102" width="10.26953125" customWidth="1"/>
    <col min="4103" max="4103" width="11.08984375" customWidth="1"/>
    <col min="4104" max="4104" width="10.90625" customWidth="1"/>
    <col min="4105" max="4105" width="11.6328125" customWidth="1"/>
    <col min="4106" max="4106" width="10" customWidth="1"/>
    <col min="4107" max="4107" width="10.36328125" customWidth="1"/>
    <col min="4108" max="4108" width="11.08984375" customWidth="1"/>
    <col min="4109" max="4109" width="11.36328125" customWidth="1"/>
    <col min="4336" max="4336" width="7.6328125" customWidth="1"/>
    <col min="4337" max="4337" width="16.6328125" customWidth="1"/>
    <col min="4338" max="4348" width="0" hidden="1" customWidth="1"/>
    <col min="4349" max="4358" width="10.26953125" customWidth="1"/>
    <col min="4359" max="4359" width="11.08984375" customWidth="1"/>
    <col min="4360" max="4360" width="10.90625" customWidth="1"/>
    <col min="4361" max="4361" width="11.6328125" customWidth="1"/>
    <col min="4362" max="4362" width="10" customWidth="1"/>
    <col min="4363" max="4363" width="10.36328125" customWidth="1"/>
    <col min="4364" max="4364" width="11.08984375" customWidth="1"/>
    <col min="4365" max="4365" width="11.36328125" customWidth="1"/>
    <col min="4592" max="4592" width="7.6328125" customWidth="1"/>
    <col min="4593" max="4593" width="16.6328125" customWidth="1"/>
    <col min="4594" max="4604" width="0" hidden="1" customWidth="1"/>
    <col min="4605" max="4614" width="10.26953125" customWidth="1"/>
    <col min="4615" max="4615" width="11.08984375" customWidth="1"/>
    <col min="4616" max="4616" width="10.90625" customWidth="1"/>
    <col min="4617" max="4617" width="11.6328125" customWidth="1"/>
    <col min="4618" max="4618" width="10" customWidth="1"/>
    <col min="4619" max="4619" width="10.36328125" customWidth="1"/>
    <col min="4620" max="4620" width="11.08984375" customWidth="1"/>
    <col min="4621" max="4621" width="11.36328125" customWidth="1"/>
    <col min="4848" max="4848" width="7.6328125" customWidth="1"/>
    <col min="4849" max="4849" width="16.6328125" customWidth="1"/>
    <col min="4850" max="4860" width="0" hidden="1" customWidth="1"/>
    <col min="4861" max="4870" width="10.26953125" customWidth="1"/>
    <col min="4871" max="4871" width="11.08984375" customWidth="1"/>
    <col min="4872" max="4872" width="10.90625" customWidth="1"/>
    <col min="4873" max="4873" width="11.6328125" customWidth="1"/>
    <col min="4874" max="4874" width="10" customWidth="1"/>
    <col min="4875" max="4875" width="10.36328125" customWidth="1"/>
    <col min="4876" max="4876" width="11.08984375" customWidth="1"/>
    <col min="4877" max="4877" width="11.36328125" customWidth="1"/>
    <col min="5104" max="5104" width="7.6328125" customWidth="1"/>
    <col min="5105" max="5105" width="16.6328125" customWidth="1"/>
    <col min="5106" max="5116" width="0" hidden="1" customWidth="1"/>
    <col min="5117" max="5126" width="10.26953125" customWidth="1"/>
    <col min="5127" max="5127" width="11.08984375" customWidth="1"/>
    <col min="5128" max="5128" width="10.90625" customWidth="1"/>
    <col min="5129" max="5129" width="11.6328125" customWidth="1"/>
    <col min="5130" max="5130" width="10" customWidth="1"/>
    <col min="5131" max="5131" width="10.36328125" customWidth="1"/>
    <col min="5132" max="5132" width="11.08984375" customWidth="1"/>
    <col min="5133" max="5133" width="11.36328125" customWidth="1"/>
    <col min="5360" max="5360" width="7.6328125" customWidth="1"/>
    <col min="5361" max="5361" width="16.6328125" customWidth="1"/>
    <col min="5362" max="5372" width="0" hidden="1" customWidth="1"/>
    <col min="5373" max="5382" width="10.26953125" customWidth="1"/>
    <col min="5383" max="5383" width="11.08984375" customWidth="1"/>
    <col min="5384" max="5384" width="10.90625" customWidth="1"/>
    <col min="5385" max="5385" width="11.6328125" customWidth="1"/>
    <col min="5386" max="5386" width="10" customWidth="1"/>
    <col min="5387" max="5387" width="10.36328125" customWidth="1"/>
    <col min="5388" max="5388" width="11.08984375" customWidth="1"/>
    <col min="5389" max="5389" width="11.36328125" customWidth="1"/>
    <col min="5616" max="5616" width="7.6328125" customWidth="1"/>
    <col min="5617" max="5617" width="16.6328125" customWidth="1"/>
    <col min="5618" max="5628" width="0" hidden="1" customWidth="1"/>
    <col min="5629" max="5638" width="10.26953125" customWidth="1"/>
    <col min="5639" max="5639" width="11.08984375" customWidth="1"/>
    <col min="5640" max="5640" width="10.90625" customWidth="1"/>
    <col min="5641" max="5641" width="11.6328125" customWidth="1"/>
    <col min="5642" max="5642" width="10" customWidth="1"/>
    <col min="5643" max="5643" width="10.36328125" customWidth="1"/>
    <col min="5644" max="5644" width="11.08984375" customWidth="1"/>
    <col min="5645" max="5645" width="11.36328125" customWidth="1"/>
    <col min="5872" max="5872" width="7.6328125" customWidth="1"/>
    <col min="5873" max="5873" width="16.6328125" customWidth="1"/>
    <col min="5874" max="5884" width="0" hidden="1" customWidth="1"/>
    <col min="5885" max="5894" width="10.26953125" customWidth="1"/>
    <col min="5895" max="5895" width="11.08984375" customWidth="1"/>
    <col min="5896" max="5896" width="10.90625" customWidth="1"/>
    <col min="5897" max="5897" width="11.6328125" customWidth="1"/>
    <col min="5898" max="5898" width="10" customWidth="1"/>
    <col min="5899" max="5899" width="10.36328125" customWidth="1"/>
    <col min="5900" max="5900" width="11.08984375" customWidth="1"/>
    <col min="5901" max="5901" width="11.36328125" customWidth="1"/>
    <col min="6128" max="6128" width="7.6328125" customWidth="1"/>
    <col min="6129" max="6129" width="16.6328125" customWidth="1"/>
    <col min="6130" max="6140" width="0" hidden="1" customWidth="1"/>
    <col min="6141" max="6150" width="10.26953125" customWidth="1"/>
    <col min="6151" max="6151" width="11.08984375" customWidth="1"/>
    <col min="6152" max="6152" width="10.90625" customWidth="1"/>
    <col min="6153" max="6153" width="11.6328125" customWidth="1"/>
    <col min="6154" max="6154" width="10" customWidth="1"/>
    <col min="6155" max="6155" width="10.36328125" customWidth="1"/>
    <col min="6156" max="6156" width="11.08984375" customWidth="1"/>
    <col min="6157" max="6157" width="11.36328125" customWidth="1"/>
    <col min="6384" max="6384" width="7.6328125" customWidth="1"/>
    <col min="6385" max="6385" width="16.6328125" customWidth="1"/>
    <col min="6386" max="6396" width="0" hidden="1" customWidth="1"/>
    <col min="6397" max="6406" width="10.26953125" customWidth="1"/>
    <col min="6407" max="6407" width="11.08984375" customWidth="1"/>
    <col min="6408" max="6408" width="10.90625" customWidth="1"/>
    <col min="6409" max="6409" width="11.6328125" customWidth="1"/>
    <col min="6410" max="6410" width="10" customWidth="1"/>
    <col min="6411" max="6411" width="10.36328125" customWidth="1"/>
    <col min="6412" max="6412" width="11.08984375" customWidth="1"/>
    <col min="6413" max="6413" width="11.36328125" customWidth="1"/>
    <col min="6640" max="6640" width="7.6328125" customWidth="1"/>
    <col min="6641" max="6641" width="16.6328125" customWidth="1"/>
    <col min="6642" max="6652" width="0" hidden="1" customWidth="1"/>
    <col min="6653" max="6662" width="10.26953125" customWidth="1"/>
    <col min="6663" max="6663" width="11.08984375" customWidth="1"/>
    <col min="6664" max="6664" width="10.90625" customWidth="1"/>
    <col min="6665" max="6665" width="11.6328125" customWidth="1"/>
    <col min="6666" max="6666" width="10" customWidth="1"/>
    <col min="6667" max="6667" width="10.36328125" customWidth="1"/>
    <col min="6668" max="6668" width="11.08984375" customWidth="1"/>
    <col min="6669" max="6669" width="11.36328125" customWidth="1"/>
    <col min="6896" max="6896" width="7.6328125" customWidth="1"/>
    <col min="6897" max="6897" width="16.6328125" customWidth="1"/>
    <col min="6898" max="6908" width="0" hidden="1" customWidth="1"/>
    <col min="6909" max="6918" width="10.26953125" customWidth="1"/>
    <col min="6919" max="6919" width="11.08984375" customWidth="1"/>
    <col min="6920" max="6920" width="10.90625" customWidth="1"/>
    <col min="6921" max="6921" width="11.6328125" customWidth="1"/>
    <col min="6922" max="6922" width="10" customWidth="1"/>
    <col min="6923" max="6923" width="10.36328125" customWidth="1"/>
    <col min="6924" max="6924" width="11.08984375" customWidth="1"/>
    <col min="6925" max="6925" width="11.36328125" customWidth="1"/>
    <col min="7152" max="7152" width="7.6328125" customWidth="1"/>
    <col min="7153" max="7153" width="16.6328125" customWidth="1"/>
    <col min="7154" max="7164" width="0" hidden="1" customWidth="1"/>
    <col min="7165" max="7174" width="10.26953125" customWidth="1"/>
    <col min="7175" max="7175" width="11.08984375" customWidth="1"/>
    <col min="7176" max="7176" width="10.90625" customWidth="1"/>
    <col min="7177" max="7177" width="11.6328125" customWidth="1"/>
    <col min="7178" max="7178" width="10" customWidth="1"/>
    <col min="7179" max="7179" width="10.36328125" customWidth="1"/>
    <col min="7180" max="7180" width="11.08984375" customWidth="1"/>
    <col min="7181" max="7181" width="11.36328125" customWidth="1"/>
    <col min="7408" max="7408" width="7.6328125" customWidth="1"/>
    <col min="7409" max="7409" width="16.6328125" customWidth="1"/>
    <col min="7410" max="7420" width="0" hidden="1" customWidth="1"/>
    <col min="7421" max="7430" width="10.26953125" customWidth="1"/>
    <col min="7431" max="7431" width="11.08984375" customWidth="1"/>
    <col min="7432" max="7432" width="10.90625" customWidth="1"/>
    <col min="7433" max="7433" width="11.6328125" customWidth="1"/>
    <col min="7434" max="7434" width="10" customWidth="1"/>
    <col min="7435" max="7435" width="10.36328125" customWidth="1"/>
    <col min="7436" max="7436" width="11.08984375" customWidth="1"/>
    <col min="7437" max="7437" width="11.36328125" customWidth="1"/>
    <col min="7664" max="7664" width="7.6328125" customWidth="1"/>
    <col min="7665" max="7665" width="16.6328125" customWidth="1"/>
    <col min="7666" max="7676" width="0" hidden="1" customWidth="1"/>
    <col min="7677" max="7686" width="10.26953125" customWidth="1"/>
    <col min="7687" max="7687" width="11.08984375" customWidth="1"/>
    <col min="7688" max="7688" width="10.90625" customWidth="1"/>
    <col min="7689" max="7689" width="11.6328125" customWidth="1"/>
    <col min="7690" max="7690" width="10" customWidth="1"/>
    <col min="7691" max="7691" width="10.36328125" customWidth="1"/>
    <col min="7692" max="7692" width="11.08984375" customWidth="1"/>
    <col min="7693" max="7693" width="11.36328125" customWidth="1"/>
    <col min="7920" max="7920" width="7.6328125" customWidth="1"/>
    <col min="7921" max="7921" width="16.6328125" customWidth="1"/>
    <col min="7922" max="7932" width="0" hidden="1" customWidth="1"/>
    <col min="7933" max="7942" width="10.26953125" customWidth="1"/>
    <col min="7943" max="7943" width="11.08984375" customWidth="1"/>
    <col min="7944" max="7944" width="10.90625" customWidth="1"/>
    <col min="7945" max="7945" width="11.6328125" customWidth="1"/>
    <col min="7946" max="7946" width="10" customWidth="1"/>
    <col min="7947" max="7947" width="10.36328125" customWidth="1"/>
    <col min="7948" max="7948" width="11.08984375" customWidth="1"/>
    <col min="7949" max="7949" width="11.36328125" customWidth="1"/>
    <col min="8176" max="8176" width="7.6328125" customWidth="1"/>
    <col min="8177" max="8177" width="16.6328125" customWidth="1"/>
    <col min="8178" max="8188" width="0" hidden="1" customWidth="1"/>
    <col min="8189" max="8198" width="10.26953125" customWidth="1"/>
    <col min="8199" max="8199" width="11.08984375" customWidth="1"/>
    <col min="8200" max="8200" width="10.90625" customWidth="1"/>
    <col min="8201" max="8201" width="11.6328125" customWidth="1"/>
    <col min="8202" max="8202" width="10" customWidth="1"/>
    <col min="8203" max="8203" width="10.36328125" customWidth="1"/>
    <col min="8204" max="8204" width="11.08984375" customWidth="1"/>
    <col min="8205" max="8205" width="11.36328125" customWidth="1"/>
    <col min="8432" max="8432" width="7.6328125" customWidth="1"/>
    <col min="8433" max="8433" width="16.6328125" customWidth="1"/>
    <col min="8434" max="8444" width="0" hidden="1" customWidth="1"/>
    <col min="8445" max="8454" width="10.26953125" customWidth="1"/>
    <col min="8455" max="8455" width="11.08984375" customWidth="1"/>
    <col min="8456" max="8456" width="10.90625" customWidth="1"/>
    <col min="8457" max="8457" width="11.6328125" customWidth="1"/>
    <col min="8458" max="8458" width="10" customWidth="1"/>
    <col min="8459" max="8459" width="10.36328125" customWidth="1"/>
    <col min="8460" max="8460" width="11.08984375" customWidth="1"/>
    <col min="8461" max="8461" width="11.36328125" customWidth="1"/>
    <col min="8688" max="8688" width="7.6328125" customWidth="1"/>
    <col min="8689" max="8689" width="16.6328125" customWidth="1"/>
    <col min="8690" max="8700" width="0" hidden="1" customWidth="1"/>
    <col min="8701" max="8710" width="10.26953125" customWidth="1"/>
    <col min="8711" max="8711" width="11.08984375" customWidth="1"/>
    <col min="8712" max="8712" width="10.90625" customWidth="1"/>
    <col min="8713" max="8713" width="11.6328125" customWidth="1"/>
    <col min="8714" max="8714" width="10" customWidth="1"/>
    <col min="8715" max="8715" width="10.36328125" customWidth="1"/>
    <col min="8716" max="8716" width="11.08984375" customWidth="1"/>
    <col min="8717" max="8717" width="11.36328125" customWidth="1"/>
    <col min="8944" max="8944" width="7.6328125" customWidth="1"/>
    <col min="8945" max="8945" width="16.6328125" customWidth="1"/>
    <col min="8946" max="8956" width="0" hidden="1" customWidth="1"/>
    <col min="8957" max="8966" width="10.26953125" customWidth="1"/>
    <col min="8967" max="8967" width="11.08984375" customWidth="1"/>
    <col min="8968" max="8968" width="10.90625" customWidth="1"/>
    <col min="8969" max="8969" width="11.6328125" customWidth="1"/>
    <col min="8970" max="8970" width="10" customWidth="1"/>
    <col min="8971" max="8971" width="10.36328125" customWidth="1"/>
    <col min="8972" max="8972" width="11.08984375" customWidth="1"/>
    <col min="8973" max="8973" width="11.36328125" customWidth="1"/>
    <col min="9200" max="9200" width="7.6328125" customWidth="1"/>
    <col min="9201" max="9201" width="16.6328125" customWidth="1"/>
    <col min="9202" max="9212" width="0" hidden="1" customWidth="1"/>
    <col min="9213" max="9222" width="10.26953125" customWidth="1"/>
    <col min="9223" max="9223" width="11.08984375" customWidth="1"/>
    <col min="9224" max="9224" width="10.90625" customWidth="1"/>
    <col min="9225" max="9225" width="11.6328125" customWidth="1"/>
    <col min="9226" max="9226" width="10" customWidth="1"/>
    <col min="9227" max="9227" width="10.36328125" customWidth="1"/>
    <col min="9228" max="9228" width="11.08984375" customWidth="1"/>
    <col min="9229" max="9229" width="11.36328125" customWidth="1"/>
    <col min="9456" max="9456" width="7.6328125" customWidth="1"/>
    <col min="9457" max="9457" width="16.6328125" customWidth="1"/>
    <col min="9458" max="9468" width="0" hidden="1" customWidth="1"/>
    <col min="9469" max="9478" width="10.26953125" customWidth="1"/>
    <col min="9479" max="9479" width="11.08984375" customWidth="1"/>
    <col min="9480" max="9480" width="10.90625" customWidth="1"/>
    <col min="9481" max="9481" width="11.6328125" customWidth="1"/>
    <col min="9482" max="9482" width="10" customWidth="1"/>
    <col min="9483" max="9483" width="10.36328125" customWidth="1"/>
    <col min="9484" max="9484" width="11.08984375" customWidth="1"/>
    <col min="9485" max="9485" width="11.36328125" customWidth="1"/>
    <col min="9712" max="9712" width="7.6328125" customWidth="1"/>
    <col min="9713" max="9713" width="16.6328125" customWidth="1"/>
    <col min="9714" max="9724" width="0" hidden="1" customWidth="1"/>
    <col min="9725" max="9734" width="10.26953125" customWidth="1"/>
    <col min="9735" max="9735" width="11.08984375" customWidth="1"/>
    <col min="9736" max="9736" width="10.90625" customWidth="1"/>
    <col min="9737" max="9737" width="11.6328125" customWidth="1"/>
    <col min="9738" max="9738" width="10" customWidth="1"/>
    <col min="9739" max="9739" width="10.36328125" customWidth="1"/>
    <col min="9740" max="9740" width="11.08984375" customWidth="1"/>
    <col min="9741" max="9741" width="11.36328125" customWidth="1"/>
    <col min="9968" max="9968" width="7.6328125" customWidth="1"/>
    <col min="9969" max="9969" width="16.6328125" customWidth="1"/>
    <col min="9970" max="9980" width="0" hidden="1" customWidth="1"/>
    <col min="9981" max="9990" width="10.26953125" customWidth="1"/>
    <col min="9991" max="9991" width="11.08984375" customWidth="1"/>
    <col min="9992" max="9992" width="10.90625" customWidth="1"/>
    <col min="9993" max="9993" width="11.6328125" customWidth="1"/>
    <col min="9994" max="9994" width="10" customWidth="1"/>
    <col min="9995" max="9995" width="10.36328125" customWidth="1"/>
    <col min="9996" max="9996" width="11.08984375" customWidth="1"/>
    <col min="9997" max="9997" width="11.36328125" customWidth="1"/>
    <col min="10224" max="10224" width="7.6328125" customWidth="1"/>
    <col min="10225" max="10225" width="16.6328125" customWidth="1"/>
    <col min="10226" max="10236" width="0" hidden="1" customWidth="1"/>
    <col min="10237" max="10246" width="10.26953125" customWidth="1"/>
    <col min="10247" max="10247" width="11.08984375" customWidth="1"/>
    <col min="10248" max="10248" width="10.90625" customWidth="1"/>
    <col min="10249" max="10249" width="11.6328125" customWidth="1"/>
    <col min="10250" max="10250" width="10" customWidth="1"/>
    <col min="10251" max="10251" width="10.36328125" customWidth="1"/>
    <col min="10252" max="10252" width="11.08984375" customWidth="1"/>
    <col min="10253" max="10253" width="11.36328125" customWidth="1"/>
    <col min="10480" max="10480" width="7.6328125" customWidth="1"/>
    <col min="10481" max="10481" width="16.6328125" customWidth="1"/>
    <col min="10482" max="10492" width="0" hidden="1" customWidth="1"/>
    <col min="10493" max="10502" width="10.26953125" customWidth="1"/>
    <col min="10503" max="10503" width="11.08984375" customWidth="1"/>
    <col min="10504" max="10504" width="10.90625" customWidth="1"/>
    <col min="10505" max="10505" width="11.6328125" customWidth="1"/>
    <col min="10506" max="10506" width="10" customWidth="1"/>
    <col min="10507" max="10507" width="10.36328125" customWidth="1"/>
    <col min="10508" max="10508" width="11.08984375" customWidth="1"/>
    <col min="10509" max="10509" width="11.36328125" customWidth="1"/>
    <col min="10736" max="10736" width="7.6328125" customWidth="1"/>
    <col min="10737" max="10737" width="16.6328125" customWidth="1"/>
    <col min="10738" max="10748" width="0" hidden="1" customWidth="1"/>
    <col min="10749" max="10758" width="10.26953125" customWidth="1"/>
    <col min="10759" max="10759" width="11.08984375" customWidth="1"/>
    <col min="10760" max="10760" width="10.90625" customWidth="1"/>
    <col min="10761" max="10761" width="11.6328125" customWidth="1"/>
    <col min="10762" max="10762" width="10" customWidth="1"/>
    <col min="10763" max="10763" width="10.36328125" customWidth="1"/>
    <col min="10764" max="10764" width="11.08984375" customWidth="1"/>
    <col min="10765" max="10765" width="11.36328125" customWidth="1"/>
    <col min="10992" max="10992" width="7.6328125" customWidth="1"/>
    <col min="10993" max="10993" width="16.6328125" customWidth="1"/>
    <col min="10994" max="11004" width="0" hidden="1" customWidth="1"/>
    <col min="11005" max="11014" width="10.26953125" customWidth="1"/>
    <col min="11015" max="11015" width="11.08984375" customWidth="1"/>
    <col min="11016" max="11016" width="10.90625" customWidth="1"/>
    <col min="11017" max="11017" width="11.6328125" customWidth="1"/>
    <col min="11018" max="11018" width="10" customWidth="1"/>
    <col min="11019" max="11019" width="10.36328125" customWidth="1"/>
    <col min="11020" max="11020" width="11.08984375" customWidth="1"/>
    <col min="11021" max="11021" width="11.36328125" customWidth="1"/>
    <col min="11248" max="11248" width="7.6328125" customWidth="1"/>
    <col min="11249" max="11249" width="16.6328125" customWidth="1"/>
    <col min="11250" max="11260" width="0" hidden="1" customWidth="1"/>
    <col min="11261" max="11270" width="10.26953125" customWidth="1"/>
    <col min="11271" max="11271" width="11.08984375" customWidth="1"/>
    <col min="11272" max="11272" width="10.90625" customWidth="1"/>
    <col min="11273" max="11273" width="11.6328125" customWidth="1"/>
    <col min="11274" max="11274" width="10" customWidth="1"/>
    <col min="11275" max="11275" width="10.36328125" customWidth="1"/>
    <col min="11276" max="11276" width="11.08984375" customWidth="1"/>
    <col min="11277" max="11277" width="11.36328125" customWidth="1"/>
    <col min="11504" max="11504" width="7.6328125" customWidth="1"/>
    <col min="11505" max="11505" width="16.6328125" customWidth="1"/>
    <col min="11506" max="11516" width="0" hidden="1" customWidth="1"/>
    <col min="11517" max="11526" width="10.26953125" customWidth="1"/>
    <col min="11527" max="11527" width="11.08984375" customWidth="1"/>
    <col min="11528" max="11528" width="10.90625" customWidth="1"/>
    <col min="11529" max="11529" width="11.6328125" customWidth="1"/>
    <col min="11530" max="11530" width="10" customWidth="1"/>
    <col min="11531" max="11531" width="10.36328125" customWidth="1"/>
    <col min="11532" max="11532" width="11.08984375" customWidth="1"/>
    <col min="11533" max="11533" width="11.36328125" customWidth="1"/>
    <col min="11760" max="11760" width="7.6328125" customWidth="1"/>
    <col min="11761" max="11761" width="16.6328125" customWidth="1"/>
    <col min="11762" max="11772" width="0" hidden="1" customWidth="1"/>
    <col min="11773" max="11782" width="10.26953125" customWidth="1"/>
    <col min="11783" max="11783" width="11.08984375" customWidth="1"/>
    <col min="11784" max="11784" width="10.90625" customWidth="1"/>
    <col min="11785" max="11785" width="11.6328125" customWidth="1"/>
    <col min="11786" max="11786" width="10" customWidth="1"/>
    <col min="11787" max="11787" width="10.36328125" customWidth="1"/>
    <col min="11788" max="11788" width="11.08984375" customWidth="1"/>
    <col min="11789" max="11789" width="11.36328125" customWidth="1"/>
    <col min="12016" max="12016" width="7.6328125" customWidth="1"/>
    <col min="12017" max="12017" width="16.6328125" customWidth="1"/>
    <col min="12018" max="12028" width="0" hidden="1" customWidth="1"/>
    <col min="12029" max="12038" width="10.26953125" customWidth="1"/>
    <col min="12039" max="12039" width="11.08984375" customWidth="1"/>
    <col min="12040" max="12040" width="10.90625" customWidth="1"/>
    <col min="12041" max="12041" width="11.6328125" customWidth="1"/>
    <col min="12042" max="12042" width="10" customWidth="1"/>
    <col min="12043" max="12043" width="10.36328125" customWidth="1"/>
    <col min="12044" max="12044" width="11.08984375" customWidth="1"/>
    <col min="12045" max="12045" width="11.36328125" customWidth="1"/>
    <col min="12272" max="12272" width="7.6328125" customWidth="1"/>
    <col min="12273" max="12273" width="16.6328125" customWidth="1"/>
    <col min="12274" max="12284" width="0" hidden="1" customWidth="1"/>
    <col min="12285" max="12294" width="10.26953125" customWidth="1"/>
    <col min="12295" max="12295" width="11.08984375" customWidth="1"/>
    <col min="12296" max="12296" width="10.90625" customWidth="1"/>
    <col min="12297" max="12297" width="11.6328125" customWidth="1"/>
    <col min="12298" max="12298" width="10" customWidth="1"/>
    <col min="12299" max="12299" width="10.36328125" customWidth="1"/>
    <col min="12300" max="12300" width="11.08984375" customWidth="1"/>
    <col min="12301" max="12301" width="11.36328125" customWidth="1"/>
    <col min="12528" max="12528" width="7.6328125" customWidth="1"/>
    <col min="12529" max="12529" width="16.6328125" customWidth="1"/>
    <col min="12530" max="12540" width="0" hidden="1" customWidth="1"/>
    <col min="12541" max="12550" width="10.26953125" customWidth="1"/>
    <col min="12551" max="12551" width="11.08984375" customWidth="1"/>
    <col min="12552" max="12552" width="10.90625" customWidth="1"/>
    <col min="12553" max="12553" width="11.6328125" customWidth="1"/>
    <col min="12554" max="12554" width="10" customWidth="1"/>
    <col min="12555" max="12555" width="10.36328125" customWidth="1"/>
    <col min="12556" max="12556" width="11.08984375" customWidth="1"/>
    <col min="12557" max="12557" width="11.36328125" customWidth="1"/>
    <col min="12784" max="12784" width="7.6328125" customWidth="1"/>
    <col min="12785" max="12785" width="16.6328125" customWidth="1"/>
    <col min="12786" max="12796" width="0" hidden="1" customWidth="1"/>
    <col min="12797" max="12806" width="10.26953125" customWidth="1"/>
    <col min="12807" max="12807" width="11.08984375" customWidth="1"/>
    <col min="12808" max="12808" width="10.90625" customWidth="1"/>
    <col min="12809" max="12809" width="11.6328125" customWidth="1"/>
    <col min="12810" max="12810" width="10" customWidth="1"/>
    <col min="12811" max="12811" width="10.36328125" customWidth="1"/>
    <col min="12812" max="12812" width="11.08984375" customWidth="1"/>
    <col min="12813" max="12813" width="11.36328125" customWidth="1"/>
    <col min="13040" max="13040" width="7.6328125" customWidth="1"/>
    <col min="13041" max="13041" width="16.6328125" customWidth="1"/>
    <col min="13042" max="13052" width="0" hidden="1" customWidth="1"/>
    <col min="13053" max="13062" width="10.26953125" customWidth="1"/>
    <col min="13063" max="13063" width="11.08984375" customWidth="1"/>
    <col min="13064" max="13064" width="10.90625" customWidth="1"/>
    <col min="13065" max="13065" width="11.6328125" customWidth="1"/>
    <col min="13066" max="13066" width="10" customWidth="1"/>
    <col min="13067" max="13067" width="10.36328125" customWidth="1"/>
    <col min="13068" max="13068" width="11.08984375" customWidth="1"/>
    <col min="13069" max="13069" width="11.36328125" customWidth="1"/>
    <col min="13296" max="13296" width="7.6328125" customWidth="1"/>
    <col min="13297" max="13297" width="16.6328125" customWidth="1"/>
    <col min="13298" max="13308" width="0" hidden="1" customWidth="1"/>
    <col min="13309" max="13318" width="10.26953125" customWidth="1"/>
    <col min="13319" max="13319" width="11.08984375" customWidth="1"/>
    <col min="13320" max="13320" width="10.90625" customWidth="1"/>
    <col min="13321" max="13321" width="11.6328125" customWidth="1"/>
    <col min="13322" max="13322" width="10" customWidth="1"/>
    <col min="13323" max="13323" width="10.36328125" customWidth="1"/>
    <col min="13324" max="13324" width="11.08984375" customWidth="1"/>
    <col min="13325" max="13325" width="11.36328125" customWidth="1"/>
    <col min="13552" max="13552" width="7.6328125" customWidth="1"/>
    <col min="13553" max="13553" width="16.6328125" customWidth="1"/>
    <col min="13554" max="13564" width="0" hidden="1" customWidth="1"/>
    <col min="13565" max="13574" width="10.26953125" customWidth="1"/>
    <col min="13575" max="13575" width="11.08984375" customWidth="1"/>
    <col min="13576" max="13576" width="10.90625" customWidth="1"/>
    <col min="13577" max="13577" width="11.6328125" customWidth="1"/>
    <col min="13578" max="13578" width="10" customWidth="1"/>
    <col min="13579" max="13579" width="10.36328125" customWidth="1"/>
    <col min="13580" max="13580" width="11.08984375" customWidth="1"/>
    <col min="13581" max="13581" width="11.36328125" customWidth="1"/>
    <col min="13808" max="13808" width="7.6328125" customWidth="1"/>
    <col min="13809" max="13809" width="16.6328125" customWidth="1"/>
    <col min="13810" max="13820" width="0" hidden="1" customWidth="1"/>
    <col min="13821" max="13830" width="10.26953125" customWidth="1"/>
    <col min="13831" max="13831" width="11.08984375" customWidth="1"/>
    <col min="13832" max="13832" width="10.90625" customWidth="1"/>
    <col min="13833" max="13833" width="11.6328125" customWidth="1"/>
    <col min="13834" max="13834" width="10" customWidth="1"/>
    <col min="13835" max="13835" width="10.36328125" customWidth="1"/>
    <col min="13836" max="13836" width="11.08984375" customWidth="1"/>
    <col min="13837" max="13837" width="11.36328125" customWidth="1"/>
    <col min="14064" max="14064" width="7.6328125" customWidth="1"/>
    <col min="14065" max="14065" width="16.6328125" customWidth="1"/>
    <col min="14066" max="14076" width="0" hidden="1" customWidth="1"/>
    <col min="14077" max="14086" width="10.26953125" customWidth="1"/>
    <col min="14087" max="14087" width="11.08984375" customWidth="1"/>
    <col min="14088" max="14088" width="10.90625" customWidth="1"/>
    <col min="14089" max="14089" width="11.6328125" customWidth="1"/>
    <col min="14090" max="14090" width="10" customWidth="1"/>
    <col min="14091" max="14091" width="10.36328125" customWidth="1"/>
    <col min="14092" max="14092" width="11.08984375" customWidth="1"/>
    <col min="14093" max="14093" width="11.36328125" customWidth="1"/>
    <col min="14320" max="14320" width="7.6328125" customWidth="1"/>
    <col min="14321" max="14321" width="16.6328125" customWidth="1"/>
    <col min="14322" max="14332" width="0" hidden="1" customWidth="1"/>
    <col min="14333" max="14342" width="10.26953125" customWidth="1"/>
    <col min="14343" max="14343" width="11.08984375" customWidth="1"/>
    <col min="14344" max="14344" width="10.90625" customWidth="1"/>
    <col min="14345" max="14345" width="11.6328125" customWidth="1"/>
    <col min="14346" max="14346" width="10" customWidth="1"/>
    <col min="14347" max="14347" width="10.36328125" customWidth="1"/>
    <col min="14348" max="14348" width="11.08984375" customWidth="1"/>
    <col min="14349" max="14349" width="11.36328125" customWidth="1"/>
    <col min="14576" max="14576" width="7.6328125" customWidth="1"/>
    <col min="14577" max="14577" width="16.6328125" customWidth="1"/>
    <col min="14578" max="14588" width="0" hidden="1" customWidth="1"/>
    <col min="14589" max="14598" width="10.26953125" customWidth="1"/>
    <col min="14599" max="14599" width="11.08984375" customWidth="1"/>
    <col min="14600" max="14600" width="10.90625" customWidth="1"/>
    <col min="14601" max="14601" width="11.6328125" customWidth="1"/>
    <col min="14602" max="14602" width="10" customWidth="1"/>
    <col min="14603" max="14603" width="10.36328125" customWidth="1"/>
    <col min="14604" max="14604" width="11.08984375" customWidth="1"/>
    <col min="14605" max="14605" width="11.36328125" customWidth="1"/>
    <col min="14832" max="14832" width="7.6328125" customWidth="1"/>
    <col min="14833" max="14833" width="16.6328125" customWidth="1"/>
    <col min="14834" max="14844" width="0" hidden="1" customWidth="1"/>
    <col min="14845" max="14854" width="10.26953125" customWidth="1"/>
    <col min="14855" max="14855" width="11.08984375" customWidth="1"/>
    <col min="14856" max="14856" width="10.90625" customWidth="1"/>
    <col min="14857" max="14857" width="11.6328125" customWidth="1"/>
    <col min="14858" max="14858" width="10" customWidth="1"/>
    <col min="14859" max="14859" width="10.36328125" customWidth="1"/>
    <col min="14860" max="14860" width="11.08984375" customWidth="1"/>
    <col min="14861" max="14861" width="11.36328125" customWidth="1"/>
    <col min="15088" max="15088" width="7.6328125" customWidth="1"/>
    <col min="15089" max="15089" width="16.6328125" customWidth="1"/>
    <col min="15090" max="15100" width="0" hidden="1" customWidth="1"/>
    <col min="15101" max="15110" width="10.26953125" customWidth="1"/>
    <col min="15111" max="15111" width="11.08984375" customWidth="1"/>
    <col min="15112" max="15112" width="10.90625" customWidth="1"/>
    <col min="15113" max="15113" width="11.6328125" customWidth="1"/>
    <col min="15114" max="15114" width="10" customWidth="1"/>
    <col min="15115" max="15115" width="10.36328125" customWidth="1"/>
    <col min="15116" max="15116" width="11.08984375" customWidth="1"/>
    <col min="15117" max="15117" width="11.36328125" customWidth="1"/>
    <col min="15344" max="15344" width="7.6328125" customWidth="1"/>
    <col min="15345" max="15345" width="16.6328125" customWidth="1"/>
    <col min="15346" max="15356" width="0" hidden="1" customWidth="1"/>
    <col min="15357" max="15366" width="10.26953125" customWidth="1"/>
    <col min="15367" max="15367" width="11.08984375" customWidth="1"/>
    <col min="15368" max="15368" width="10.90625" customWidth="1"/>
    <col min="15369" max="15369" width="11.6328125" customWidth="1"/>
    <col min="15370" max="15370" width="10" customWidth="1"/>
    <col min="15371" max="15371" width="10.36328125" customWidth="1"/>
    <col min="15372" max="15372" width="11.08984375" customWidth="1"/>
    <col min="15373" max="15373" width="11.36328125" customWidth="1"/>
    <col min="15600" max="15600" width="7.6328125" customWidth="1"/>
    <col min="15601" max="15601" width="16.6328125" customWidth="1"/>
    <col min="15602" max="15612" width="0" hidden="1" customWidth="1"/>
    <col min="15613" max="15622" width="10.26953125" customWidth="1"/>
    <col min="15623" max="15623" width="11.08984375" customWidth="1"/>
    <col min="15624" max="15624" width="10.90625" customWidth="1"/>
    <col min="15625" max="15625" width="11.6328125" customWidth="1"/>
    <col min="15626" max="15626" width="10" customWidth="1"/>
    <col min="15627" max="15627" width="10.36328125" customWidth="1"/>
    <col min="15628" max="15628" width="11.08984375" customWidth="1"/>
    <col min="15629" max="15629" width="11.36328125" customWidth="1"/>
    <col min="15856" max="15856" width="7.6328125" customWidth="1"/>
    <col min="15857" max="15857" width="16.6328125" customWidth="1"/>
    <col min="15858" max="15868" width="0" hidden="1" customWidth="1"/>
    <col min="15869" max="15878" width="10.26953125" customWidth="1"/>
    <col min="15879" max="15879" width="11.08984375" customWidth="1"/>
    <col min="15880" max="15880" width="10.90625" customWidth="1"/>
    <col min="15881" max="15881" width="11.6328125" customWidth="1"/>
    <col min="15882" max="15882" width="10" customWidth="1"/>
    <col min="15883" max="15883" width="10.36328125" customWidth="1"/>
    <col min="15884" max="15884" width="11.08984375" customWidth="1"/>
    <col min="15885" max="15885" width="11.36328125" customWidth="1"/>
    <col min="16112" max="16112" width="7.6328125" customWidth="1"/>
    <col min="16113" max="16113" width="16.6328125" customWidth="1"/>
    <col min="16114" max="16124" width="0" hidden="1" customWidth="1"/>
    <col min="16125" max="16134" width="10.26953125" customWidth="1"/>
    <col min="16135" max="16135" width="11.08984375" customWidth="1"/>
    <col min="16136" max="16136" width="10.90625" customWidth="1"/>
    <col min="16137" max="16137" width="11.6328125" customWidth="1"/>
    <col min="16138" max="16138" width="10" customWidth="1"/>
    <col min="16139" max="16139" width="10.36328125" customWidth="1"/>
    <col min="16140" max="16140" width="11.08984375" customWidth="1"/>
    <col min="16141" max="16141" width="11.36328125" customWidth="1"/>
  </cols>
  <sheetData>
    <row r="1" spans="1:17" x14ac:dyDescent="0.2">
      <c r="A1" s="39" t="s">
        <v>612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17" t="s">
        <v>296</v>
      </c>
      <c r="J3" s="617" t="s">
        <v>383</v>
      </c>
      <c r="K3" s="617" t="s">
        <v>424</v>
      </c>
      <c r="L3" s="617" t="s">
        <v>431</v>
      </c>
      <c r="M3" s="617" t="s">
        <v>495</v>
      </c>
      <c r="N3" s="617" t="s">
        <v>554</v>
      </c>
      <c r="O3" s="617" t="s">
        <v>579</v>
      </c>
      <c r="P3" s="617" t="s">
        <v>619</v>
      </c>
      <c r="Q3" s="639" t="s">
        <v>632</v>
      </c>
    </row>
    <row r="4" spans="1:17" x14ac:dyDescent="0.2">
      <c r="A4" s="44"/>
      <c r="B4" s="44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92" t="s">
        <v>618</v>
      </c>
      <c r="Q4" s="640" t="s">
        <v>630</v>
      </c>
    </row>
    <row r="5" spans="1:17" x14ac:dyDescent="0.2">
      <c r="A5" s="46" t="s">
        <v>586</v>
      </c>
      <c r="B5" s="46"/>
      <c r="C5" s="539">
        <v>4417</v>
      </c>
      <c r="D5" s="183">
        <v>4467</v>
      </c>
      <c r="E5" s="183">
        <v>4638</v>
      </c>
      <c r="F5" s="183">
        <v>4418.625</v>
      </c>
      <c r="G5" s="183">
        <v>4304</v>
      </c>
      <c r="H5" s="183">
        <v>4455</v>
      </c>
      <c r="I5" s="183">
        <v>4482.1469999999999</v>
      </c>
      <c r="J5" s="183">
        <v>4654</v>
      </c>
      <c r="K5" s="183">
        <v>4682</v>
      </c>
      <c r="L5" s="183">
        <v>5072.2610000000004</v>
      </c>
      <c r="M5" s="183">
        <v>3634.4900000000002</v>
      </c>
      <c r="N5" s="183">
        <v>4068.9520000000002</v>
      </c>
      <c r="O5" s="183">
        <v>4589.6330000000007</v>
      </c>
      <c r="P5" s="183">
        <v>4990.76</v>
      </c>
      <c r="Q5" s="101">
        <v>5097.4080000000004</v>
      </c>
    </row>
    <row r="6" spans="1:17" x14ac:dyDescent="0.2">
      <c r="A6" s="48" t="s">
        <v>82</v>
      </c>
      <c r="B6" s="46"/>
      <c r="C6" s="544"/>
      <c r="D6" s="184"/>
      <c r="E6" s="184"/>
      <c r="O6" s="61"/>
      <c r="P6" s="61"/>
      <c r="Q6" s="56"/>
    </row>
    <row r="7" spans="1:17" x14ac:dyDescent="0.2">
      <c r="A7" s="46" t="s">
        <v>561</v>
      </c>
      <c r="B7" s="48" t="s">
        <v>587</v>
      </c>
      <c r="C7" s="539">
        <v>4167</v>
      </c>
      <c r="D7" s="183">
        <v>4232</v>
      </c>
      <c r="E7" s="183">
        <v>4397</v>
      </c>
      <c r="F7" s="152">
        <v>4197.3680000000004</v>
      </c>
      <c r="G7" s="539">
        <v>4088</v>
      </c>
      <c r="H7" s="539">
        <v>4247</v>
      </c>
      <c r="I7" s="539">
        <v>4265.1469999999999</v>
      </c>
      <c r="J7" s="59">
        <v>4425</v>
      </c>
      <c r="K7" s="59">
        <v>4458</v>
      </c>
      <c r="L7" s="59">
        <v>4858.3320000000003</v>
      </c>
      <c r="M7" s="59">
        <v>3494.422</v>
      </c>
      <c r="N7" s="59">
        <v>3891.1990000000001</v>
      </c>
      <c r="O7" s="68">
        <v>4384.0060000000003</v>
      </c>
      <c r="P7" s="68">
        <v>4800.7460000000001</v>
      </c>
      <c r="Q7" s="152">
        <v>4910.8500000000004</v>
      </c>
    </row>
    <row r="8" spans="1:17" x14ac:dyDescent="0.2">
      <c r="A8" s="51"/>
      <c r="B8" s="52" t="s">
        <v>588</v>
      </c>
      <c r="C8" s="545">
        <v>250</v>
      </c>
      <c r="D8" s="185">
        <v>235</v>
      </c>
      <c r="E8" s="185">
        <v>241</v>
      </c>
      <c r="F8" s="55">
        <v>221.25700000000001</v>
      </c>
      <c r="G8" s="545">
        <v>216</v>
      </c>
      <c r="H8" s="545">
        <v>208</v>
      </c>
      <c r="I8" s="545">
        <v>217</v>
      </c>
      <c r="J8" s="60">
        <v>229</v>
      </c>
      <c r="K8" s="60">
        <v>224</v>
      </c>
      <c r="L8" s="60">
        <v>213.929</v>
      </c>
      <c r="M8" s="60">
        <v>140.06800000000001</v>
      </c>
      <c r="N8" s="68">
        <v>177.75299999999999</v>
      </c>
      <c r="O8" s="68">
        <v>205.62700000000001</v>
      </c>
      <c r="P8" s="68">
        <v>190.01400000000001</v>
      </c>
      <c r="Q8" s="55">
        <v>186.55799999999999</v>
      </c>
    </row>
    <row r="9" spans="1:17" x14ac:dyDescent="0.2">
      <c r="A9" s="58" t="s">
        <v>589</v>
      </c>
      <c r="B9" s="57"/>
      <c r="C9" s="544">
        <v>250</v>
      </c>
      <c r="D9" s="186">
        <v>235</v>
      </c>
      <c r="E9" s="186">
        <v>241</v>
      </c>
      <c r="F9" s="186">
        <v>221.25700000000001</v>
      </c>
      <c r="G9" s="183">
        <v>216</v>
      </c>
      <c r="H9" s="183">
        <v>208.36899999999997</v>
      </c>
      <c r="I9" s="183">
        <v>217</v>
      </c>
      <c r="J9" s="183">
        <v>229</v>
      </c>
      <c r="K9" s="68">
        <v>225</v>
      </c>
      <c r="L9" s="59">
        <v>213.92899999999997</v>
      </c>
      <c r="M9" s="59">
        <v>140.06799999999998</v>
      </c>
      <c r="N9" s="152">
        <v>177.75299999999999</v>
      </c>
      <c r="O9" s="152">
        <v>205.62700000000001</v>
      </c>
      <c r="P9" s="152">
        <v>190.01400000000001</v>
      </c>
      <c r="Q9" s="152">
        <v>186.55799999999999</v>
      </c>
    </row>
    <row r="10" spans="1:17" x14ac:dyDescent="0.2">
      <c r="A10" s="46" t="s">
        <v>561</v>
      </c>
      <c r="B10" s="48" t="s">
        <v>140</v>
      </c>
      <c r="C10" s="544">
        <v>44</v>
      </c>
      <c r="D10" s="186">
        <v>39</v>
      </c>
      <c r="E10" s="186">
        <v>38</v>
      </c>
      <c r="F10" s="50">
        <v>39.537999999999997</v>
      </c>
      <c r="G10" s="544">
        <v>42</v>
      </c>
      <c r="H10" s="544">
        <v>43.113</v>
      </c>
      <c r="I10" s="544">
        <v>50</v>
      </c>
      <c r="J10" s="544">
        <v>50</v>
      </c>
      <c r="K10" s="68">
        <v>54</v>
      </c>
      <c r="L10" s="68">
        <v>89.182000000000002</v>
      </c>
      <c r="M10" s="68">
        <v>51.807000000000002</v>
      </c>
      <c r="N10" s="50">
        <v>62.161999999999999</v>
      </c>
      <c r="O10" s="50">
        <v>72.572999999999993</v>
      </c>
      <c r="P10" s="50">
        <v>76.31</v>
      </c>
      <c r="Q10" s="50">
        <v>79.671000000000006</v>
      </c>
    </row>
    <row r="11" spans="1:17" x14ac:dyDescent="0.2">
      <c r="A11" s="46"/>
      <c r="B11" s="48" t="s">
        <v>141</v>
      </c>
      <c r="C11" s="544">
        <v>53</v>
      </c>
      <c r="D11" s="186">
        <v>49</v>
      </c>
      <c r="E11" s="186">
        <v>51</v>
      </c>
      <c r="F11" s="50">
        <v>48.534999999999997</v>
      </c>
      <c r="G11" s="544">
        <v>41</v>
      </c>
      <c r="H11" s="544">
        <v>34.378999999999998</v>
      </c>
      <c r="I11" s="544">
        <v>35</v>
      </c>
      <c r="J11" s="544">
        <v>32</v>
      </c>
      <c r="K11" s="68">
        <v>33</v>
      </c>
      <c r="L11" s="68">
        <v>15.948</v>
      </c>
      <c r="M11" s="68">
        <v>9.1120000000000001</v>
      </c>
      <c r="N11" s="50">
        <v>9.1590000000000007</v>
      </c>
      <c r="O11" s="50">
        <v>10.778</v>
      </c>
      <c r="P11" s="50">
        <v>13.375</v>
      </c>
      <c r="Q11" s="50">
        <v>13.922000000000001</v>
      </c>
    </row>
    <row r="12" spans="1:17" x14ac:dyDescent="0.2">
      <c r="A12" s="46"/>
      <c r="B12" s="48" t="s">
        <v>142</v>
      </c>
      <c r="C12" s="544">
        <v>18</v>
      </c>
      <c r="D12" s="186">
        <v>15</v>
      </c>
      <c r="E12" s="186">
        <v>18</v>
      </c>
      <c r="F12" s="50">
        <v>6.1589999999999998</v>
      </c>
      <c r="G12" s="544">
        <v>10</v>
      </c>
      <c r="H12" s="544">
        <v>4.2389999999999999</v>
      </c>
      <c r="I12" s="544">
        <v>5</v>
      </c>
      <c r="J12" s="544">
        <v>14</v>
      </c>
      <c r="K12" s="68">
        <v>17</v>
      </c>
      <c r="L12" s="68">
        <v>29.187999999999999</v>
      </c>
      <c r="M12" s="68">
        <v>16.681999999999999</v>
      </c>
      <c r="N12" s="50">
        <v>17.355</v>
      </c>
      <c r="O12" s="50">
        <v>16.015000000000001</v>
      </c>
      <c r="P12" s="50">
        <v>13.02</v>
      </c>
      <c r="Q12" s="50">
        <v>11.78</v>
      </c>
    </row>
    <row r="13" spans="1:17" x14ac:dyDescent="0.2">
      <c r="A13" s="46"/>
      <c r="B13" s="48" t="s">
        <v>143</v>
      </c>
      <c r="C13" s="544">
        <v>78</v>
      </c>
      <c r="D13" s="186">
        <v>79</v>
      </c>
      <c r="E13" s="186">
        <v>79</v>
      </c>
      <c r="F13" s="50">
        <v>76.974000000000004</v>
      </c>
      <c r="G13" s="544">
        <v>74</v>
      </c>
      <c r="H13" s="544">
        <v>74.507999999999996</v>
      </c>
      <c r="I13" s="544">
        <v>74</v>
      </c>
      <c r="J13" s="544">
        <v>80</v>
      </c>
      <c r="K13" s="68">
        <v>77</v>
      </c>
      <c r="L13" s="68">
        <v>71.382000000000005</v>
      </c>
      <c r="M13" s="68">
        <v>13.672000000000001</v>
      </c>
      <c r="N13" s="50">
        <v>25.039000000000001</v>
      </c>
      <c r="O13" s="50">
        <v>33.491999999999997</v>
      </c>
      <c r="P13" s="50">
        <v>19.428000000000001</v>
      </c>
      <c r="Q13" s="50">
        <v>13.664</v>
      </c>
    </row>
    <row r="14" spans="1:17" x14ac:dyDescent="0.2">
      <c r="A14" s="46"/>
      <c r="B14" s="48" t="s">
        <v>144</v>
      </c>
      <c r="C14" s="544">
        <v>0</v>
      </c>
      <c r="D14" s="186">
        <v>0</v>
      </c>
      <c r="E14" s="186">
        <v>0</v>
      </c>
      <c r="F14" s="50">
        <v>0</v>
      </c>
      <c r="G14" s="544">
        <v>0</v>
      </c>
      <c r="H14" s="544">
        <v>0</v>
      </c>
      <c r="I14" s="544">
        <v>0</v>
      </c>
      <c r="J14" s="544">
        <v>0</v>
      </c>
      <c r="K14" s="68">
        <v>0</v>
      </c>
      <c r="L14" s="68">
        <v>0</v>
      </c>
      <c r="M14" s="68">
        <v>0</v>
      </c>
      <c r="N14" s="50">
        <v>0</v>
      </c>
      <c r="O14" s="50">
        <v>0</v>
      </c>
      <c r="P14" s="50">
        <v>0</v>
      </c>
      <c r="Q14" s="50">
        <v>0</v>
      </c>
    </row>
    <row r="15" spans="1:17" x14ac:dyDescent="0.2">
      <c r="A15" s="46"/>
      <c r="B15" s="48" t="s">
        <v>145</v>
      </c>
      <c r="C15" s="544">
        <v>48</v>
      </c>
      <c r="D15" s="186">
        <v>44</v>
      </c>
      <c r="E15" s="186">
        <v>45</v>
      </c>
      <c r="F15" s="50">
        <v>44.2</v>
      </c>
      <c r="G15" s="544">
        <v>43</v>
      </c>
      <c r="H15" s="544">
        <v>45.1</v>
      </c>
      <c r="I15" s="544">
        <v>46</v>
      </c>
      <c r="J15" s="544">
        <v>47</v>
      </c>
      <c r="K15" s="68">
        <v>38</v>
      </c>
      <c r="L15" s="68">
        <v>0</v>
      </c>
      <c r="M15" s="68">
        <v>0</v>
      </c>
      <c r="N15" s="50">
        <v>0</v>
      </c>
      <c r="O15" s="50">
        <v>0</v>
      </c>
      <c r="P15" s="50">
        <v>0</v>
      </c>
      <c r="Q15" s="50">
        <v>0</v>
      </c>
    </row>
    <row r="16" spans="1:17" x14ac:dyDescent="0.2">
      <c r="A16" s="51"/>
      <c r="B16" s="52" t="s">
        <v>146</v>
      </c>
      <c r="C16" s="545">
        <v>9</v>
      </c>
      <c r="D16" s="186">
        <v>9</v>
      </c>
      <c r="E16" s="186">
        <v>10</v>
      </c>
      <c r="F16" s="55">
        <v>5.851</v>
      </c>
      <c r="G16" s="545">
        <v>6</v>
      </c>
      <c r="H16" s="545">
        <v>7.03</v>
      </c>
      <c r="I16" s="545">
        <v>7</v>
      </c>
      <c r="J16" s="545">
        <v>6</v>
      </c>
      <c r="K16" s="60">
        <v>6</v>
      </c>
      <c r="L16" s="60">
        <v>8.2289999999999992</v>
      </c>
      <c r="M16" s="60">
        <v>48.795000000000002</v>
      </c>
      <c r="N16" s="55">
        <v>64.037999999999997</v>
      </c>
      <c r="O16" s="55">
        <v>72.769000000000005</v>
      </c>
      <c r="P16" s="55">
        <v>67.881</v>
      </c>
      <c r="Q16" s="55">
        <v>67.521000000000001</v>
      </c>
    </row>
    <row r="17" spans="1:17" x14ac:dyDescent="0.2">
      <c r="A17" s="48" t="s">
        <v>590</v>
      </c>
      <c r="B17" s="46"/>
      <c r="C17" s="539"/>
      <c r="D17" s="183"/>
      <c r="E17" s="183"/>
      <c r="F17" s="43"/>
    </row>
    <row r="18" spans="1:17" x14ac:dyDescent="0.2">
      <c r="A18" s="57" t="s">
        <v>561</v>
      </c>
      <c r="B18" s="58" t="s">
        <v>562</v>
      </c>
      <c r="C18" s="539">
        <v>1084</v>
      </c>
      <c r="D18" s="183">
        <v>1071</v>
      </c>
      <c r="E18" s="302">
        <v>1131</v>
      </c>
      <c r="F18" s="302">
        <v>1103.796</v>
      </c>
      <c r="G18" s="302">
        <v>1106</v>
      </c>
      <c r="H18" s="302">
        <v>1054</v>
      </c>
      <c r="I18" s="59">
        <v>1054</v>
      </c>
      <c r="J18" s="152">
        <v>1187.5160000000001</v>
      </c>
      <c r="K18" s="152">
        <v>1141.8979999999999</v>
      </c>
      <c r="L18" s="152">
        <v>1333.1079999999999</v>
      </c>
      <c r="M18" s="152">
        <v>587.36400000000003</v>
      </c>
      <c r="N18" s="152">
        <v>848.01300000000003</v>
      </c>
      <c r="O18" s="152"/>
      <c r="P18" s="152"/>
      <c r="Q18" s="152"/>
    </row>
    <row r="19" spans="1:17" x14ac:dyDescent="0.2">
      <c r="A19" s="46"/>
      <c r="B19" s="48" t="s">
        <v>564</v>
      </c>
      <c r="C19" s="544">
        <v>1164</v>
      </c>
      <c r="D19" s="184">
        <v>1135</v>
      </c>
      <c r="E19" s="187">
        <v>1201</v>
      </c>
      <c r="F19" s="187">
        <v>1133.1089999999999</v>
      </c>
      <c r="G19" s="187">
        <v>1122</v>
      </c>
      <c r="H19" s="187">
        <v>1235</v>
      </c>
      <c r="I19" s="68">
        <v>1235</v>
      </c>
      <c r="J19" s="50">
        <v>1253.4449999999999</v>
      </c>
      <c r="K19" s="50">
        <v>1150.654</v>
      </c>
      <c r="L19" s="50">
        <v>1272.4760000000001</v>
      </c>
      <c r="M19" s="50">
        <v>998.77599999999995</v>
      </c>
      <c r="N19" s="50">
        <v>974.61599999999999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1503</v>
      </c>
      <c r="D20" s="184">
        <v>1570</v>
      </c>
      <c r="E20" s="187">
        <v>1573</v>
      </c>
      <c r="F20" s="187">
        <v>1451.0170000000001</v>
      </c>
      <c r="G20" s="187">
        <v>1351</v>
      </c>
      <c r="H20" s="187">
        <v>1441</v>
      </c>
      <c r="I20" s="68">
        <v>1441</v>
      </c>
      <c r="J20" s="50">
        <v>1432.8409999999999</v>
      </c>
      <c r="K20" s="50">
        <v>1575.136</v>
      </c>
      <c r="L20" s="50">
        <v>1675.471</v>
      </c>
      <c r="M20" s="50">
        <v>1350.5889999999999</v>
      </c>
      <c r="N20" s="50">
        <v>1553.923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666</v>
      </c>
      <c r="D21" s="185">
        <v>691</v>
      </c>
      <c r="E21" s="188">
        <v>733</v>
      </c>
      <c r="F21" s="188">
        <v>730.70299999999997</v>
      </c>
      <c r="G21" s="188">
        <v>725</v>
      </c>
      <c r="H21" s="188">
        <v>725</v>
      </c>
      <c r="I21" s="60">
        <v>725</v>
      </c>
      <c r="J21" s="55">
        <v>781.54399999999998</v>
      </c>
      <c r="K21" s="55">
        <v>814.84699999999998</v>
      </c>
      <c r="L21" s="55">
        <v>791.20600000000002</v>
      </c>
      <c r="M21" s="55">
        <v>697.76099999999997</v>
      </c>
      <c r="N21" s="55">
        <v>692.4</v>
      </c>
      <c r="O21" s="55"/>
      <c r="P21" s="55"/>
      <c r="Q21" s="55"/>
    </row>
    <row r="22" spans="1:17" x14ac:dyDescent="0.2">
      <c r="C22" s="186">
        <v>4417</v>
      </c>
      <c r="D22" s="186">
        <v>4467</v>
      </c>
      <c r="E22" s="186">
        <v>4638</v>
      </c>
      <c r="F22" s="186">
        <v>4418.625</v>
      </c>
      <c r="G22" s="186">
        <v>4304</v>
      </c>
      <c r="H22" s="186">
        <v>4455</v>
      </c>
      <c r="I22" s="186">
        <v>4455</v>
      </c>
      <c r="J22" s="186">
        <v>4655.3460000000005</v>
      </c>
      <c r="K22" s="186">
        <v>4682.5349999999999</v>
      </c>
      <c r="L22" s="186">
        <v>5072.2610000000004</v>
      </c>
      <c r="M22" s="186">
        <v>3634.49</v>
      </c>
      <c r="N22" s="186">
        <v>4068.9519999999998</v>
      </c>
      <c r="O22" s="186"/>
      <c r="P22" s="186"/>
      <c r="Q22" s="186"/>
    </row>
    <row r="23" spans="1:17" x14ac:dyDescent="0.2">
      <c r="D23" s="186"/>
      <c r="E23" s="186"/>
    </row>
    <row r="24" spans="1:17" x14ac:dyDescent="0.2">
      <c r="A24" s="48" t="s">
        <v>606</v>
      </c>
      <c r="B24" s="46"/>
      <c r="C24" s="40"/>
      <c r="D24" s="548"/>
      <c r="E24" s="186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6">
        <v>26237</v>
      </c>
      <c r="P25" s="556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8">
        <v>0</v>
      </c>
      <c r="P31" s="558">
        <v>0</v>
      </c>
      <c r="Q31" s="323">
        <v>0</v>
      </c>
    </row>
    <row r="32" spans="1:17" x14ac:dyDescent="0.2">
      <c r="A32" s="40"/>
      <c r="B32" s="40"/>
      <c r="C32" s="40"/>
      <c r="D32" s="548"/>
      <c r="E32" s="186"/>
    </row>
    <row r="33" spans="1:17" x14ac:dyDescent="0.2">
      <c r="A33" s="48" t="s">
        <v>593</v>
      </c>
      <c r="B33" s="46"/>
      <c r="C33" s="40"/>
      <c r="D33" s="548"/>
      <c r="E33" s="186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152">
        <v>4722</v>
      </c>
      <c r="P34" s="152">
        <v>6173</v>
      </c>
      <c r="Q34" s="450">
        <v>6371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5">
        <v>11106</v>
      </c>
      <c r="P35" s="55">
        <v>13693</v>
      </c>
      <c r="Q35" s="451">
        <v>14985</v>
      </c>
    </row>
    <row r="36" spans="1:17" x14ac:dyDescent="0.2">
      <c r="D36" s="186"/>
      <c r="E36" s="186"/>
    </row>
    <row r="37" spans="1:17" x14ac:dyDescent="0.2">
      <c r="A37" s="39" t="s">
        <v>596</v>
      </c>
      <c r="B37" s="40"/>
      <c r="D37" s="186"/>
      <c r="E37" s="186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3">
        <v>4967</v>
      </c>
      <c r="P38" s="183">
        <v>6553</v>
      </c>
      <c r="Q38" s="724">
        <v>6955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5">
        <v>10936</v>
      </c>
      <c r="P39" s="185">
        <v>13716</v>
      </c>
      <c r="Q39" s="725">
        <v>14389</v>
      </c>
    </row>
    <row r="40" spans="1:17" x14ac:dyDescent="0.2">
      <c r="D40" s="186"/>
      <c r="E40" s="186"/>
    </row>
    <row r="41" spans="1:17" x14ac:dyDescent="0.2">
      <c r="D41" s="186"/>
      <c r="E41" s="186"/>
    </row>
    <row r="42" spans="1:17" x14ac:dyDescent="0.2">
      <c r="A42" s="62" t="s">
        <v>597</v>
      </c>
      <c r="B42" s="46"/>
      <c r="D42" s="186"/>
      <c r="E42" s="186"/>
    </row>
    <row r="43" spans="1:17" x14ac:dyDescent="0.2">
      <c r="A43" s="57" t="s">
        <v>598</v>
      </c>
      <c r="B43" s="58" t="s">
        <v>140</v>
      </c>
      <c r="C43" s="183">
        <v>827</v>
      </c>
      <c r="D43" s="183">
        <v>905</v>
      </c>
      <c r="E43" s="183">
        <v>851</v>
      </c>
      <c r="F43" s="183">
        <v>917</v>
      </c>
      <c r="G43" s="183">
        <v>995</v>
      </c>
      <c r="H43" s="183">
        <v>1074</v>
      </c>
      <c r="I43" s="183">
        <v>1265</v>
      </c>
      <c r="J43" s="183">
        <v>1305</v>
      </c>
      <c r="K43" s="183">
        <v>1323</v>
      </c>
      <c r="L43" s="183">
        <v>2408</v>
      </c>
      <c r="M43" s="183">
        <v>1492</v>
      </c>
      <c r="N43" s="183">
        <v>1716</v>
      </c>
      <c r="O43" s="183">
        <v>1904</v>
      </c>
      <c r="P43" s="183">
        <v>2108</v>
      </c>
      <c r="Q43" s="724">
        <v>2719</v>
      </c>
    </row>
    <row r="44" spans="1:17" x14ac:dyDescent="0.2">
      <c r="A44" s="46"/>
      <c r="B44" s="48" t="s">
        <v>141</v>
      </c>
      <c r="C44" s="184">
        <v>761</v>
      </c>
      <c r="D44" s="184">
        <v>907</v>
      </c>
      <c r="E44" s="184">
        <v>816</v>
      </c>
      <c r="F44" s="184">
        <v>898</v>
      </c>
      <c r="G44" s="184">
        <v>800</v>
      </c>
      <c r="H44" s="184">
        <v>638</v>
      </c>
      <c r="I44" s="184">
        <v>611</v>
      </c>
      <c r="J44" s="184">
        <v>586</v>
      </c>
      <c r="K44" s="184">
        <v>629</v>
      </c>
      <c r="L44" s="184">
        <v>347</v>
      </c>
      <c r="M44" s="184">
        <v>199</v>
      </c>
      <c r="N44" s="184">
        <v>174</v>
      </c>
      <c r="O44" s="184">
        <v>195</v>
      </c>
      <c r="P44" s="184">
        <v>254</v>
      </c>
      <c r="Q44" s="726">
        <v>327</v>
      </c>
    </row>
    <row r="45" spans="1:17" x14ac:dyDescent="0.2">
      <c r="A45" s="46"/>
      <c r="B45" s="48" t="s">
        <v>142</v>
      </c>
      <c r="C45" s="184">
        <v>243</v>
      </c>
      <c r="D45" s="184">
        <v>357</v>
      </c>
      <c r="E45" s="184">
        <v>362</v>
      </c>
      <c r="F45" s="184">
        <v>147</v>
      </c>
      <c r="G45" s="184">
        <v>193</v>
      </c>
      <c r="H45" s="184">
        <v>84</v>
      </c>
      <c r="I45" s="184">
        <v>112</v>
      </c>
      <c r="J45" s="184">
        <v>340</v>
      </c>
      <c r="K45" s="184">
        <v>359</v>
      </c>
      <c r="L45" s="184">
        <v>750</v>
      </c>
      <c r="M45" s="184">
        <v>409</v>
      </c>
      <c r="N45" s="184">
        <v>331</v>
      </c>
      <c r="O45" s="184">
        <v>291</v>
      </c>
      <c r="P45" s="184">
        <v>249</v>
      </c>
      <c r="Q45" s="726">
        <v>278</v>
      </c>
    </row>
    <row r="46" spans="1:17" x14ac:dyDescent="0.2">
      <c r="A46" s="46"/>
      <c r="B46" s="48" t="s">
        <v>143</v>
      </c>
      <c r="C46" s="184">
        <v>983</v>
      </c>
      <c r="D46" s="184">
        <v>948</v>
      </c>
      <c r="E46" s="184">
        <v>932</v>
      </c>
      <c r="F46" s="184">
        <v>924</v>
      </c>
      <c r="G46" s="184">
        <v>977</v>
      </c>
      <c r="H46" s="184">
        <v>1103</v>
      </c>
      <c r="I46" s="184">
        <v>1117</v>
      </c>
      <c r="J46" s="184">
        <v>1336</v>
      </c>
      <c r="K46" s="184">
        <v>1194</v>
      </c>
      <c r="L46" s="184">
        <v>1313</v>
      </c>
      <c r="M46" s="184">
        <v>182</v>
      </c>
      <c r="N46" s="184">
        <v>361</v>
      </c>
      <c r="O46" s="184">
        <v>458</v>
      </c>
      <c r="P46" s="184">
        <v>280</v>
      </c>
      <c r="Q46" s="726">
        <v>243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6">
        <v>0</v>
      </c>
    </row>
    <row r="48" spans="1:17" x14ac:dyDescent="0.2">
      <c r="A48" s="46"/>
      <c r="B48" s="48" t="s">
        <v>145</v>
      </c>
      <c r="C48" s="184">
        <v>285</v>
      </c>
      <c r="D48" s="184">
        <v>319</v>
      </c>
      <c r="E48" s="184">
        <v>351</v>
      </c>
      <c r="F48" s="184">
        <v>320</v>
      </c>
      <c r="G48" s="184">
        <v>364</v>
      </c>
      <c r="H48" s="184">
        <v>386</v>
      </c>
      <c r="I48" s="184">
        <v>401</v>
      </c>
      <c r="J48" s="184">
        <v>418</v>
      </c>
      <c r="K48" s="184">
        <v>369</v>
      </c>
      <c r="L48" s="184">
        <v>0</v>
      </c>
      <c r="M48" s="184">
        <v>0</v>
      </c>
      <c r="N48" s="184">
        <v>0</v>
      </c>
      <c r="O48" s="184">
        <v>0</v>
      </c>
      <c r="P48" s="184">
        <v>0</v>
      </c>
      <c r="Q48" s="726">
        <v>0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5">
        <v>0</v>
      </c>
      <c r="P49" s="185">
        <v>0</v>
      </c>
      <c r="Q49" s="726">
        <v>0</v>
      </c>
    </row>
    <row r="50" spans="1:17" x14ac:dyDescent="0.2">
      <c r="A50" s="63"/>
      <c r="B50" s="64" t="s">
        <v>599</v>
      </c>
      <c r="C50" s="65">
        <v>3099</v>
      </c>
      <c r="D50" s="65">
        <v>3436</v>
      </c>
      <c r="E50" s="189">
        <v>3312</v>
      </c>
      <c r="F50" s="189">
        <v>3206</v>
      </c>
      <c r="G50" s="189">
        <v>3329</v>
      </c>
      <c r="H50" s="189">
        <v>3285</v>
      </c>
      <c r="I50" s="189">
        <v>3506</v>
      </c>
      <c r="J50" s="189">
        <v>3985</v>
      </c>
      <c r="K50" s="189">
        <v>3874</v>
      </c>
      <c r="L50" s="189">
        <v>4818</v>
      </c>
      <c r="M50" s="189">
        <v>2282</v>
      </c>
      <c r="N50" s="189">
        <v>2582</v>
      </c>
      <c r="O50" s="184">
        <v>2848</v>
      </c>
      <c r="P50" s="184">
        <v>2891</v>
      </c>
      <c r="Q50" s="728">
        <v>3567</v>
      </c>
    </row>
    <row r="51" spans="1:17" x14ac:dyDescent="0.2">
      <c r="A51" s="40"/>
      <c r="B51" s="40"/>
      <c r="D51" s="184"/>
      <c r="E51" s="183"/>
      <c r="O51" s="43"/>
      <c r="P51" s="43"/>
    </row>
    <row r="52" spans="1:17" x14ac:dyDescent="0.2">
      <c r="A52" s="62" t="s">
        <v>600</v>
      </c>
      <c r="B52" s="46"/>
      <c r="D52" s="184"/>
      <c r="E52" s="185"/>
      <c r="O52" s="61"/>
      <c r="P52" s="61"/>
    </row>
    <row r="53" spans="1:17" x14ac:dyDescent="0.2">
      <c r="A53" s="57" t="s">
        <v>598</v>
      </c>
      <c r="B53" s="43" t="s">
        <v>594</v>
      </c>
      <c r="C53" s="183">
        <v>19977</v>
      </c>
      <c r="D53" s="183">
        <v>19607</v>
      </c>
      <c r="E53" s="183">
        <v>19268</v>
      </c>
      <c r="F53" s="183">
        <v>19425</v>
      </c>
      <c r="G53" s="183">
        <v>17452</v>
      </c>
      <c r="H53" s="183">
        <v>19914</v>
      </c>
      <c r="I53" s="183">
        <v>20933</v>
      </c>
      <c r="J53" s="183">
        <v>22156</v>
      </c>
      <c r="K53" s="183">
        <v>21211</v>
      </c>
      <c r="L53" s="183">
        <v>22892</v>
      </c>
      <c r="M53" s="183">
        <v>13202</v>
      </c>
      <c r="N53" s="183">
        <v>18328</v>
      </c>
      <c r="O53" s="184">
        <v>20701</v>
      </c>
      <c r="P53" s="184">
        <v>29635</v>
      </c>
      <c r="Q53" s="724">
        <v>31287</v>
      </c>
    </row>
    <row r="54" spans="1:17" x14ac:dyDescent="0.2">
      <c r="A54" s="46"/>
      <c r="B54" t="s">
        <v>595</v>
      </c>
      <c r="C54" s="184">
        <v>2255</v>
      </c>
      <c r="D54" s="184">
        <v>2270</v>
      </c>
      <c r="E54" s="184">
        <v>2436</v>
      </c>
      <c r="F54" s="184">
        <v>2165</v>
      </c>
      <c r="G54" s="184">
        <v>2113</v>
      </c>
      <c r="H54" s="184">
        <v>2300</v>
      </c>
      <c r="I54" s="184">
        <v>2488</v>
      </c>
      <c r="J54" s="184">
        <v>2669</v>
      </c>
      <c r="K54" s="184">
        <v>2741</v>
      </c>
      <c r="L54" s="184">
        <v>2440</v>
      </c>
      <c r="M54" s="184">
        <v>1421</v>
      </c>
      <c r="N54" s="184">
        <v>1841</v>
      </c>
      <c r="O54" s="184">
        <v>2284</v>
      </c>
      <c r="P54" s="184">
        <v>2602</v>
      </c>
      <c r="Q54" s="726">
        <v>2796</v>
      </c>
    </row>
    <row r="55" spans="1:17" x14ac:dyDescent="0.2">
      <c r="A55" s="67"/>
      <c r="B55" s="64" t="s">
        <v>599</v>
      </c>
      <c r="C55" s="65">
        <v>22232</v>
      </c>
      <c r="D55" s="65">
        <v>21877</v>
      </c>
      <c r="E55" s="65">
        <v>21704</v>
      </c>
      <c r="F55" s="65">
        <v>21590</v>
      </c>
      <c r="G55" s="65">
        <v>19565</v>
      </c>
      <c r="H55" s="65">
        <v>22214</v>
      </c>
      <c r="I55" s="65">
        <v>23421</v>
      </c>
      <c r="J55" s="65">
        <v>24825</v>
      </c>
      <c r="K55" s="65">
        <v>23952</v>
      </c>
      <c r="L55" s="65">
        <v>25332</v>
      </c>
      <c r="M55" s="65">
        <v>14623</v>
      </c>
      <c r="N55" s="65">
        <v>20169</v>
      </c>
      <c r="O55" s="65">
        <v>22985</v>
      </c>
      <c r="P55" s="65">
        <v>32237</v>
      </c>
      <c r="Q55" s="727">
        <v>34083</v>
      </c>
    </row>
    <row r="56" spans="1:17" x14ac:dyDescent="0.2">
      <c r="D56" s="186"/>
      <c r="E56" s="186"/>
    </row>
    <row r="57" spans="1:17" x14ac:dyDescent="0.2">
      <c r="A57" s="39" t="s">
        <v>601</v>
      </c>
      <c r="B57" s="40"/>
      <c r="D57" s="186"/>
      <c r="E57" s="186"/>
      <c r="O57" s="61"/>
      <c r="P57" s="61"/>
    </row>
    <row r="58" spans="1:17" x14ac:dyDescent="0.2">
      <c r="A58" s="42" t="s">
        <v>598</v>
      </c>
      <c r="B58" s="43" t="s">
        <v>594</v>
      </c>
      <c r="C58" s="183">
        <v>15076</v>
      </c>
      <c r="D58" s="183">
        <v>14503</v>
      </c>
      <c r="E58" s="183">
        <v>14097</v>
      </c>
      <c r="F58" s="183">
        <v>14741</v>
      </c>
      <c r="G58" s="183">
        <v>13871</v>
      </c>
      <c r="H58" s="183">
        <v>15039</v>
      </c>
      <c r="I58" s="183">
        <v>16344</v>
      </c>
      <c r="J58" s="183">
        <v>17629</v>
      </c>
      <c r="K58" s="183">
        <v>19201</v>
      </c>
      <c r="L58" s="183">
        <v>22275</v>
      </c>
      <c r="M58" s="183">
        <v>14103</v>
      </c>
      <c r="N58" s="183">
        <v>17954</v>
      </c>
      <c r="O58" s="184">
        <v>21775</v>
      </c>
      <c r="P58" s="184">
        <v>31459</v>
      </c>
      <c r="Q58" s="724">
        <v>34155</v>
      </c>
    </row>
    <row r="59" spans="1:17" x14ac:dyDescent="0.2">
      <c r="A59" s="44"/>
      <c r="B59" s="61" t="s">
        <v>595</v>
      </c>
      <c r="C59" s="184">
        <v>2333</v>
      </c>
      <c r="D59" s="184">
        <v>2083</v>
      </c>
      <c r="E59" s="184">
        <v>2208</v>
      </c>
      <c r="F59" s="184">
        <v>1929</v>
      </c>
      <c r="G59" s="184">
        <v>1883</v>
      </c>
      <c r="H59" s="184">
        <v>2196</v>
      </c>
      <c r="I59" s="184">
        <v>2311</v>
      </c>
      <c r="J59" s="184">
        <v>2510</v>
      </c>
      <c r="K59" s="184">
        <v>2509</v>
      </c>
      <c r="L59" s="184">
        <v>2243</v>
      </c>
      <c r="M59" s="184">
        <v>1435</v>
      </c>
      <c r="N59" s="184">
        <v>1763</v>
      </c>
      <c r="O59" s="184">
        <v>2249</v>
      </c>
      <c r="P59" s="184">
        <v>2606</v>
      </c>
      <c r="Q59" s="726">
        <v>2684</v>
      </c>
    </row>
    <row r="60" spans="1:17" x14ac:dyDescent="0.2">
      <c r="A60" s="67"/>
      <c r="B60" s="67" t="s">
        <v>599</v>
      </c>
      <c r="C60" s="65">
        <v>17409</v>
      </c>
      <c r="D60" s="65">
        <v>16586</v>
      </c>
      <c r="E60" s="189">
        <v>16305</v>
      </c>
      <c r="F60" s="189">
        <v>16670</v>
      </c>
      <c r="G60" s="189">
        <v>15754</v>
      </c>
      <c r="H60" s="189">
        <v>17235</v>
      </c>
      <c r="I60" s="189">
        <v>18655</v>
      </c>
      <c r="J60" s="189">
        <v>20139</v>
      </c>
      <c r="K60" s="189">
        <v>21710</v>
      </c>
      <c r="L60" s="189">
        <v>24518</v>
      </c>
      <c r="M60" s="189">
        <v>15538</v>
      </c>
      <c r="N60" s="189">
        <v>19717</v>
      </c>
      <c r="O60" s="189">
        <v>24024</v>
      </c>
      <c r="P60" s="189">
        <v>34065</v>
      </c>
      <c r="Q60" s="728">
        <v>36839</v>
      </c>
    </row>
    <row r="61" spans="1:17" x14ac:dyDescent="0.2">
      <c r="D61" s="184"/>
      <c r="E61" s="183"/>
    </row>
    <row r="62" spans="1:17" x14ac:dyDescent="0.2">
      <c r="D62" s="184"/>
      <c r="E62" s="184"/>
    </row>
    <row r="63" spans="1:17" x14ac:dyDescent="0.2">
      <c r="A63" s="39" t="s">
        <v>602</v>
      </c>
      <c r="D63" s="184"/>
      <c r="E63" s="185"/>
    </row>
    <row r="64" spans="1:17" x14ac:dyDescent="0.2">
      <c r="A64" s="43" t="s">
        <v>598</v>
      </c>
      <c r="B64" s="43" t="s">
        <v>451</v>
      </c>
      <c r="C64" s="59">
        <v>3099</v>
      </c>
      <c r="D64" s="59">
        <v>3436</v>
      </c>
      <c r="E64" s="183">
        <v>3312</v>
      </c>
      <c r="F64" s="183">
        <v>3206</v>
      </c>
      <c r="G64" s="183">
        <v>3329</v>
      </c>
      <c r="H64" s="183">
        <v>3285</v>
      </c>
      <c r="I64" s="183">
        <v>3506</v>
      </c>
      <c r="J64" s="183">
        <v>3985</v>
      </c>
      <c r="K64" s="183">
        <v>3874</v>
      </c>
      <c r="L64" s="183">
        <v>4818</v>
      </c>
      <c r="M64" s="183">
        <v>2282</v>
      </c>
      <c r="N64" s="183">
        <v>2582</v>
      </c>
      <c r="O64" s="183">
        <v>2848</v>
      </c>
      <c r="P64" s="183">
        <v>2891</v>
      </c>
      <c r="Q64" s="724">
        <v>3567</v>
      </c>
    </row>
    <row r="65" spans="1:17" x14ac:dyDescent="0.2">
      <c r="B65" t="s">
        <v>450</v>
      </c>
      <c r="C65" s="68">
        <v>22232</v>
      </c>
      <c r="D65" s="68">
        <v>21877</v>
      </c>
      <c r="E65" s="184">
        <v>21704</v>
      </c>
      <c r="F65" s="184">
        <v>21590</v>
      </c>
      <c r="G65" s="184">
        <v>19565</v>
      </c>
      <c r="H65" s="184">
        <v>22214</v>
      </c>
      <c r="I65" s="184">
        <v>23421</v>
      </c>
      <c r="J65" s="184">
        <v>24825</v>
      </c>
      <c r="K65" s="184">
        <v>23952</v>
      </c>
      <c r="L65" s="184">
        <v>25332</v>
      </c>
      <c r="M65" s="184">
        <v>14623</v>
      </c>
      <c r="N65" s="184">
        <v>20169</v>
      </c>
      <c r="O65" s="184">
        <v>22985</v>
      </c>
      <c r="P65" s="184">
        <v>32237</v>
      </c>
      <c r="Q65" s="726">
        <v>34083</v>
      </c>
    </row>
    <row r="66" spans="1:17" x14ac:dyDescent="0.2">
      <c r="A66" s="61"/>
      <c r="B66" s="61" t="s">
        <v>453</v>
      </c>
      <c r="C66" s="68">
        <v>17409</v>
      </c>
      <c r="D66" s="68">
        <v>16586</v>
      </c>
      <c r="E66" s="184">
        <v>16305</v>
      </c>
      <c r="F66" s="184">
        <v>16670</v>
      </c>
      <c r="G66" s="184">
        <v>15754</v>
      </c>
      <c r="H66" s="184">
        <v>17235</v>
      </c>
      <c r="I66" s="184">
        <v>18655</v>
      </c>
      <c r="J66" s="184">
        <v>20139</v>
      </c>
      <c r="K66" s="184">
        <v>21710</v>
      </c>
      <c r="L66" s="184">
        <v>24518</v>
      </c>
      <c r="M66" s="184">
        <v>15538</v>
      </c>
      <c r="N66" s="184">
        <v>19717</v>
      </c>
      <c r="O66" s="185">
        <v>24024</v>
      </c>
      <c r="P66" s="185">
        <v>34065</v>
      </c>
      <c r="Q66" s="726">
        <v>36839</v>
      </c>
    </row>
    <row r="67" spans="1:17" x14ac:dyDescent="0.2">
      <c r="A67" s="67"/>
      <c r="B67" s="67" t="s">
        <v>599</v>
      </c>
      <c r="C67" s="65">
        <v>42740</v>
      </c>
      <c r="D67" s="65">
        <v>41899</v>
      </c>
      <c r="E67" s="189">
        <v>41321</v>
      </c>
      <c r="F67" s="189">
        <v>41466</v>
      </c>
      <c r="G67" s="189">
        <v>38648</v>
      </c>
      <c r="H67" s="189">
        <v>42734</v>
      </c>
      <c r="I67" s="189">
        <v>45582</v>
      </c>
      <c r="J67" s="189">
        <v>48949</v>
      </c>
      <c r="K67" s="189">
        <v>49536</v>
      </c>
      <c r="L67" s="189">
        <v>54668</v>
      </c>
      <c r="M67" s="189">
        <v>32443</v>
      </c>
      <c r="N67" s="189">
        <v>42468</v>
      </c>
      <c r="O67" s="189">
        <v>49857</v>
      </c>
      <c r="P67" s="189">
        <v>69193</v>
      </c>
      <c r="Q67" s="728">
        <v>74489</v>
      </c>
    </row>
    <row r="68" spans="1:17" x14ac:dyDescent="0.2">
      <c r="C68" s="68"/>
      <c r="D68" s="68"/>
      <c r="E68" s="184"/>
      <c r="F68" s="184"/>
      <c r="G68" s="184"/>
      <c r="H68" s="184"/>
      <c r="I68" s="184"/>
    </row>
    <row r="69" spans="1:17" x14ac:dyDescent="0.2">
      <c r="C69" s="68"/>
      <c r="D69" s="68"/>
      <c r="E69" s="184"/>
      <c r="F69" s="184"/>
      <c r="G69" s="184"/>
      <c r="H69" s="184"/>
      <c r="I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</row>
    <row r="71" spans="1:17" x14ac:dyDescent="0.2">
      <c r="A71" s="57" t="s">
        <v>94</v>
      </c>
      <c r="B71" s="58" t="s">
        <v>84</v>
      </c>
      <c r="C71" s="152">
        <f>C78-SUM(C72:C77)</f>
        <v>352</v>
      </c>
      <c r="D71" s="152">
        <f t="shared" ref="D71:I71" si="0">D78-SUM(D72:D77)</f>
        <v>332</v>
      </c>
      <c r="E71" s="152">
        <f t="shared" si="0"/>
        <v>381</v>
      </c>
      <c r="F71" s="152">
        <f t="shared" si="0"/>
        <v>359</v>
      </c>
      <c r="G71" s="152">
        <f t="shared" si="0"/>
        <v>426</v>
      </c>
      <c r="H71" s="152">
        <f t="shared" si="0"/>
        <v>493</v>
      </c>
      <c r="I71" s="152">
        <f t="shared" si="0"/>
        <v>651</v>
      </c>
      <c r="J71" s="152">
        <f t="shared" ref="J71:K71" si="1">J78-SUM(J72:J77)</f>
        <v>691</v>
      </c>
      <c r="K71" s="152">
        <f t="shared" si="1"/>
        <v>798</v>
      </c>
      <c r="L71" s="152">
        <f t="shared" ref="L71:M71" si="2">L78-SUM(L72:L77)</f>
        <v>1253</v>
      </c>
      <c r="M71" s="152">
        <f t="shared" si="2"/>
        <v>927</v>
      </c>
      <c r="N71" s="152">
        <f t="shared" ref="N71:O71" si="3">N78-SUM(N72:N77)</f>
        <v>1425</v>
      </c>
      <c r="O71" s="152">
        <f t="shared" si="3"/>
        <v>1449</v>
      </c>
      <c r="P71" s="152">
        <f t="shared" ref="P71:Q71" si="4">P78-SUM(P72:P77)</f>
        <v>1758</v>
      </c>
      <c r="Q71" s="152">
        <f t="shared" si="4"/>
        <v>1950</v>
      </c>
    </row>
    <row r="72" spans="1:17" x14ac:dyDescent="0.2">
      <c r="A72" s="46"/>
      <c r="B72" s="48" t="s">
        <v>85</v>
      </c>
      <c r="C72" s="50">
        <f t="shared" ref="C72:N72" si="5">ROUND(C$78*C44/C$50,0)</f>
        <v>324</v>
      </c>
      <c r="D72" s="50">
        <f t="shared" si="5"/>
        <v>332</v>
      </c>
      <c r="E72" s="50">
        <f t="shared" si="5"/>
        <v>367</v>
      </c>
      <c r="F72" s="50">
        <f t="shared" si="5"/>
        <v>351</v>
      </c>
      <c r="G72" s="50">
        <f t="shared" si="5"/>
        <v>343</v>
      </c>
      <c r="H72" s="50">
        <f t="shared" si="5"/>
        <v>294</v>
      </c>
      <c r="I72" s="50">
        <f t="shared" si="5"/>
        <v>314</v>
      </c>
      <c r="J72" s="50">
        <f t="shared" si="5"/>
        <v>311</v>
      </c>
      <c r="K72" s="50">
        <f t="shared" si="5"/>
        <v>379</v>
      </c>
      <c r="L72" s="50">
        <f t="shared" si="5"/>
        <v>181</v>
      </c>
      <c r="M72" s="50">
        <f t="shared" si="5"/>
        <v>124</v>
      </c>
      <c r="N72" s="50">
        <f t="shared" si="5"/>
        <v>144</v>
      </c>
      <c r="O72" s="50">
        <f t="shared" ref="O72:P72" si="6">ROUND(O$78*O44/O$50,0)</f>
        <v>148</v>
      </c>
      <c r="P72" s="50">
        <f t="shared" si="6"/>
        <v>212</v>
      </c>
      <c r="Q72" s="50">
        <f t="shared" ref="Q72" si="7">ROUND(Q$78*Q44/Q$50,0)</f>
        <v>234</v>
      </c>
    </row>
    <row r="73" spans="1:17" x14ac:dyDescent="0.2">
      <c r="A73" s="46"/>
      <c r="B73" s="48" t="s">
        <v>86</v>
      </c>
      <c r="C73" s="50">
        <f t="shared" ref="C73:N73" si="8">ROUND(C$78*C45/C$50,0)</f>
        <v>104</v>
      </c>
      <c r="D73" s="50">
        <f t="shared" si="8"/>
        <v>131</v>
      </c>
      <c r="E73" s="50">
        <f t="shared" si="8"/>
        <v>163</v>
      </c>
      <c r="F73" s="50">
        <f t="shared" si="8"/>
        <v>57</v>
      </c>
      <c r="G73" s="50">
        <f t="shared" si="8"/>
        <v>83</v>
      </c>
      <c r="H73" s="50">
        <f t="shared" si="8"/>
        <v>39</v>
      </c>
      <c r="I73" s="50">
        <f t="shared" si="8"/>
        <v>58</v>
      </c>
      <c r="J73" s="50">
        <f t="shared" si="8"/>
        <v>180</v>
      </c>
      <c r="K73" s="50">
        <f t="shared" si="8"/>
        <v>216</v>
      </c>
      <c r="L73" s="50">
        <f t="shared" si="8"/>
        <v>391</v>
      </c>
      <c r="M73" s="50">
        <f t="shared" si="8"/>
        <v>254</v>
      </c>
      <c r="N73" s="50">
        <f t="shared" si="8"/>
        <v>275</v>
      </c>
      <c r="O73" s="50">
        <f t="shared" ref="O73:P73" si="9">ROUND(O$78*O45/O$50,0)</f>
        <v>222</v>
      </c>
      <c r="P73" s="50">
        <f t="shared" si="9"/>
        <v>208</v>
      </c>
      <c r="Q73" s="50">
        <f t="shared" ref="Q73" si="10">ROUND(Q$78*Q45/Q$50,0)</f>
        <v>199</v>
      </c>
    </row>
    <row r="74" spans="1:17" x14ac:dyDescent="0.2">
      <c r="A74" s="46"/>
      <c r="B74" s="48" t="s">
        <v>87</v>
      </c>
      <c r="C74" s="50">
        <f t="shared" ref="C74:N74" si="11">ROUND(C$78*C46/C$50,0)</f>
        <v>419</v>
      </c>
      <c r="D74" s="50">
        <f t="shared" si="11"/>
        <v>347</v>
      </c>
      <c r="E74" s="50">
        <f t="shared" si="11"/>
        <v>419</v>
      </c>
      <c r="F74" s="50">
        <f t="shared" si="11"/>
        <v>361</v>
      </c>
      <c r="G74" s="50">
        <f t="shared" si="11"/>
        <v>419</v>
      </c>
      <c r="H74" s="50">
        <f t="shared" si="11"/>
        <v>508</v>
      </c>
      <c r="I74" s="50">
        <f t="shared" si="11"/>
        <v>575</v>
      </c>
      <c r="J74" s="50">
        <f t="shared" si="11"/>
        <v>708</v>
      </c>
      <c r="K74" s="50">
        <f t="shared" si="11"/>
        <v>720</v>
      </c>
      <c r="L74" s="50">
        <f t="shared" si="11"/>
        <v>684</v>
      </c>
      <c r="M74" s="50">
        <f t="shared" si="11"/>
        <v>113</v>
      </c>
      <c r="N74" s="50">
        <f t="shared" si="11"/>
        <v>300</v>
      </c>
      <c r="O74" s="50">
        <f t="shared" ref="O74:P74" si="12">ROUND(O$78*O46/O$50,0)</f>
        <v>349</v>
      </c>
      <c r="P74" s="50">
        <f t="shared" si="12"/>
        <v>234</v>
      </c>
      <c r="Q74" s="50">
        <f t="shared" ref="Q74" si="13">ROUND(Q$78*Q46/Q$50,0)</f>
        <v>174</v>
      </c>
    </row>
    <row r="75" spans="1:17" x14ac:dyDescent="0.2">
      <c r="A75" s="46"/>
      <c r="B75" s="48" t="s">
        <v>88</v>
      </c>
      <c r="C75" s="50">
        <f t="shared" ref="C75:N75" si="14">ROUND(C$78*C47/C$50,0)</f>
        <v>0</v>
      </c>
      <c r="D75" s="50">
        <f t="shared" si="14"/>
        <v>0</v>
      </c>
      <c r="E75" s="50">
        <f t="shared" si="14"/>
        <v>0</v>
      </c>
      <c r="F75" s="50">
        <f t="shared" si="14"/>
        <v>0</v>
      </c>
      <c r="G75" s="50">
        <f t="shared" si="14"/>
        <v>0</v>
      </c>
      <c r="H75" s="50">
        <f t="shared" si="14"/>
        <v>0</v>
      </c>
      <c r="I75" s="50">
        <f t="shared" si="14"/>
        <v>0</v>
      </c>
      <c r="J75" s="50">
        <f t="shared" si="14"/>
        <v>0</v>
      </c>
      <c r="K75" s="50">
        <f t="shared" si="14"/>
        <v>0</v>
      </c>
      <c r="L75" s="50">
        <f t="shared" si="14"/>
        <v>0</v>
      </c>
      <c r="M75" s="50">
        <f t="shared" si="14"/>
        <v>0</v>
      </c>
      <c r="N75" s="50">
        <f t="shared" si="14"/>
        <v>0</v>
      </c>
      <c r="O75" s="50">
        <f t="shared" ref="O75:P75" si="15">ROUND(O$78*O47/O$50,0)</f>
        <v>0</v>
      </c>
      <c r="P75" s="50">
        <f t="shared" si="15"/>
        <v>0</v>
      </c>
      <c r="Q75" s="50">
        <f t="shared" ref="Q75" si="16">ROUND(Q$78*Q47/Q$50,0)</f>
        <v>0</v>
      </c>
    </row>
    <row r="76" spans="1:17" x14ac:dyDescent="0.2">
      <c r="A76" s="46"/>
      <c r="B76" s="48" t="s">
        <v>89</v>
      </c>
      <c r="C76" s="50">
        <f t="shared" ref="C76:N76" si="17">ROUND(C$78*C48/C$50,0)</f>
        <v>121</v>
      </c>
      <c r="D76" s="50">
        <f t="shared" si="17"/>
        <v>117</v>
      </c>
      <c r="E76" s="50">
        <f t="shared" si="17"/>
        <v>158</v>
      </c>
      <c r="F76" s="50">
        <f t="shared" si="17"/>
        <v>125</v>
      </c>
      <c r="G76" s="50">
        <f t="shared" si="17"/>
        <v>156</v>
      </c>
      <c r="H76" s="50">
        <f t="shared" si="17"/>
        <v>178</v>
      </c>
      <c r="I76" s="50">
        <f t="shared" si="17"/>
        <v>206</v>
      </c>
      <c r="J76" s="50">
        <f t="shared" si="17"/>
        <v>222</v>
      </c>
      <c r="K76" s="50">
        <f t="shared" si="17"/>
        <v>223</v>
      </c>
      <c r="L76" s="50">
        <f t="shared" si="17"/>
        <v>0</v>
      </c>
      <c r="M76" s="50">
        <f t="shared" si="17"/>
        <v>0</v>
      </c>
      <c r="N76" s="50">
        <f t="shared" si="17"/>
        <v>0</v>
      </c>
      <c r="O76" s="50">
        <f t="shared" ref="O76:P76" si="18">ROUND(O$78*O48/O$50,0)</f>
        <v>0</v>
      </c>
      <c r="P76" s="50">
        <f t="shared" si="18"/>
        <v>0</v>
      </c>
      <c r="Q76" s="50">
        <f t="shared" ref="Q76" si="19">ROUND(Q$78*Q48/Q$50,0)</f>
        <v>0</v>
      </c>
    </row>
    <row r="77" spans="1:17" x14ac:dyDescent="0.2">
      <c r="A77" s="51"/>
      <c r="B77" s="52" t="s">
        <v>90</v>
      </c>
      <c r="C77" s="50">
        <f t="shared" ref="C77:N77" si="20">ROUND(C$78*C49/C$50,0)</f>
        <v>0</v>
      </c>
      <c r="D77" s="50">
        <f t="shared" si="20"/>
        <v>0</v>
      </c>
      <c r="E77" s="50">
        <f t="shared" si="20"/>
        <v>0</v>
      </c>
      <c r="F77" s="50">
        <f t="shared" si="20"/>
        <v>0</v>
      </c>
      <c r="G77" s="50">
        <f t="shared" si="20"/>
        <v>0</v>
      </c>
      <c r="H77" s="50">
        <f t="shared" si="20"/>
        <v>0</v>
      </c>
      <c r="I77" s="50">
        <f t="shared" si="20"/>
        <v>0</v>
      </c>
      <c r="J77" s="50">
        <f t="shared" si="20"/>
        <v>0</v>
      </c>
      <c r="K77" s="50">
        <f t="shared" si="20"/>
        <v>0</v>
      </c>
      <c r="L77" s="50">
        <f t="shared" si="20"/>
        <v>0</v>
      </c>
      <c r="M77" s="50">
        <f t="shared" si="20"/>
        <v>0</v>
      </c>
      <c r="N77" s="50">
        <f t="shared" si="20"/>
        <v>0</v>
      </c>
      <c r="O77" s="50">
        <f t="shared" ref="O77:P77" si="21">ROUND(O$78*O49/O$50,0)</f>
        <v>0</v>
      </c>
      <c r="P77" s="50">
        <f t="shared" si="21"/>
        <v>0</v>
      </c>
      <c r="Q77" s="50">
        <f t="shared" ref="Q77" si="22">ROUND(Q$78*Q49/Q$50,0)</f>
        <v>0</v>
      </c>
    </row>
    <row r="78" spans="1:17" x14ac:dyDescent="0.2">
      <c r="A78" s="63"/>
      <c r="B78" s="64" t="s">
        <v>95</v>
      </c>
      <c r="C78" s="239">
        <f>C92</f>
        <v>1320</v>
      </c>
      <c r="D78" s="239">
        <f t="shared" ref="D78:I78" si="23">D92</f>
        <v>1259</v>
      </c>
      <c r="E78" s="239">
        <f t="shared" si="23"/>
        <v>1488</v>
      </c>
      <c r="F78" s="239">
        <f t="shared" si="23"/>
        <v>1253</v>
      </c>
      <c r="G78" s="239">
        <f t="shared" si="23"/>
        <v>1427</v>
      </c>
      <c r="H78" s="239">
        <f t="shared" si="23"/>
        <v>1512</v>
      </c>
      <c r="I78" s="239">
        <f t="shared" si="23"/>
        <v>1804</v>
      </c>
      <c r="J78" s="239">
        <f t="shared" ref="J78:K78" si="24">J92</f>
        <v>2112</v>
      </c>
      <c r="K78" s="239">
        <f t="shared" si="24"/>
        <v>2336</v>
      </c>
      <c r="L78" s="239">
        <f t="shared" ref="L78:M78" si="25">L92</f>
        <v>2509</v>
      </c>
      <c r="M78" s="239">
        <f t="shared" si="25"/>
        <v>1418</v>
      </c>
      <c r="N78" s="239">
        <f t="shared" ref="N78:O78" si="26">N92</f>
        <v>2144</v>
      </c>
      <c r="O78" s="239">
        <f t="shared" si="26"/>
        <v>2168</v>
      </c>
      <c r="P78" s="239">
        <f t="shared" ref="P78:Q78" si="27">P92</f>
        <v>2412</v>
      </c>
      <c r="Q78" s="239">
        <f t="shared" si="27"/>
        <v>2557</v>
      </c>
    </row>
    <row r="79" spans="1:17" x14ac:dyDescent="0.2">
      <c r="A79" s="40"/>
      <c r="B79" s="40"/>
      <c r="C79" s="68"/>
      <c r="D79" s="68"/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8">C83-SUM(C82:C82)</f>
        <v>13445</v>
      </c>
      <c r="D81" s="152">
        <f t="shared" si="28"/>
        <v>13579</v>
      </c>
      <c r="E81" s="152">
        <f t="shared" si="28"/>
        <v>13451</v>
      </c>
      <c r="F81" s="152">
        <f t="shared" si="28"/>
        <v>12921</v>
      </c>
      <c r="G81" s="152">
        <f t="shared" si="28"/>
        <v>11630</v>
      </c>
      <c r="H81" s="152">
        <f t="shared" si="28"/>
        <v>13580</v>
      </c>
      <c r="I81" s="152">
        <f t="shared" si="28"/>
        <v>14797</v>
      </c>
      <c r="J81" s="152">
        <f t="shared" si="28"/>
        <v>15537</v>
      </c>
      <c r="K81" s="152">
        <f t="shared" si="28"/>
        <v>14242</v>
      </c>
      <c r="L81" s="152">
        <f t="shared" si="28"/>
        <v>15477</v>
      </c>
      <c r="M81" s="152">
        <f t="shared" si="28"/>
        <v>8812</v>
      </c>
      <c r="N81" s="152">
        <f t="shared" si="28"/>
        <v>12660</v>
      </c>
      <c r="O81" s="152">
        <f t="shared" ref="O81:P81" si="29">O83-SUM(O82:O82)</f>
        <v>14259</v>
      </c>
      <c r="P81" s="152">
        <f t="shared" si="29"/>
        <v>20765</v>
      </c>
      <c r="Q81" s="152">
        <f t="shared" ref="Q81" si="30">Q83-SUM(Q82:Q82)</f>
        <v>18884</v>
      </c>
    </row>
    <row r="82" spans="1:17" x14ac:dyDescent="0.2">
      <c r="A82" s="46"/>
      <c r="B82" s="61" t="s">
        <v>92</v>
      </c>
      <c r="C82" s="50">
        <f t="shared" ref="C82:N82" si="31">ROUND(C$83*C54/C$55,0)</f>
        <v>1518</v>
      </c>
      <c r="D82" s="50">
        <f t="shared" si="31"/>
        <v>1572</v>
      </c>
      <c r="E82" s="50">
        <f t="shared" si="31"/>
        <v>1701</v>
      </c>
      <c r="F82" s="50">
        <f t="shared" si="31"/>
        <v>1440</v>
      </c>
      <c r="G82" s="50">
        <f t="shared" si="31"/>
        <v>1408</v>
      </c>
      <c r="H82" s="50">
        <f t="shared" si="31"/>
        <v>1569</v>
      </c>
      <c r="I82" s="50">
        <f t="shared" si="31"/>
        <v>1759</v>
      </c>
      <c r="J82" s="50">
        <f t="shared" si="31"/>
        <v>1872</v>
      </c>
      <c r="K82" s="50">
        <f t="shared" si="31"/>
        <v>1840</v>
      </c>
      <c r="L82" s="50">
        <f t="shared" si="31"/>
        <v>1650</v>
      </c>
      <c r="M82" s="50">
        <f t="shared" si="31"/>
        <v>949</v>
      </c>
      <c r="N82" s="50">
        <f t="shared" si="31"/>
        <v>1272</v>
      </c>
      <c r="O82" s="50">
        <f t="shared" ref="O82:P82" si="32">ROUND(O$83*O54/O$55,0)</f>
        <v>1573</v>
      </c>
      <c r="P82" s="50">
        <f t="shared" si="32"/>
        <v>1823</v>
      </c>
      <c r="Q82" s="50">
        <f t="shared" ref="Q82" si="33">ROUND(Q$83*Q54/Q$55,0)</f>
        <v>1688</v>
      </c>
    </row>
    <row r="83" spans="1:17" x14ac:dyDescent="0.2">
      <c r="A83" s="67"/>
      <c r="B83" s="64" t="s">
        <v>95</v>
      </c>
      <c r="C83" s="239">
        <f>C93</f>
        <v>14963</v>
      </c>
      <c r="D83" s="239">
        <f t="shared" ref="D83:I83" si="34">D93</f>
        <v>15151</v>
      </c>
      <c r="E83" s="239">
        <f t="shared" si="34"/>
        <v>15152</v>
      </c>
      <c r="F83" s="239">
        <f t="shared" si="34"/>
        <v>14361</v>
      </c>
      <c r="G83" s="239">
        <f t="shared" si="34"/>
        <v>13038</v>
      </c>
      <c r="H83" s="239">
        <f t="shared" si="34"/>
        <v>15149</v>
      </c>
      <c r="I83" s="239">
        <f t="shared" si="34"/>
        <v>16556</v>
      </c>
      <c r="J83" s="239">
        <f t="shared" ref="J83:K83" si="35">J93</f>
        <v>17409</v>
      </c>
      <c r="K83" s="239">
        <f t="shared" si="35"/>
        <v>16082</v>
      </c>
      <c r="L83" s="239">
        <f t="shared" ref="L83:N83" si="36">L93</f>
        <v>17127</v>
      </c>
      <c r="M83" s="239">
        <f t="shared" si="36"/>
        <v>9761</v>
      </c>
      <c r="N83" s="239">
        <f t="shared" si="36"/>
        <v>13932</v>
      </c>
      <c r="O83" s="239">
        <f t="shared" ref="O83:P83" si="37">O93</f>
        <v>15832</v>
      </c>
      <c r="P83" s="239">
        <f t="shared" si="37"/>
        <v>22588</v>
      </c>
      <c r="Q83" s="239">
        <f t="shared" ref="Q83" si="38">Q93</f>
        <v>20572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13671</v>
      </c>
      <c r="D86" s="152">
        <f t="shared" ref="D86:I86" si="39">D88-D87</f>
        <v>13736</v>
      </c>
      <c r="E86" s="152">
        <f t="shared" si="39"/>
        <v>13378</v>
      </c>
      <c r="F86" s="152">
        <f t="shared" si="39"/>
        <v>13349</v>
      </c>
      <c r="G86" s="152">
        <f t="shared" si="39"/>
        <v>12247</v>
      </c>
      <c r="H86" s="152">
        <f t="shared" si="39"/>
        <v>13696</v>
      </c>
      <c r="I86" s="152">
        <f t="shared" si="39"/>
        <v>15123</v>
      </c>
      <c r="J86" s="152">
        <f t="shared" ref="J86:K86" si="40">J88-J87</f>
        <v>15898</v>
      </c>
      <c r="K86" s="152">
        <f t="shared" si="40"/>
        <v>16358</v>
      </c>
      <c r="L86" s="152">
        <f t="shared" ref="L86:M86" si="41">L88-L87</f>
        <v>18867</v>
      </c>
      <c r="M86" s="152">
        <f t="shared" si="41"/>
        <v>11394</v>
      </c>
      <c r="N86" s="152">
        <f t="shared" ref="N86:O86" si="42">N88-N87</f>
        <v>15167</v>
      </c>
      <c r="O86" s="152">
        <f t="shared" si="42"/>
        <v>18498</v>
      </c>
      <c r="P86" s="152">
        <f t="shared" ref="P86:Q86" si="43">P88-P87</f>
        <v>26823</v>
      </c>
      <c r="Q86" s="152">
        <f t="shared" si="43"/>
        <v>24303</v>
      </c>
    </row>
    <row r="87" spans="1:17" x14ac:dyDescent="0.2">
      <c r="A87" s="44"/>
      <c r="B87" s="61" t="s">
        <v>92</v>
      </c>
      <c r="C87" s="55">
        <f t="shared" ref="C87:N87" si="44">ROUND(C$88*C59/C$60,0)</f>
        <v>2115</v>
      </c>
      <c r="D87" s="55">
        <f t="shared" si="44"/>
        <v>1973</v>
      </c>
      <c r="E87" s="55">
        <f t="shared" si="44"/>
        <v>2095</v>
      </c>
      <c r="F87" s="55">
        <f t="shared" si="44"/>
        <v>1747</v>
      </c>
      <c r="G87" s="55">
        <f t="shared" si="44"/>
        <v>1662</v>
      </c>
      <c r="H87" s="55">
        <f t="shared" si="44"/>
        <v>2000</v>
      </c>
      <c r="I87" s="55">
        <f t="shared" si="44"/>
        <v>2138</v>
      </c>
      <c r="J87" s="55">
        <f t="shared" si="44"/>
        <v>2263</v>
      </c>
      <c r="K87" s="55">
        <f t="shared" si="44"/>
        <v>2138</v>
      </c>
      <c r="L87" s="55">
        <f t="shared" si="44"/>
        <v>1900</v>
      </c>
      <c r="M87" s="55">
        <f t="shared" si="44"/>
        <v>1159</v>
      </c>
      <c r="N87" s="55">
        <f t="shared" si="44"/>
        <v>1489</v>
      </c>
      <c r="O87" s="55">
        <f t="shared" ref="O87:P87" si="45">ROUND(O$88*O59/O$60,0)</f>
        <v>1910</v>
      </c>
      <c r="P87" s="55">
        <f t="shared" si="45"/>
        <v>2222</v>
      </c>
      <c r="Q87" s="55">
        <f t="shared" ref="Q87" si="46">ROUND(Q$88*Q59/Q$60,0)</f>
        <v>1910</v>
      </c>
    </row>
    <row r="88" spans="1:17" x14ac:dyDescent="0.2">
      <c r="A88" s="67"/>
      <c r="B88" s="67" t="s">
        <v>95</v>
      </c>
      <c r="C88" s="239">
        <f>C94</f>
        <v>15786</v>
      </c>
      <c r="D88" s="239">
        <f t="shared" ref="D88:I88" si="47">D94</f>
        <v>15709</v>
      </c>
      <c r="E88" s="239">
        <f t="shared" si="47"/>
        <v>15473</v>
      </c>
      <c r="F88" s="239">
        <f t="shared" si="47"/>
        <v>15096</v>
      </c>
      <c r="G88" s="239">
        <f t="shared" si="47"/>
        <v>13909</v>
      </c>
      <c r="H88" s="239">
        <f t="shared" si="47"/>
        <v>15696</v>
      </c>
      <c r="I88" s="239">
        <f t="shared" si="47"/>
        <v>17261</v>
      </c>
      <c r="J88" s="239">
        <f t="shared" ref="J88:K88" si="48">J94</f>
        <v>18161</v>
      </c>
      <c r="K88" s="239">
        <f t="shared" si="48"/>
        <v>18496</v>
      </c>
      <c r="L88" s="239">
        <f t="shared" ref="L88:M88" si="49">L94</f>
        <v>20767</v>
      </c>
      <c r="M88" s="239">
        <f t="shared" si="49"/>
        <v>12553</v>
      </c>
      <c r="N88" s="239">
        <f t="shared" ref="N88:O88" si="50">N94</f>
        <v>16656</v>
      </c>
      <c r="O88" s="239">
        <f t="shared" si="50"/>
        <v>20408</v>
      </c>
      <c r="P88" s="239">
        <f t="shared" ref="P88:Q88" si="51">P94</f>
        <v>29045</v>
      </c>
      <c r="Q88" s="239">
        <f t="shared" si="51"/>
        <v>26213</v>
      </c>
    </row>
    <row r="89" spans="1:17" x14ac:dyDescent="0.2">
      <c r="C89" s="68"/>
      <c r="D89" s="68"/>
      <c r="E89" s="184"/>
      <c r="F89" s="184"/>
      <c r="G89" s="184"/>
      <c r="H89" s="184"/>
      <c r="I89" s="184"/>
    </row>
    <row r="90" spans="1:17" x14ac:dyDescent="0.2">
      <c r="D90" s="184"/>
      <c r="E90" s="184"/>
    </row>
    <row r="91" spans="1:17" x14ac:dyDescent="0.2">
      <c r="A91" s="39" t="s">
        <v>345</v>
      </c>
      <c r="D91" s="184"/>
      <c r="E91" s="184"/>
    </row>
    <row r="92" spans="1:17" x14ac:dyDescent="0.2">
      <c r="A92" s="109" t="s">
        <v>94</v>
      </c>
      <c r="B92" s="109" t="s">
        <v>98</v>
      </c>
      <c r="C92" s="152">
        <f>地域観光消費2!D41</f>
        <v>1320</v>
      </c>
      <c r="D92" s="152">
        <f>地域観光消費2!E41</f>
        <v>1259</v>
      </c>
      <c r="E92" s="152">
        <f>地域観光消費2!F41</f>
        <v>1488</v>
      </c>
      <c r="F92" s="152">
        <f>地域観光消費2!G41</f>
        <v>1253</v>
      </c>
      <c r="G92" s="152">
        <f>地域観光消費2!H41</f>
        <v>1427</v>
      </c>
      <c r="H92" s="152">
        <f>地域観光消費2!I41</f>
        <v>1512</v>
      </c>
      <c r="I92" s="152">
        <f>地域観光消費2!J41</f>
        <v>1804</v>
      </c>
      <c r="J92" s="152">
        <f>地域観光消費2!K41</f>
        <v>2112</v>
      </c>
      <c r="K92" s="152">
        <f>地域観光消費2!L41</f>
        <v>2336</v>
      </c>
      <c r="L92" s="152">
        <f>地域観光消費2!M41</f>
        <v>2509</v>
      </c>
      <c r="M92" s="152">
        <f>地域観光消費2!N41</f>
        <v>1418</v>
      </c>
      <c r="N92" s="152">
        <f>地域観光消費2!O41</f>
        <v>2144</v>
      </c>
      <c r="O92" s="152">
        <f>地域観光消費2!P41</f>
        <v>2168</v>
      </c>
      <c r="P92" s="152">
        <f>地域観光消費2!Q41</f>
        <v>2412</v>
      </c>
      <c r="Q92" s="152">
        <f>地域観光消費2!R41</f>
        <v>2557</v>
      </c>
    </row>
    <row r="93" spans="1:17" x14ac:dyDescent="0.2">
      <c r="A93" s="56"/>
      <c r="B93" s="56" t="s">
        <v>99</v>
      </c>
      <c r="C93" s="50">
        <f>地域観光消費2!D42</f>
        <v>14963</v>
      </c>
      <c r="D93" s="50">
        <f>地域観光消費2!E42</f>
        <v>15151</v>
      </c>
      <c r="E93" s="50">
        <f>地域観光消費2!F42</f>
        <v>15152</v>
      </c>
      <c r="F93" s="50">
        <f>地域観光消費2!G42</f>
        <v>14361</v>
      </c>
      <c r="G93" s="50">
        <f>地域観光消費2!H42</f>
        <v>13038</v>
      </c>
      <c r="H93" s="50">
        <f>地域観光消費2!I42</f>
        <v>15149</v>
      </c>
      <c r="I93" s="50">
        <f>地域観光消費2!J42</f>
        <v>16556</v>
      </c>
      <c r="J93" s="50">
        <f>地域観光消費2!K42</f>
        <v>17409</v>
      </c>
      <c r="K93" s="50">
        <f>地域観光消費2!L42</f>
        <v>16082</v>
      </c>
      <c r="L93" s="50">
        <f>地域観光消費2!M42</f>
        <v>17127</v>
      </c>
      <c r="M93" s="50">
        <f>地域観光消費2!N42</f>
        <v>9761</v>
      </c>
      <c r="N93" s="50">
        <f>地域観光消費2!O42</f>
        <v>13932</v>
      </c>
      <c r="O93" s="50">
        <f>地域観光消費2!P42</f>
        <v>15832</v>
      </c>
      <c r="P93" s="50">
        <f>地域観光消費2!Q42</f>
        <v>22588</v>
      </c>
      <c r="Q93" s="50">
        <f>地域観光消費2!R42</f>
        <v>20572</v>
      </c>
    </row>
    <row r="94" spans="1:17" x14ac:dyDescent="0.2">
      <c r="A94" s="110"/>
      <c r="B94" s="110" t="s">
        <v>100</v>
      </c>
      <c r="C94" s="55">
        <f>地域観光消費2!D43</f>
        <v>15786</v>
      </c>
      <c r="D94" s="55">
        <f>地域観光消費2!E43</f>
        <v>15709</v>
      </c>
      <c r="E94" s="55">
        <f>地域観光消費2!F43</f>
        <v>15473</v>
      </c>
      <c r="F94" s="55">
        <f>地域観光消費2!G43</f>
        <v>15096</v>
      </c>
      <c r="G94" s="55">
        <f>地域観光消費2!H43</f>
        <v>13909</v>
      </c>
      <c r="H94" s="55">
        <f>地域観光消費2!I43</f>
        <v>15696</v>
      </c>
      <c r="I94" s="55">
        <f>地域観光消費2!J43</f>
        <v>17261</v>
      </c>
      <c r="J94" s="55">
        <f>地域観光消費2!K43</f>
        <v>18161</v>
      </c>
      <c r="K94" s="55">
        <f>地域観光消費2!L43</f>
        <v>18496</v>
      </c>
      <c r="L94" s="55">
        <f>地域観光消費2!M43</f>
        <v>20767</v>
      </c>
      <c r="M94" s="55">
        <f>地域観光消費2!N43</f>
        <v>12553</v>
      </c>
      <c r="N94" s="55">
        <f>地域観光消費2!O43</f>
        <v>16656</v>
      </c>
      <c r="O94" s="55">
        <f>地域観光消費2!P43</f>
        <v>20408</v>
      </c>
      <c r="P94" s="55">
        <f>地域観光消費2!Q43</f>
        <v>29045</v>
      </c>
      <c r="Q94" s="55">
        <f>地域観光消費2!R43</f>
        <v>26213</v>
      </c>
    </row>
    <row r="95" spans="1:17" x14ac:dyDescent="0.2">
      <c r="A95" s="111"/>
      <c r="B95" s="111" t="s">
        <v>95</v>
      </c>
      <c r="C95" s="236">
        <f>SUM(C92:C94)</f>
        <v>32069</v>
      </c>
      <c r="D95" s="236">
        <f t="shared" ref="D95:L95" si="52">SUM(D92:D94)</f>
        <v>32119</v>
      </c>
      <c r="E95" s="236">
        <f t="shared" si="52"/>
        <v>32113</v>
      </c>
      <c r="F95" s="236">
        <f t="shared" si="52"/>
        <v>30710</v>
      </c>
      <c r="G95" s="236">
        <f t="shared" si="52"/>
        <v>28374</v>
      </c>
      <c r="H95" s="236">
        <f t="shared" si="52"/>
        <v>32357</v>
      </c>
      <c r="I95" s="236">
        <f t="shared" si="52"/>
        <v>35621</v>
      </c>
      <c r="J95" s="236">
        <f t="shared" si="52"/>
        <v>37682</v>
      </c>
      <c r="K95" s="236">
        <f t="shared" si="52"/>
        <v>36914</v>
      </c>
      <c r="L95" s="236">
        <f t="shared" si="52"/>
        <v>40403</v>
      </c>
      <c r="M95" s="236">
        <f t="shared" ref="M95:N95" si="53">SUM(M92:M94)</f>
        <v>23732</v>
      </c>
      <c r="N95" s="236">
        <f t="shared" si="53"/>
        <v>32732</v>
      </c>
      <c r="O95" s="236">
        <f t="shared" ref="O95:P95" si="54">SUM(O92:O94)</f>
        <v>38408</v>
      </c>
      <c r="P95" s="236">
        <f t="shared" si="54"/>
        <v>54045</v>
      </c>
      <c r="Q95" s="236">
        <f t="shared" ref="Q95" si="55">SUM(Q92:Q94)</f>
        <v>49342</v>
      </c>
    </row>
    <row r="98" spans="1:17" x14ac:dyDescent="0.2">
      <c r="A98" s="108" t="s">
        <v>423</v>
      </c>
      <c r="B98" s="43" t="s">
        <v>147</v>
      </c>
      <c r="C98" s="47">
        <f>市町入込数2!D40</f>
        <v>2258000</v>
      </c>
      <c r="D98" s="47">
        <f>市町入込数2!E40</f>
        <v>2342019</v>
      </c>
      <c r="E98" s="47">
        <f>市町入込数2!F40</f>
        <v>2307380</v>
      </c>
      <c r="F98" s="47">
        <f>市町入込数2!G40</f>
        <v>2197013</v>
      </c>
      <c r="G98" s="47">
        <f>市町入込数2!H40</f>
        <v>2186040</v>
      </c>
      <c r="H98" s="47">
        <f>市町入込数2!I40</f>
        <v>2224379</v>
      </c>
      <c r="I98" s="47">
        <f>市町入込数2!J40</f>
        <v>2277966</v>
      </c>
      <c r="J98" s="47">
        <f>市町入込数2!K40</f>
        <v>2338429</v>
      </c>
      <c r="K98" s="47">
        <f>市町入込数2!L40</f>
        <v>2300938</v>
      </c>
      <c r="L98" s="47">
        <f>市町入込数2!M40</f>
        <v>2734625</v>
      </c>
      <c r="M98" s="47">
        <f>市町入込数2!N40</f>
        <v>1980589</v>
      </c>
      <c r="N98" s="47">
        <f>市町入込数2!O40</f>
        <v>2257741</v>
      </c>
      <c r="O98" s="97">
        <f>市町入込数2!P40</f>
        <v>2512060</v>
      </c>
      <c r="P98" s="97">
        <f>市町入込数2!Q40</f>
        <v>2927525</v>
      </c>
      <c r="Q98" s="97">
        <f>市町入込数2!R40</f>
        <v>3009045</v>
      </c>
    </row>
    <row r="99" spans="1:17" x14ac:dyDescent="0.2">
      <c r="A99" s="72"/>
      <c r="B99" t="s">
        <v>148</v>
      </c>
      <c r="C99" s="49">
        <f>市町入込数2!S40</f>
        <v>145000</v>
      </c>
      <c r="D99" s="49">
        <f>市町入込数2!T40</f>
        <v>130552</v>
      </c>
      <c r="E99" s="49">
        <f>市町入込数2!U40</f>
        <v>134622</v>
      </c>
      <c r="F99" s="49">
        <f>市町入込数2!V40</f>
        <v>120257</v>
      </c>
      <c r="G99" s="49">
        <f>市町入込数2!W40</f>
        <v>119784</v>
      </c>
      <c r="H99" s="49">
        <f>市町入込数2!X40</f>
        <v>120459</v>
      </c>
      <c r="I99" s="49">
        <f>市町入込数2!Y40</f>
        <v>124404</v>
      </c>
      <c r="J99" s="53">
        <f>市町入込数2!Z40</f>
        <v>132370</v>
      </c>
      <c r="K99" s="53">
        <f>市町入込数2!AA40</f>
        <v>121543</v>
      </c>
      <c r="L99" s="53">
        <f>市町入込数2!AB40</f>
        <v>113786</v>
      </c>
      <c r="M99" s="53">
        <f>市町入込数2!AC40</f>
        <v>76967</v>
      </c>
      <c r="N99" s="53">
        <f>市町入込数2!AD40</f>
        <v>93621</v>
      </c>
      <c r="O99" s="616">
        <f>市町入込数2!AE40</f>
        <v>107555</v>
      </c>
      <c r="P99" s="616">
        <f>市町入込数2!AF40</f>
        <v>109519</v>
      </c>
      <c r="Q99" s="616">
        <f>市町入込数2!AG40</f>
        <v>110469</v>
      </c>
    </row>
    <row r="100" spans="1:17" x14ac:dyDescent="0.2">
      <c r="A100" s="43"/>
      <c r="B100" s="43" t="s">
        <v>140</v>
      </c>
      <c r="C100" s="47">
        <v>18</v>
      </c>
      <c r="D100" s="47">
        <v>13</v>
      </c>
      <c r="E100" s="47">
        <v>11</v>
      </c>
      <c r="F100" s="47">
        <v>14</v>
      </c>
      <c r="G100" s="47">
        <v>18</v>
      </c>
      <c r="H100" s="47">
        <v>14</v>
      </c>
      <c r="I100" s="79">
        <v>17</v>
      </c>
      <c r="J100" s="50">
        <f>宿泊者数!AL19</f>
        <v>16</v>
      </c>
      <c r="K100" s="50">
        <f>宿泊者数!AL42</f>
        <v>15.882</v>
      </c>
      <c r="L100" s="50">
        <f>宿泊者数!AL65</f>
        <v>53.457000000000001</v>
      </c>
      <c r="M100" s="50">
        <f>宿泊者数!AL88</f>
        <v>27.404</v>
      </c>
      <c r="N100" s="50">
        <f>宿泊者数!AL120</f>
        <v>33.884999999999998</v>
      </c>
      <c r="O100" s="506">
        <f>宿泊者数!AL142</f>
        <v>40.209000000000003</v>
      </c>
      <c r="P100" s="506">
        <f>宿泊者数!AL173</f>
        <v>45.173000000000002</v>
      </c>
      <c r="Q100" s="546">
        <f>宿泊者数!AL195/1000</f>
        <v>45.488999999999997</v>
      </c>
    </row>
    <row r="101" spans="1:17" x14ac:dyDescent="0.2">
      <c r="B101" t="s">
        <v>141</v>
      </c>
      <c r="C101" s="49">
        <v>40</v>
      </c>
      <c r="D101" s="49">
        <v>37</v>
      </c>
      <c r="E101" s="49">
        <v>37</v>
      </c>
      <c r="F101" s="49">
        <v>35</v>
      </c>
      <c r="G101" s="49">
        <v>28</v>
      </c>
      <c r="H101" s="49">
        <v>31</v>
      </c>
      <c r="I101" s="78">
        <v>31</v>
      </c>
      <c r="J101" s="50">
        <f>宿泊者数!AL20</f>
        <v>28</v>
      </c>
      <c r="K101" s="50">
        <f>宿泊者数!AL43</f>
        <v>26.869</v>
      </c>
      <c r="L101" s="50">
        <f>宿泊者数!AL66</f>
        <v>11.496</v>
      </c>
      <c r="M101" s="50">
        <f>宿泊者数!AL89</f>
        <v>6.3860000000000001</v>
      </c>
      <c r="N101" s="50">
        <f>宿泊者数!AL121</f>
        <v>6.9909999999999997</v>
      </c>
      <c r="O101" s="506">
        <f>宿泊者数!AL143</f>
        <v>7.7359999999999998</v>
      </c>
      <c r="P101" s="506">
        <f>宿泊者数!AL174</f>
        <v>10.781000000000001</v>
      </c>
      <c r="Q101" s="506">
        <f>宿泊者数!AL196/1000</f>
        <v>11.135999999999999</v>
      </c>
    </row>
    <row r="102" spans="1:17" x14ac:dyDescent="0.2">
      <c r="B102" t="s">
        <v>142</v>
      </c>
      <c r="C102" s="49">
        <v>12</v>
      </c>
      <c r="D102" s="49">
        <v>9</v>
      </c>
      <c r="E102" s="49">
        <v>13</v>
      </c>
      <c r="F102" s="49">
        <v>1</v>
      </c>
      <c r="G102" s="49">
        <v>5</v>
      </c>
      <c r="H102" s="49">
        <v>3</v>
      </c>
      <c r="I102" s="78">
        <v>4</v>
      </c>
      <c r="J102" s="50">
        <f>宿泊者数!AL21</f>
        <v>14</v>
      </c>
      <c r="K102" s="50">
        <f>宿泊者数!AL44</f>
        <v>16.692</v>
      </c>
      <c r="L102" s="50">
        <f>宿泊者数!AL67</f>
        <v>28.927</v>
      </c>
      <c r="M102" s="50">
        <f>宿泊者数!AL90</f>
        <v>16.657</v>
      </c>
      <c r="N102" s="50">
        <f>宿泊者数!AL122</f>
        <v>17.297999999999998</v>
      </c>
      <c r="O102" s="506">
        <f>宿泊者数!AL144</f>
        <v>15.842000000000001</v>
      </c>
      <c r="P102" s="506">
        <f>宿泊者数!AL175</f>
        <v>12.804</v>
      </c>
      <c r="Q102" s="506">
        <f>宿泊者数!AL197/1000</f>
        <v>11.657999999999999</v>
      </c>
    </row>
    <row r="103" spans="1:17" x14ac:dyDescent="0.2">
      <c r="B103" t="s">
        <v>143</v>
      </c>
      <c r="C103" s="49">
        <v>18</v>
      </c>
      <c r="D103" s="49">
        <v>19</v>
      </c>
      <c r="E103" s="49">
        <v>19</v>
      </c>
      <c r="F103" s="49">
        <v>20</v>
      </c>
      <c r="G103" s="49">
        <v>20</v>
      </c>
      <c r="H103" s="49">
        <v>20</v>
      </c>
      <c r="I103" s="78">
        <v>20</v>
      </c>
      <c r="J103" s="50">
        <f>宿泊者数!AL22</f>
        <v>20</v>
      </c>
      <c r="K103" s="50">
        <f>宿泊者数!AL45</f>
        <v>17.818000000000001</v>
      </c>
      <c r="L103" s="50">
        <f>宿泊者数!AL68</f>
        <v>11.677</v>
      </c>
      <c r="M103" s="50">
        <f>宿泊者数!AL91</f>
        <v>4.6829999999999998</v>
      </c>
      <c r="N103" s="50">
        <f>宿泊者数!AL123</f>
        <v>5.1210000000000004</v>
      </c>
      <c r="O103" s="506">
        <f>宿泊者数!AL145</f>
        <v>8.5739999999999998</v>
      </c>
      <c r="P103" s="506">
        <f>宿泊者数!AL176</f>
        <v>9.516</v>
      </c>
      <c r="Q103" s="506">
        <f>宿泊者数!AL198/1000</f>
        <v>8.9060000000000006</v>
      </c>
    </row>
    <row r="104" spans="1:17" x14ac:dyDescent="0.2">
      <c r="B104" t="s">
        <v>144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78">
        <v>0</v>
      </c>
      <c r="J104" s="50">
        <f>宿泊者数!AL23</f>
        <v>0</v>
      </c>
      <c r="K104" s="50">
        <f>宿泊者数!AL46</f>
        <v>0</v>
      </c>
      <c r="L104" s="50">
        <f>宿泊者数!AL69</f>
        <v>0</v>
      </c>
      <c r="M104" s="50">
        <f>宿泊者数!AL92</f>
        <v>0</v>
      </c>
      <c r="N104" s="50">
        <f>宿泊者数!AL124</f>
        <v>0</v>
      </c>
      <c r="O104" s="506">
        <f>宿泊者数!AL146</f>
        <v>0</v>
      </c>
      <c r="P104" s="506">
        <f>宿泊者数!AL177</f>
        <v>0</v>
      </c>
      <c r="Q104" s="506">
        <f>宿泊者数!AL199/1000</f>
        <v>0</v>
      </c>
    </row>
    <row r="105" spans="1:17" x14ac:dyDescent="0.2">
      <c r="B105" t="s">
        <v>145</v>
      </c>
      <c r="C105" s="49">
        <v>47</v>
      </c>
      <c r="D105" s="49">
        <v>44</v>
      </c>
      <c r="E105" s="49">
        <v>45</v>
      </c>
      <c r="F105" s="49">
        <v>44</v>
      </c>
      <c r="G105" s="49">
        <v>43</v>
      </c>
      <c r="H105" s="49">
        <v>45</v>
      </c>
      <c r="I105" s="78">
        <v>46</v>
      </c>
      <c r="J105" s="50">
        <f>宿泊者数!AL24</f>
        <v>47</v>
      </c>
      <c r="K105" s="50">
        <f>宿泊者数!AL47</f>
        <v>38.031999999999996</v>
      </c>
      <c r="L105" s="50">
        <f>宿泊者数!AL70</f>
        <v>0</v>
      </c>
      <c r="M105" s="50">
        <f>宿泊者数!AL93</f>
        <v>0</v>
      </c>
      <c r="N105" s="50">
        <f>宿泊者数!AL125</f>
        <v>0</v>
      </c>
      <c r="O105" s="506">
        <f>宿泊者数!AL147</f>
        <v>0</v>
      </c>
      <c r="P105" s="506">
        <f>宿泊者数!AL178</f>
        <v>0</v>
      </c>
      <c r="Q105" s="506">
        <f>宿泊者数!AL200/1000</f>
        <v>0</v>
      </c>
    </row>
    <row r="106" spans="1:17" x14ac:dyDescent="0.2">
      <c r="A106" s="61"/>
      <c r="B106" s="61" t="s">
        <v>146</v>
      </c>
      <c r="C106" s="53">
        <v>10</v>
      </c>
      <c r="D106" s="53">
        <v>9</v>
      </c>
      <c r="E106" s="53">
        <v>10</v>
      </c>
      <c r="F106" s="53">
        <v>6</v>
      </c>
      <c r="G106" s="53">
        <v>6</v>
      </c>
      <c r="H106" s="53">
        <v>7</v>
      </c>
      <c r="I106" s="80">
        <v>7</v>
      </c>
      <c r="J106" s="50">
        <f>宿泊者数!AL25</f>
        <v>6</v>
      </c>
      <c r="K106" s="50">
        <f>宿泊者数!AL48</f>
        <v>6.25</v>
      </c>
      <c r="L106" s="50">
        <f>宿泊者数!AL71</f>
        <v>8.2289999999999992</v>
      </c>
      <c r="M106" s="50">
        <f>宿泊者数!AL94</f>
        <v>21.837</v>
      </c>
      <c r="N106" s="50">
        <f>宿泊者数!AL126</f>
        <v>30.326000000000001</v>
      </c>
      <c r="O106" s="506">
        <f>宿泊者数!AL148</f>
        <v>35.194000000000003</v>
      </c>
      <c r="P106" s="506">
        <f>宿泊者数!AL179</f>
        <v>31.245000000000001</v>
      </c>
      <c r="Q106" s="547">
        <f>宿泊者数!AL201/1000</f>
        <v>33.28</v>
      </c>
    </row>
    <row r="107" spans="1:17" x14ac:dyDescent="0.2">
      <c r="A107" s="93" t="s">
        <v>5</v>
      </c>
      <c r="B107" s="43" t="s">
        <v>147</v>
      </c>
      <c r="C107" s="47">
        <f>市町入込数2!D41</f>
        <v>1909000</v>
      </c>
      <c r="D107" s="47">
        <f>市町入込数2!E41</f>
        <v>1890349</v>
      </c>
      <c r="E107" s="47">
        <f>市町入込数2!F41</f>
        <v>2089972</v>
      </c>
      <c r="F107" s="47">
        <f>市町入込数2!G41</f>
        <v>2000355</v>
      </c>
      <c r="G107" s="47">
        <f>市町入込数2!H41</f>
        <v>1902370</v>
      </c>
      <c r="H107" s="47">
        <f>市町入込数2!I41</f>
        <v>2021935</v>
      </c>
      <c r="I107" s="47">
        <f>市町入込数2!J41</f>
        <v>1987181</v>
      </c>
      <c r="J107" s="47">
        <f>市町入込数2!K41</f>
        <v>2086193</v>
      </c>
      <c r="K107" s="47">
        <f>市町入込数2!L41</f>
        <v>2156546</v>
      </c>
      <c r="L107" s="47">
        <f>市町入込数2!M41</f>
        <v>2123707</v>
      </c>
      <c r="M107" s="47">
        <f>市町入込数2!N41</f>
        <v>1513833</v>
      </c>
      <c r="N107" s="47">
        <f>市町入込数2!O41</f>
        <v>1633458</v>
      </c>
      <c r="O107" s="97">
        <f>市町入込数2!P41</f>
        <v>1871946</v>
      </c>
      <c r="P107" s="97">
        <f>市町入込数2!Q41</f>
        <v>1873221</v>
      </c>
      <c r="Q107" s="97">
        <f>市町入込数2!R41</f>
        <v>1901805</v>
      </c>
    </row>
    <row r="108" spans="1:17" x14ac:dyDescent="0.2">
      <c r="A108" s="72"/>
      <c r="B108" s="61" t="s">
        <v>148</v>
      </c>
      <c r="C108" s="53">
        <f>市町入込数2!S41</f>
        <v>105000</v>
      </c>
      <c r="D108" s="53">
        <f>市町入込数2!T41</f>
        <v>104000</v>
      </c>
      <c r="E108" s="53">
        <f>市町入込数2!U41</f>
        <v>106000</v>
      </c>
      <c r="F108" s="53">
        <f>市町入込数2!V41</f>
        <v>101000</v>
      </c>
      <c r="G108" s="53">
        <f>市町入込数2!W41</f>
        <v>96000</v>
      </c>
      <c r="H108" s="53">
        <f>市町入込数2!X41</f>
        <v>87910</v>
      </c>
      <c r="I108" s="53">
        <f>市町入込数2!Y41</f>
        <v>92317</v>
      </c>
      <c r="J108" s="53">
        <f>市町入込数2!Z41</f>
        <v>98354</v>
      </c>
      <c r="K108" s="53">
        <f>市町入込数2!AA41</f>
        <v>103508</v>
      </c>
      <c r="L108" s="53">
        <f>市町入込数2!AB41</f>
        <v>100143</v>
      </c>
      <c r="M108" s="53">
        <f>市町入込数2!AC41</f>
        <v>63101</v>
      </c>
      <c r="N108" s="53">
        <f>市町入込数2!AD41</f>
        <v>84132</v>
      </c>
      <c r="O108" s="616">
        <f>市町入込数2!AE41</f>
        <v>98072</v>
      </c>
      <c r="P108" s="616">
        <f>市町入込数2!AF41</f>
        <v>80495</v>
      </c>
      <c r="Q108" s="616">
        <f>市町入込数2!AG41</f>
        <v>76089</v>
      </c>
    </row>
    <row r="109" spans="1:17" x14ac:dyDescent="0.2">
      <c r="A109" s="43"/>
      <c r="B109" s="43" t="s">
        <v>140</v>
      </c>
      <c r="C109" s="47">
        <v>26</v>
      </c>
      <c r="D109" s="47">
        <v>26</v>
      </c>
      <c r="E109" s="47">
        <v>27</v>
      </c>
      <c r="F109" s="47">
        <v>26</v>
      </c>
      <c r="G109" s="47">
        <v>24</v>
      </c>
      <c r="H109" s="47">
        <v>29</v>
      </c>
      <c r="I109" s="79">
        <v>33</v>
      </c>
      <c r="J109" s="50">
        <f>宿泊者数!AM19</f>
        <v>34</v>
      </c>
      <c r="K109" s="50">
        <f>宿泊者数!AM42</f>
        <v>38.274000000000001</v>
      </c>
      <c r="L109" s="50">
        <f>宿泊者数!AM65</f>
        <v>35.725000000000001</v>
      </c>
      <c r="M109" s="50">
        <f>宿泊者数!AM88</f>
        <v>24.402999999999999</v>
      </c>
      <c r="N109" s="50">
        <f>宿泊者数!AM120</f>
        <v>28.277000000000001</v>
      </c>
      <c r="O109" s="506">
        <f>宿泊者数!AM142</f>
        <v>32.363999999999997</v>
      </c>
      <c r="P109" s="546">
        <f>宿泊者数!AM173</f>
        <v>31.137</v>
      </c>
      <c r="Q109" s="546">
        <f>宿泊者数!AM195/1000</f>
        <v>34.182000000000002</v>
      </c>
    </row>
    <row r="110" spans="1:17" x14ac:dyDescent="0.2">
      <c r="B110" t="s">
        <v>141</v>
      </c>
      <c r="C110" s="49">
        <v>13</v>
      </c>
      <c r="D110" s="49">
        <v>12</v>
      </c>
      <c r="E110" s="49">
        <v>14</v>
      </c>
      <c r="F110" s="49">
        <v>13</v>
      </c>
      <c r="G110" s="49">
        <v>13</v>
      </c>
      <c r="H110" s="49">
        <v>3</v>
      </c>
      <c r="I110" s="78">
        <v>4</v>
      </c>
      <c r="J110" s="50">
        <f>宿泊者数!AM20</f>
        <v>4</v>
      </c>
      <c r="K110" s="50">
        <f>宿泊者数!AM43</f>
        <v>6.0789999999999997</v>
      </c>
      <c r="L110" s="50">
        <f>宿泊者数!AM66</f>
        <v>4.452</v>
      </c>
      <c r="M110" s="50">
        <f>宿泊者数!AM89</f>
        <v>2.726</v>
      </c>
      <c r="N110" s="50">
        <f>宿泊者数!AM121</f>
        <v>2.1680000000000001</v>
      </c>
      <c r="O110" s="506">
        <f>宿泊者数!AM143</f>
        <v>3.0419999999999998</v>
      </c>
      <c r="P110" s="506">
        <f>宿泊者数!AM174</f>
        <v>2.5939999999999999</v>
      </c>
      <c r="Q110" s="506">
        <f>宿泊者数!AM196/1000</f>
        <v>2.786</v>
      </c>
    </row>
    <row r="111" spans="1:17" x14ac:dyDescent="0.2">
      <c r="B111" t="s">
        <v>142</v>
      </c>
      <c r="C111" s="49">
        <v>6</v>
      </c>
      <c r="D111" s="49">
        <v>6</v>
      </c>
      <c r="E111" s="49">
        <v>5</v>
      </c>
      <c r="F111" s="49">
        <v>5</v>
      </c>
      <c r="G111" s="49">
        <v>5</v>
      </c>
      <c r="H111" s="49">
        <v>1</v>
      </c>
      <c r="I111" s="78">
        <v>1</v>
      </c>
      <c r="J111" s="50">
        <f>宿泊者数!AM21</f>
        <v>0</v>
      </c>
      <c r="K111" s="50">
        <f>宿泊者数!AM44</f>
        <v>0.36</v>
      </c>
      <c r="L111" s="50">
        <f>宿泊者数!AM67</f>
        <v>0.26100000000000001</v>
      </c>
      <c r="M111" s="50">
        <f>宿泊者数!AM90</f>
        <v>2.5000000000000001E-2</v>
      </c>
      <c r="N111" s="50">
        <f>宿泊者数!AM122</f>
        <v>5.7000000000000002E-2</v>
      </c>
      <c r="O111" s="506">
        <f>宿泊者数!AM144</f>
        <v>0.17299999999999999</v>
      </c>
      <c r="P111" s="506">
        <f>宿泊者数!AM175</f>
        <v>0.216</v>
      </c>
      <c r="Q111" s="506">
        <f>宿泊者数!AM197/1000</f>
        <v>0.122</v>
      </c>
    </row>
    <row r="112" spans="1:17" x14ac:dyDescent="0.2">
      <c r="B112" t="s">
        <v>143</v>
      </c>
      <c r="C112" s="49">
        <v>60</v>
      </c>
      <c r="D112" s="49">
        <v>60</v>
      </c>
      <c r="E112" s="49">
        <v>60</v>
      </c>
      <c r="F112" s="49">
        <v>57</v>
      </c>
      <c r="G112" s="49">
        <v>54</v>
      </c>
      <c r="H112" s="49">
        <v>55</v>
      </c>
      <c r="I112" s="78">
        <v>54</v>
      </c>
      <c r="J112" s="50">
        <f>宿泊者数!AM22</f>
        <v>60</v>
      </c>
      <c r="K112" s="50">
        <f>宿泊者数!AM45</f>
        <v>58.795000000000002</v>
      </c>
      <c r="L112" s="50">
        <f>宿泊者数!AM68</f>
        <v>59.704999999999998</v>
      </c>
      <c r="M112" s="50">
        <f>宿泊者数!AM91</f>
        <v>8.9890000000000008</v>
      </c>
      <c r="N112" s="50">
        <f>宿泊者数!AM123</f>
        <v>19.917999999999999</v>
      </c>
      <c r="O112" s="506">
        <f>宿泊者数!AM145</f>
        <v>24.917999999999999</v>
      </c>
      <c r="P112" s="506">
        <f>宿泊者数!AM176</f>
        <v>9.9120000000000008</v>
      </c>
      <c r="Q112" s="506">
        <f>宿泊者数!AM198/1000</f>
        <v>4.758</v>
      </c>
    </row>
    <row r="113" spans="1:17" x14ac:dyDescent="0.2">
      <c r="B113" t="s">
        <v>144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78">
        <v>0</v>
      </c>
      <c r="J113" s="50">
        <f>宿泊者数!AM23</f>
        <v>0</v>
      </c>
      <c r="K113" s="50">
        <f>宿泊者数!AM46</f>
        <v>0</v>
      </c>
      <c r="L113" s="50">
        <f>宿泊者数!AM69</f>
        <v>0</v>
      </c>
      <c r="M113" s="50">
        <f>宿泊者数!AM92</f>
        <v>0</v>
      </c>
      <c r="N113" s="50">
        <f>宿泊者数!AM124</f>
        <v>0</v>
      </c>
      <c r="O113" s="506">
        <f>宿泊者数!AM146</f>
        <v>0</v>
      </c>
      <c r="P113" s="506">
        <f>宿泊者数!AM177</f>
        <v>0</v>
      </c>
      <c r="Q113" s="506">
        <f>宿泊者数!AM199/1000</f>
        <v>0</v>
      </c>
    </row>
    <row r="114" spans="1:17" x14ac:dyDescent="0.2">
      <c r="B114" t="s">
        <v>145</v>
      </c>
      <c r="C114" s="49">
        <v>0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  <c r="I114" s="78">
        <v>0</v>
      </c>
      <c r="J114" s="50">
        <f>宿泊者数!AM24</f>
        <v>0</v>
      </c>
      <c r="K114" s="50">
        <f>宿泊者数!AM47</f>
        <v>0</v>
      </c>
      <c r="L114" s="50">
        <f>宿泊者数!AM70</f>
        <v>0</v>
      </c>
      <c r="M114" s="50">
        <f>宿泊者数!AM93</f>
        <v>0</v>
      </c>
      <c r="N114" s="50">
        <f>宿泊者数!AM125</f>
        <v>0</v>
      </c>
      <c r="O114" s="506">
        <f>宿泊者数!AM147</f>
        <v>0</v>
      </c>
      <c r="P114" s="506">
        <f>宿泊者数!AM178</f>
        <v>0</v>
      </c>
      <c r="Q114" s="506">
        <f>宿泊者数!AM200/1000</f>
        <v>0</v>
      </c>
    </row>
    <row r="115" spans="1:17" x14ac:dyDescent="0.2">
      <c r="A115" s="61"/>
      <c r="B115" t="s">
        <v>146</v>
      </c>
      <c r="C115" s="49">
        <v>0</v>
      </c>
      <c r="D115" s="49">
        <v>0</v>
      </c>
      <c r="E115" s="49">
        <v>0</v>
      </c>
      <c r="F115" s="49">
        <v>0</v>
      </c>
      <c r="G115" s="49">
        <v>0</v>
      </c>
      <c r="H115" s="49">
        <v>0</v>
      </c>
      <c r="I115" s="80">
        <v>0</v>
      </c>
      <c r="J115" s="50">
        <f>宿泊者数!AM25</f>
        <v>0</v>
      </c>
      <c r="K115" s="50">
        <f>宿泊者数!AM48</f>
        <v>0</v>
      </c>
      <c r="L115" s="50">
        <f>宿泊者数!AM71</f>
        <v>0</v>
      </c>
      <c r="M115" s="50">
        <f>宿泊者数!AM94</f>
        <v>26.957999999999998</v>
      </c>
      <c r="N115" s="50">
        <f>宿泊者数!AM126</f>
        <v>33.712000000000003</v>
      </c>
      <c r="O115" s="506">
        <f>宿泊者数!AM148</f>
        <v>37.575000000000003</v>
      </c>
      <c r="P115" s="547">
        <f>宿泊者数!AM179</f>
        <v>36.636000000000003</v>
      </c>
      <c r="Q115" s="547">
        <f>宿泊者数!AM201/1000</f>
        <v>34.241</v>
      </c>
    </row>
    <row r="116" spans="1:17" x14ac:dyDescent="0.2">
      <c r="A116" s="109" t="s">
        <v>197</v>
      </c>
      <c r="B116" s="109" t="s">
        <v>147</v>
      </c>
      <c r="C116" s="98">
        <f>C98+C107</f>
        <v>4167000</v>
      </c>
      <c r="D116" s="98">
        <f t="shared" ref="D116:I116" si="56">D98+D107</f>
        <v>4232368</v>
      </c>
      <c r="E116" s="98">
        <f t="shared" si="56"/>
        <v>4397352</v>
      </c>
      <c r="F116" s="98">
        <f t="shared" si="56"/>
        <v>4197368</v>
      </c>
      <c r="G116" s="98">
        <f t="shared" si="56"/>
        <v>4088410</v>
      </c>
      <c r="H116" s="98">
        <f t="shared" si="56"/>
        <v>4246314</v>
      </c>
      <c r="I116" s="98">
        <f t="shared" si="56"/>
        <v>4265147</v>
      </c>
      <c r="J116" s="98">
        <f t="shared" ref="J116:K116" si="57">J98+J107</f>
        <v>4424622</v>
      </c>
      <c r="K116" s="98">
        <f t="shared" si="57"/>
        <v>4457484</v>
      </c>
      <c r="L116" s="98">
        <f t="shared" ref="L116:M116" si="58">L98+L107</f>
        <v>4858332</v>
      </c>
      <c r="M116" s="98">
        <f t="shared" si="58"/>
        <v>3494422</v>
      </c>
      <c r="N116" s="98">
        <f t="shared" ref="N116:O116" si="59">N98+N107</f>
        <v>3891199</v>
      </c>
      <c r="O116" s="98">
        <f t="shared" si="59"/>
        <v>4384006</v>
      </c>
      <c r="P116" s="98">
        <f t="shared" ref="P116:Q116" si="60">P98+P107</f>
        <v>4800746</v>
      </c>
      <c r="Q116" s="98">
        <f t="shared" si="60"/>
        <v>4910850</v>
      </c>
    </row>
    <row r="117" spans="1:17" x14ac:dyDescent="0.2">
      <c r="A117" s="56"/>
      <c r="B117" s="110" t="s">
        <v>148</v>
      </c>
      <c r="C117" s="100">
        <f t="shared" ref="C117:I117" si="61">C99+C108</f>
        <v>250000</v>
      </c>
      <c r="D117" s="100">
        <f t="shared" si="61"/>
        <v>234552</v>
      </c>
      <c r="E117" s="100">
        <f t="shared" si="61"/>
        <v>240622</v>
      </c>
      <c r="F117" s="100">
        <f t="shared" si="61"/>
        <v>221257</v>
      </c>
      <c r="G117" s="100">
        <f t="shared" si="61"/>
        <v>215784</v>
      </c>
      <c r="H117" s="100">
        <f t="shared" si="61"/>
        <v>208369</v>
      </c>
      <c r="I117" s="100">
        <f t="shared" si="61"/>
        <v>216721</v>
      </c>
      <c r="J117" s="100">
        <f t="shared" ref="J117:K117" si="62">J99+J108</f>
        <v>230724</v>
      </c>
      <c r="K117" s="100">
        <f t="shared" si="62"/>
        <v>225051</v>
      </c>
      <c r="L117" s="100">
        <f t="shared" ref="L117:M117" si="63">L99+L108</f>
        <v>213929</v>
      </c>
      <c r="M117" s="100">
        <f t="shared" si="63"/>
        <v>140068</v>
      </c>
      <c r="N117" s="100">
        <f t="shared" ref="N117:O117" si="64">N99+N108</f>
        <v>177753</v>
      </c>
      <c r="O117" s="100">
        <f t="shared" si="64"/>
        <v>205627</v>
      </c>
      <c r="P117" s="100">
        <f t="shared" ref="P117:Q117" si="65">P99+P108</f>
        <v>190014</v>
      </c>
      <c r="Q117" s="100">
        <f t="shared" si="65"/>
        <v>186558</v>
      </c>
    </row>
    <row r="118" spans="1:17" x14ac:dyDescent="0.2">
      <c r="A118" s="56"/>
      <c r="B118" s="111" t="s">
        <v>205</v>
      </c>
      <c r="C118" s="112">
        <f>C116+C117</f>
        <v>4417000</v>
      </c>
      <c r="D118" s="112">
        <f t="shared" ref="D118:I118" si="66">D116+D117</f>
        <v>4466920</v>
      </c>
      <c r="E118" s="112">
        <f t="shared" si="66"/>
        <v>4637974</v>
      </c>
      <c r="F118" s="112">
        <f t="shared" si="66"/>
        <v>4418625</v>
      </c>
      <c r="G118" s="112">
        <f t="shared" si="66"/>
        <v>4304194</v>
      </c>
      <c r="H118" s="112">
        <f t="shared" si="66"/>
        <v>4454683</v>
      </c>
      <c r="I118" s="112">
        <f t="shared" si="66"/>
        <v>4481868</v>
      </c>
      <c r="J118" s="112">
        <f t="shared" ref="J118:K118" si="67">J116+J117</f>
        <v>4655346</v>
      </c>
      <c r="K118" s="112">
        <f t="shared" si="67"/>
        <v>4682535</v>
      </c>
      <c r="L118" s="112">
        <f t="shared" ref="L118:M118" si="68">L116+L117</f>
        <v>5072261</v>
      </c>
      <c r="M118" s="112">
        <f t="shared" si="68"/>
        <v>3634490</v>
      </c>
      <c r="N118" s="112">
        <f t="shared" ref="N118:O118" si="69">N116+N117</f>
        <v>4068952</v>
      </c>
      <c r="O118" s="112">
        <f t="shared" si="69"/>
        <v>4589633</v>
      </c>
      <c r="P118" s="112">
        <f t="shared" ref="P118:Q118" si="70">P116+P117</f>
        <v>4990760</v>
      </c>
      <c r="Q118" s="112">
        <f t="shared" si="70"/>
        <v>5097408</v>
      </c>
    </row>
    <row r="119" spans="1:17" x14ac:dyDescent="0.2">
      <c r="A119" s="56"/>
      <c r="B119" s="109" t="s">
        <v>140</v>
      </c>
      <c r="C119" s="98">
        <f t="shared" ref="C119:I125" si="71">C100+C109</f>
        <v>44</v>
      </c>
      <c r="D119" s="98">
        <f t="shared" si="71"/>
        <v>39</v>
      </c>
      <c r="E119" s="98">
        <f t="shared" si="71"/>
        <v>38</v>
      </c>
      <c r="F119" s="98">
        <f t="shared" si="71"/>
        <v>40</v>
      </c>
      <c r="G119" s="98">
        <f t="shared" si="71"/>
        <v>42</v>
      </c>
      <c r="H119" s="98">
        <f t="shared" si="71"/>
        <v>43</v>
      </c>
      <c r="I119" s="98">
        <f t="shared" si="71"/>
        <v>50</v>
      </c>
      <c r="J119" s="98">
        <f t="shared" ref="J119:K119" si="72">J100+J109</f>
        <v>50</v>
      </c>
      <c r="K119" s="98">
        <f t="shared" si="72"/>
        <v>54.155999999999999</v>
      </c>
      <c r="L119" s="98">
        <f t="shared" ref="L119:M119" si="73">L100+L109</f>
        <v>89.182000000000002</v>
      </c>
      <c r="M119" s="98">
        <f t="shared" si="73"/>
        <v>51.807000000000002</v>
      </c>
      <c r="N119" s="98">
        <f t="shared" ref="N119:O119" si="74">N100+N109</f>
        <v>62.161999999999999</v>
      </c>
      <c r="O119" s="98">
        <f t="shared" si="74"/>
        <v>72.573000000000008</v>
      </c>
      <c r="P119" s="98">
        <f t="shared" ref="P119:Q119" si="75">P100+P109</f>
        <v>76.31</v>
      </c>
      <c r="Q119" s="98">
        <f t="shared" si="75"/>
        <v>79.670999999999992</v>
      </c>
    </row>
    <row r="120" spans="1:17" x14ac:dyDescent="0.2">
      <c r="A120" s="56"/>
      <c r="B120" s="56" t="s">
        <v>141</v>
      </c>
      <c r="C120" s="99">
        <f t="shared" si="71"/>
        <v>53</v>
      </c>
      <c r="D120" s="99">
        <f t="shared" si="71"/>
        <v>49</v>
      </c>
      <c r="E120" s="99">
        <f t="shared" si="71"/>
        <v>51</v>
      </c>
      <c r="F120" s="99">
        <f t="shared" si="71"/>
        <v>48</v>
      </c>
      <c r="G120" s="99">
        <f t="shared" si="71"/>
        <v>41</v>
      </c>
      <c r="H120" s="99">
        <f t="shared" si="71"/>
        <v>34</v>
      </c>
      <c r="I120" s="99">
        <f t="shared" si="71"/>
        <v>35</v>
      </c>
      <c r="J120" s="99">
        <f t="shared" ref="J120:K120" si="76">J101+J110</f>
        <v>32</v>
      </c>
      <c r="K120" s="99">
        <f t="shared" si="76"/>
        <v>32.948</v>
      </c>
      <c r="L120" s="99">
        <f t="shared" ref="L120:M120" si="77">L101+L110</f>
        <v>15.948</v>
      </c>
      <c r="M120" s="99">
        <f t="shared" si="77"/>
        <v>9.1120000000000001</v>
      </c>
      <c r="N120" s="99">
        <f t="shared" ref="N120:O120" si="78">N101+N110</f>
        <v>9.1589999999999989</v>
      </c>
      <c r="O120" s="99">
        <f t="shared" si="78"/>
        <v>10.777999999999999</v>
      </c>
      <c r="P120" s="99">
        <f t="shared" ref="P120:Q120" si="79">P101+P110</f>
        <v>13.375</v>
      </c>
      <c r="Q120" s="99">
        <f t="shared" si="79"/>
        <v>13.921999999999999</v>
      </c>
    </row>
    <row r="121" spans="1:17" x14ac:dyDescent="0.2">
      <c r="A121" s="56"/>
      <c r="B121" s="56" t="s">
        <v>142</v>
      </c>
      <c r="C121" s="99">
        <f t="shared" si="71"/>
        <v>18</v>
      </c>
      <c r="D121" s="99">
        <f t="shared" si="71"/>
        <v>15</v>
      </c>
      <c r="E121" s="99">
        <f t="shared" si="71"/>
        <v>18</v>
      </c>
      <c r="F121" s="99">
        <f t="shared" si="71"/>
        <v>6</v>
      </c>
      <c r="G121" s="99">
        <f t="shared" si="71"/>
        <v>10</v>
      </c>
      <c r="H121" s="99">
        <f t="shared" si="71"/>
        <v>4</v>
      </c>
      <c r="I121" s="99">
        <f t="shared" si="71"/>
        <v>5</v>
      </c>
      <c r="J121" s="99">
        <f t="shared" ref="J121:K121" si="80">J102+J111</f>
        <v>14</v>
      </c>
      <c r="K121" s="99">
        <f t="shared" si="80"/>
        <v>17.052</v>
      </c>
      <c r="L121" s="99">
        <f t="shared" ref="L121:M121" si="81">L102+L111</f>
        <v>29.187999999999999</v>
      </c>
      <c r="M121" s="99">
        <f t="shared" si="81"/>
        <v>16.681999999999999</v>
      </c>
      <c r="N121" s="99">
        <f t="shared" ref="N121:O121" si="82">N102+N111</f>
        <v>17.354999999999997</v>
      </c>
      <c r="O121" s="99">
        <f t="shared" si="82"/>
        <v>16.015000000000001</v>
      </c>
      <c r="P121" s="99">
        <f t="shared" ref="P121:Q121" si="83">P102+P111</f>
        <v>13.02</v>
      </c>
      <c r="Q121" s="99">
        <f t="shared" si="83"/>
        <v>11.78</v>
      </c>
    </row>
    <row r="122" spans="1:17" x14ac:dyDescent="0.2">
      <c r="A122" s="56"/>
      <c r="B122" s="56" t="s">
        <v>143</v>
      </c>
      <c r="C122" s="99">
        <f t="shared" si="71"/>
        <v>78</v>
      </c>
      <c r="D122" s="99">
        <f t="shared" si="71"/>
        <v>79</v>
      </c>
      <c r="E122" s="99">
        <f t="shared" si="71"/>
        <v>79</v>
      </c>
      <c r="F122" s="99">
        <f t="shared" si="71"/>
        <v>77</v>
      </c>
      <c r="G122" s="99">
        <f t="shared" si="71"/>
        <v>74</v>
      </c>
      <c r="H122" s="99">
        <f t="shared" si="71"/>
        <v>75</v>
      </c>
      <c r="I122" s="99">
        <f t="shared" si="71"/>
        <v>74</v>
      </c>
      <c r="J122" s="99">
        <f t="shared" ref="J122:K122" si="84">J103+J112</f>
        <v>80</v>
      </c>
      <c r="K122" s="99">
        <f t="shared" si="84"/>
        <v>76.613</v>
      </c>
      <c r="L122" s="99">
        <f t="shared" ref="L122:M122" si="85">L103+L112</f>
        <v>71.382000000000005</v>
      </c>
      <c r="M122" s="99">
        <f t="shared" si="85"/>
        <v>13.672000000000001</v>
      </c>
      <c r="N122" s="99">
        <f t="shared" ref="N122:O122" si="86">N103+N112</f>
        <v>25.039000000000001</v>
      </c>
      <c r="O122" s="99">
        <f t="shared" si="86"/>
        <v>33.491999999999997</v>
      </c>
      <c r="P122" s="99">
        <f t="shared" ref="P122:Q122" si="87">P103+P112</f>
        <v>19.428000000000001</v>
      </c>
      <c r="Q122" s="99">
        <f t="shared" si="87"/>
        <v>13.664000000000001</v>
      </c>
    </row>
    <row r="123" spans="1:17" x14ac:dyDescent="0.2">
      <c r="A123" s="56"/>
      <c r="B123" s="56" t="s">
        <v>144</v>
      </c>
      <c r="C123" s="99">
        <f t="shared" si="71"/>
        <v>0</v>
      </c>
      <c r="D123" s="99">
        <f t="shared" si="71"/>
        <v>0</v>
      </c>
      <c r="E123" s="99">
        <f t="shared" si="71"/>
        <v>0</v>
      </c>
      <c r="F123" s="99">
        <f t="shared" si="71"/>
        <v>0</v>
      </c>
      <c r="G123" s="99">
        <f t="shared" si="71"/>
        <v>0</v>
      </c>
      <c r="H123" s="99">
        <f t="shared" si="71"/>
        <v>0</v>
      </c>
      <c r="I123" s="99">
        <f t="shared" si="71"/>
        <v>0</v>
      </c>
      <c r="J123" s="99">
        <f t="shared" ref="J123:K123" si="88">J104+J113</f>
        <v>0</v>
      </c>
      <c r="K123" s="99">
        <f t="shared" si="88"/>
        <v>0</v>
      </c>
      <c r="L123" s="99">
        <f t="shared" ref="L123:M123" si="89">L104+L113</f>
        <v>0</v>
      </c>
      <c r="M123" s="99">
        <f t="shared" si="89"/>
        <v>0</v>
      </c>
      <c r="N123" s="99">
        <f t="shared" ref="N123:O123" si="90">N104+N113</f>
        <v>0</v>
      </c>
      <c r="O123" s="99">
        <f t="shared" si="90"/>
        <v>0</v>
      </c>
      <c r="P123" s="99">
        <f t="shared" ref="P123:Q123" si="91">P104+P113</f>
        <v>0</v>
      </c>
      <c r="Q123" s="99">
        <f t="shared" si="91"/>
        <v>0</v>
      </c>
    </row>
    <row r="124" spans="1:17" x14ac:dyDescent="0.2">
      <c r="A124" s="56"/>
      <c r="B124" s="56" t="s">
        <v>145</v>
      </c>
      <c r="C124" s="99">
        <f t="shared" si="71"/>
        <v>47</v>
      </c>
      <c r="D124" s="99">
        <f t="shared" si="71"/>
        <v>44</v>
      </c>
      <c r="E124" s="99">
        <f t="shared" si="71"/>
        <v>45</v>
      </c>
      <c r="F124" s="99">
        <f t="shared" si="71"/>
        <v>44</v>
      </c>
      <c r="G124" s="99">
        <f t="shared" si="71"/>
        <v>43</v>
      </c>
      <c r="H124" s="99">
        <f t="shared" si="71"/>
        <v>45</v>
      </c>
      <c r="I124" s="99">
        <f t="shared" si="71"/>
        <v>46</v>
      </c>
      <c r="J124" s="99">
        <f t="shared" ref="J124:K124" si="92">J105+J114</f>
        <v>47</v>
      </c>
      <c r="K124" s="99">
        <f t="shared" si="92"/>
        <v>38.031999999999996</v>
      </c>
      <c r="L124" s="99">
        <f t="shared" ref="L124:M124" si="93">L105+L114</f>
        <v>0</v>
      </c>
      <c r="M124" s="99">
        <f t="shared" si="93"/>
        <v>0</v>
      </c>
      <c r="N124" s="99">
        <f t="shared" ref="N124:O124" si="94">N105+N114</f>
        <v>0</v>
      </c>
      <c r="O124" s="99">
        <f t="shared" si="94"/>
        <v>0</v>
      </c>
      <c r="P124" s="99">
        <f t="shared" ref="P124:Q124" si="95">P105+P114</f>
        <v>0</v>
      </c>
      <c r="Q124" s="99">
        <f t="shared" si="95"/>
        <v>0</v>
      </c>
    </row>
    <row r="125" spans="1:17" x14ac:dyDescent="0.2">
      <c r="A125" s="110"/>
      <c r="B125" s="110" t="s">
        <v>146</v>
      </c>
      <c r="C125" s="100">
        <f t="shared" si="71"/>
        <v>10</v>
      </c>
      <c r="D125" s="100">
        <f t="shared" si="71"/>
        <v>9</v>
      </c>
      <c r="E125" s="100">
        <f t="shared" si="71"/>
        <v>10</v>
      </c>
      <c r="F125" s="100">
        <f t="shared" si="71"/>
        <v>6</v>
      </c>
      <c r="G125" s="100">
        <f t="shared" si="71"/>
        <v>6</v>
      </c>
      <c r="H125" s="100">
        <f t="shared" si="71"/>
        <v>7</v>
      </c>
      <c r="I125" s="100">
        <f t="shared" si="71"/>
        <v>7</v>
      </c>
      <c r="J125" s="100">
        <f t="shared" ref="J125:K125" si="96">J106+J115</f>
        <v>6</v>
      </c>
      <c r="K125" s="100">
        <f t="shared" si="96"/>
        <v>6.25</v>
      </c>
      <c r="L125" s="100">
        <f t="shared" ref="L125:M125" si="97">L106+L115</f>
        <v>8.2289999999999992</v>
      </c>
      <c r="M125" s="100">
        <f t="shared" si="97"/>
        <v>48.795000000000002</v>
      </c>
      <c r="N125" s="100">
        <f t="shared" ref="N125:O125" si="98">N106+N115</f>
        <v>64.038000000000011</v>
      </c>
      <c r="O125" s="100">
        <f t="shared" si="98"/>
        <v>72.769000000000005</v>
      </c>
      <c r="P125" s="100">
        <f t="shared" ref="P125:Q125" si="99">P106+P115</f>
        <v>67.881</v>
      </c>
      <c r="Q125" s="100">
        <f t="shared" si="99"/>
        <v>67.521000000000001</v>
      </c>
    </row>
    <row r="127" spans="1:17" x14ac:dyDescent="0.2">
      <c r="A127" t="s">
        <v>154</v>
      </c>
      <c r="B127" s="67"/>
      <c r="C127" s="67" t="s">
        <v>151</v>
      </c>
      <c r="D127" s="67" t="s">
        <v>284</v>
      </c>
      <c r="E127" s="67" t="s">
        <v>285</v>
      </c>
      <c r="F127" s="67" t="s">
        <v>286</v>
      </c>
      <c r="G127" s="67" t="s">
        <v>287</v>
      </c>
      <c r="H127" s="67" t="s">
        <v>288</v>
      </c>
      <c r="I127" s="392" t="s">
        <v>296</v>
      </c>
      <c r="J127" s="392" t="s">
        <v>383</v>
      </c>
      <c r="K127" s="392" t="s">
        <v>424</v>
      </c>
      <c r="L127" s="392" t="s">
        <v>431</v>
      </c>
      <c r="M127" s="392" t="s">
        <v>495</v>
      </c>
      <c r="N127" s="392" t="s">
        <v>554</v>
      </c>
      <c r="O127" s="392" t="s">
        <v>579</v>
      </c>
      <c r="P127" s="617" t="s">
        <v>619</v>
      </c>
      <c r="Q127" s="639" t="s">
        <v>632</v>
      </c>
    </row>
    <row r="128" spans="1:17" x14ac:dyDescent="0.2">
      <c r="B128" s="43" t="s">
        <v>573</v>
      </c>
      <c r="C128" s="47">
        <f>SUM(C129:C135)</f>
        <v>676</v>
      </c>
      <c r="D128" s="47">
        <f t="shared" ref="D128:H128" si="100">SUM(D129:D135)</f>
        <v>641</v>
      </c>
      <c r="E128" s="47">
        <f t="shared" si="100"/>
        <v>753</v>
      </c>
      <c r="F128" s="47">
        <f t="shared" si="100"/>
        <v>611</v>
      </c>
      <c r="G128" s="47">
        <f t="shared" si="100"/>
        <v>728</v>
      </c>
      <c r="H128" s="47">
        <f t="shared" si="100"/>
        <v>771</v>
      </c>
      <c r="I128" s="47">
        <f t="shared" ref="I128:J128" si="101">SUM(I129:I135)</f>
        <v>906</v>
      </c>
      <c r="J128" s="47">
        <f t="shared" si="101"/>
        <v>1072</v>
      </c>
      <c r="K128" s="47">
        <f t="shared" ref="K128:L128" si="102">SUM(K129:K135)</f>
        <v>1144</v>
      </c>
      <c r="L128" s="47">
        <f t="shared" si="102"/>
        <v>1381</v>
      </c>
      <c r="M128" s="47">
        <f t="shared" ref="M128:N128" si="103">SUM(M129:M135)</f>
        <v>870</v>
      </c>
      <c r="N128" s="47">
        <f t="shared" si="103"/>
        <v>1222</v>
      </c>
      <c r="O128" s="47">
        <f t="shared" ref="O128:P128" si="104">SUM(O129:O135)</f>
        <v>1218</v>
      </c>
      <c r="P128" s="47">
        <f t="shared" si="104"/>
        <v>1532</v>
      </c>
      <c r="Q128" s="47">
        <f t="shared" ref="Q128" si="105">SUM(Q129:Q135)</f>
        <v>1610</v>
      </c>
    </row>
    <row r="129" spans="2:17" x14ac:dyDescent="0.2">
      <c r="B129" s="102" t="s">
        <v>140</v>
      </c>
      <c r="C129">
        <f t="shared" ref="C129:N129" si="106">ROUND(C71*C100/C119,0)</f>
        <v>144</v>
      </c>
      <c r="D129">
        <f t="shared" si="106"/>
        <v>111</v>
      </c>
      <c r="E129">
        <f t="shared" si="106"/>
        <v>110</v>
      </c>
      <c r="F129">
        <f t="shared" si="106"/>
        <v>126</v>
      </c>
      <c r="G129">
        <f t="shared" si="106"/>
        <v>183</v>
      </c>
      <c r="H129">
        <f t="shared" si="106"/>
        <v>161</v>
      </c>
      <c r="I129">
        <f t="shared" si="106"/>
        <v>221</v>
      </c>
      <c r="J129">
        <f t="shared" si="106"/>
        <v>221</v>
      </c>
      <c r="K129">
        <f t="shared" si="106"/>
        <v>234</v>
      </c>
      <c r="L129">
        <f t="shared" si="106"/>
        <v>751</v>
      </c>
      <c r="M129">
        <f t="shared" si="106"/>
        <v>490</v>
      </c>
      <c r="N129" s="49">
        <f t="shared" si="106"/>
        <v>777</v>
      </c>
      <c r="O129" s="49">
        <f t="shared" ref="O129:P129" si="107">ROUND(O71*O100/O119,0)</f>
        <v>803</v>
      </c>
      <c r="P129" s="49">
        <f t="shared" si="107"/>
        <v>1041</v>
      </c>
      <c r="Q129" s="49">
        <f t="shared" ref="Q129" si="108">ROUND(Q71*Q100/Q119,0)</f>
        <v>1113</v>
      </c>
    </row>
    <row r="130" spans="2:17" x14ac:dyDescent="0.2">
      <c r="B130" s="103" t="s">
        <v>141</v>
      </c>
      <c r="C130">
        <f t="shared" ref="C130:N130" si="109">ROUND(C72*C101/C120,0)</f>
        <v>245</v>
      </c>
      <c r="D130">
        <f t="shared" si="109"/>
        <v>251</v>
      </c>
      <c r="E130">
        <f t="shared" si="109"/>
        <v>266</v>
      </c>
      <c r="F130">
        <f t="shared" si="109"/>
        <v>256</v>
      </c>
      <c r="G130">
        <f t="shared" si="109"/>
        <v>234</v>
      </c>
      <c r="H130">
        <f t="shared" si="109"/>
        <v>268</v>
      </c>
      <c r="I130">
        <f t="shared" si="109"/>
        <v>278</v>
      </c>
      <c r="J130">
        <f t="shared" si="109"/>
        <v>272</v>
      </c>
      <c r="K130">
        <f t="shared" si="109"/>
        <v>309</v>
      </c>
      <c r="L130">
        <f t="shared" si="109"/>
        <v>130</v>
      </c>
      <c r="M130">
        <f t="shared" si="109"/>
        <v>87</v>
      </c>
      <c r="N130" s="49">
        <f t="shared" si="109"/>
        <v>110</v>
      </c>
      <c r="O130" s="49">
        <f t="shared" ref="O130:P130" si="110">ROUND(O72*O101/O120,0)</f>
        <v>106</v>
      </c>
      <c r="P130" s="49">
        <f t="shared" si="110"/>
        <v>171</v>
      </c>
      <c r="Q130" s="49">
        <f t="shared" ref="Q130" si="111">ROUND(Q72*Q101/Q120,0)</f>
        <v>187</v>
      </c>
    </row>
    <row r="131" spans="2:17" x14ac:dyDescent="0.2">
      <c r="B131" s="103" t="s">
        <v>142</v>
      </c>
      <c r="C131">
        <f t="shared" ref="C131:N131" si="112">ROUND(C73*C102/C121,0)</f>
        <v>69</v>
      </c>
      <c r="D131">
        <f t="shared" si="112"/>
        <v>79</v>
      </c>
      <c r="E131">
        <f t="shared" si="112"/>
        <v>118</v>
      </c>
      <c r="F131">
        <f t="shared" si="112"/>
        <v>10</v>
      </c>
      <c r="G131">
        <f t="shared" si="112"/>
        <v>42</v>
      </c>
      <c r="H131">
        <f t="shared" si="112"/>
        <v>29</v>
      </c>
      <c r="I131">
        <f t="shared" si="112"/>
        <v>46</v>
      </c>
      <c r="J131">
        <f t="shared" si="112"/>
        <v>180</v>
      </c>
      <c r="K131">
        <f t="shared" si="112"/>
        <v>211</v>
      </c>
      <c r="L131">
        <f t="shared" si="112"/>
        <v>388</v>
      </c>
      <c r="M131">
        <f t="shared" si="112"/>
        <v>254</v>
      </c>
      <c r="N131" s="49">
        <f t="shared" si="112"/>
        <v>274</v>
      </c>
      <c r="O131" s="49">
        <f t="shared" ref="O131:P131" si="113">ROUND(O73*O102/O121,0)</f>
        <v>220</v>
      </c>
      <c r="P131" s="49">
        <f t="shared" si="113"/>
        <v>205</v>
      </c>
      <c r="Q131" s="49">
        <f t="shared" ref="Q131" si="114">ROUND(Q73*Q102/Q121,0)</f>
        <v>197</v>
      </c>
    </row>
    <row r="132" spans="2:17" x14ac:dyDescent="0.2">
      <c r="B132" s="103" t="s">
        <v>143</v>
      </c>
      <c r="C132">
        <f t="shared" ref="C132:N132" si="115">ROUND(C74*C103/C122,0)</f>
        <v>97</v>
      </c>
      <c r="D132">
        <f t="shared" si="115"/>
        <v>83</v>
      </c>
      <c r="E132">
        <f t="shared" si="115"/>
        <v>101</v>
      </c>
      <c r="F132">
        <f t="shared" si="115"/>
        <v>94</v>
      </c>
      <c r="G132">
        <f t="shared" si="115"/>
        <v>113</v>
      </c>
      <c r="H132">
        <f t="shared" si="115"/>
        <v>135</v>
      </c>
      <c r="I132">
        <f t="shared" si="115"/>
        <v>155</v>
      </c>
      <c r="J132">
        <f t="shared" si="115"/>
        <v>177</v>
      </c>
      <c r="K132">
        <f t="shared" si="115"/>
        <v>167</v>
      </c>
      <c r="L132">
        <f t="shared" si="115"/>
        <v>112</v>
      </c>
      <c r="M132">
        <f t="shared" si="115"/>
        <v>39</v>
      </c>
      <c r="N132" s="49">
        <f t="shared" si="115"/>
        <v>61</v>
      </c>
      <c r="O132" s="49">
        <f t="shared" ref="O132:P132" si="116">ROUND(O74*O103/O122,0)</f>
        <v>89</v>
      </c>
      <c r="P132" s="49">
        <f t="shared" si="116"/>
        <v>115</v>
      </c>
      <c r="Q132" s="49">
        <f t="shared" ref="Q132" si="117">ROUND(Q74*Q103/Q122,0)</f>
        <v>113</v>
      </c>
    </row>
    <row r="133" spans="2:17" x14ac:dyDescent="0.2">
      <c r="B133" s="113" t="s">
        <v>144</v>
      </c>
      <c r="C133" s="118"/>
      <c r="D133" s="118"/>
      <c r="E133" s="118"/>
      <c r="F133" s="118"/>
      <c r="G133" s="118"/>
      <c r="H133" s="118"/>
      <c r="I133" s="118"/>
      <c r="N133" s="54"/>
      <c r="O133" s="54"/>
      <c r="P133" s="54"/>
      <c r="Q133" s="54"/>
    </row>
    <row r="134" spans="2:17" x14ac:dyDescent="0.2">
      <c r="B134" s="103" t="s">
        <v>145</v>
      </c>
      <c r="C134">
        <f t="shared" ref="C134:K134" si="118">ROUND(C76*C105/C124,0)</f>
        <v>121</v>
      </c>
      <c r="D134">
        <f t="shared" si="118"/>
        <v>117</v>
      </c>
      <c r="E134">
        <f t="shared" si="118"/>
        <v>158</v>
      </c>
      <c r="F134">
        <f t="shared" si="118"/>
        <v>125</v>
      </c>
      <c r="G134">
        <f t="shared" si="118"/>
        <v>156</v>
      </c>
      <c r="H134">
        <f t="shared" si="118"/>
        <v>178</v>
      </c>
      <c r="I134">
        <f t="shared" si="118"/>
        <v>206</v>
      </c>
      <c r="J134">
        <f t="shared" si="118"/>
        <v>222</v>
      </c>
      <c r="K134">
        <f t="shared" si="118"/>
        <v>223</v>
      </c>
      <c r="L134" s="444">
        <v>0</v>
      </c>
      <c r="M134" s="444">
        <v>0</v>
      </c>
      <c r="N134" s="49">
        <v>0</v>
      </c>
      <c r="O134" s="49">
        <v>0</v>
      </c>
      <c r="P134" s="49">
        <v>0</v>
      </c>
      <c r="Q134" s="49">
        <v>0</v>
      </c>
    </row>
    <row r="135" spans="2:17" x14ac:dyDescent="0.2">
      <c r="B135" s="106" t="s">
        <v>146</v>
      </c>
      <c r="C135">
        <f t="shared" ref="C135:K135" si="119">ROUND(C77*C106/C125,0)</f>
        <v>0</v>
      </c>
      <c r="D135">
        <f t="shared" si="119"/>
        <v>0</v>
      </c>
      <c r="E135">
        <f t="shared" si="119"/>
        <v>0</v>
      </c>
      <c r="F135">
        <f t="shared" si="119"/>
        <v>0</v>
      </c>
      <c r="G135">
        <f t="shared" si="119"/>
        <v>0</v>
      </c>
      <c r="H135">
        <f t="shared" si="119"/>
        <v>0</v>
      </c>
      <c r="I135">
        <f t="shared" si="119"/>
        <v>0</v>
      </c>
      <c r="J135">
        <f t="shared" si="119"/>
        <v>0</v>
      </c>
      <c r="K135">
        <f t="shared" si="119"/>
        <v>0</v>
      </c>
      <c r="L135">
        <f t="shared" ref="L135:Q135" si="120">ROUND(L77*L106/L125,0)</f>
        <v>0</v>
      </c>
      <c r="M135">
        <f t="shared" si="120"/>
        <v>0</v>
      </c>
      <c r="N135" s="49">
        <f t="shared" si="120"/>
        <v>0</v>
      </c>
      <c r="O135" s="49">
        <f t="shared" si="120"/>
        <v>0</v>
      </c>
      <c r="P135" s="49">
        <f t="shared" si="120"/>
        <v>0</v>
      </c>
      <c r="Q135" s="49">
        <f t="shared" si="120"/>
        <v>0</v>
      </c>
    </row>
    <row r="136" spans="2:17" x14ac:dyDescent="0.2">
      <c r="B136" s="43" t="s">
        <v>192</v>
      </c>
      <c r="C136" s="47">
        <f>SUM(C137:C143)</f>
        <v>644</v>
      </c>
      <c r="D136" s="47">
        <f t="shared" ref="D136:H136" si="121">SUM(D137:D143)</f>
        <v>618</v>
      </c>
      <c r="E136" s="47">
        <f t="shared" si="121"/>
        <v>735</v>
      </c>
      <c r="F136" s="47">
        <f t="shared" si="121"/>
        <v>642</v>
      </c>
      <c r="G136" s="47">
        <f t="shared" si="121"/>
        <v>699</v>
      </c>
      <c r="H136" s="47">
        <f t="shared" si="121"/>
        <v>741</v>
      </c>
      <c r="I136" s="47">
        <f t="shared" ref="I136:J136" si="122">SUM(I137:I143)</f>
        <v>898</v>
      </c>
      <c r="J136" s="47">
        <f t="shared" si="122"/>
        <v>1040</v>
      </c>
      <c r="K136" s="47">
        <f t="shared" ref="K136:L136" si="123">SUM(K137:K143)</f>
        <v>1192</v>
      </c>
      <c r="L136" s="47">
        <f t="shared" si="123"/>
        <v>1128</v>
      </c>
      <c r="M136" s="47">
        <f t="shared" ref="M136:N136" si="124">SUM(M137:M143)</f>
        <v>548</v>
      </c>
      <c r="N136" s="47">
        <f t="shared" si="124"/>
        <v>922</v>
      </c>
      <c r="O136" s="47">
        <f t="shared" ref="O136:P136" si="125">SUM(O137:O143)</f>
        <v>950</v>
      </c>
      <c r="P136" s="47">
        <f t="shared" si="125"/>
        <v>880</v>
      </c>
      <c r="Q136" s="47">
        <f t="shared" ref="Q136" si="126">SUM(Q137:Q143)</f>
        <v>947</v>
      </c>
    </row>
    <row r="137" spans="2:17" x14ac:dyDescent="0.2">
      <c r="B137" s="102" t="s">
        <v>140</v>
      </c>
      <c r="C137">
        <f t="shared" ref="C137:N137" si="127">ROUND(C71*C109/C119,0)</f>
        <v>208</v>
      </c>
      <c r="D137">
        <f t="shared" si="127"/>
        <v>221</v>
      </c>
      <c r="E137">
        <f t="shared" si="127"/>
        <v>271</v>
      </c>
      <c r="F137">
        <f t="shared" si="127"/>
        <v>233</v>
      </c>
      <c r="G137">
        <f t="shared" si="127"/>
        <v>243</v>
      </c>
      <c r="H137">
        <f t="shared" si="127"/>
        <v>332</v>
      </c>
      <c r="I137">
        <f t="shared" si="127"/>
        <v>430</v>
      </c>
      <c r="J137">
        <f t="shared" si="127"/>
        <v>470</v>
      </c>
      <c r="K137">
        <f t="shared" si="127"/>
        <v>564</v>
      </c>
      <c r="L137">
        <f t="shared" si="127"/>
        <v>502</v>
      </c>
      <c r="M137">
        <f t="shared" si="127"/>
        <v>437</v>
      </c>
      <c r="N137" s="49">
        <f t="shared" si="127"/>
        <v>648</v>
      </c>
      <c r="O137" s="49">
        <f t="shared" ref="O137:P137" si="128">ROUND(O71*O109/O119,0)</f>
        <v>646</v>
      </c>
      <c r="P137" s="49">
        <f t="shared" si="128"/>
        <v>717</v>
      </c>
      <c r="Q137" s="49">
        <f t="shared" ref="Q137" si="129">ROUND(Q71*Q109/Q119,0)</f>
        <v>837</v>
      </c>
    </row>
    <row r="138" spans="2:17" x14ac:dyDescent="0.2">
      <c r="B138" s="103" t="s">
        <v>141</v>
      </c>
      <c r="C138">
        <f t="shared" ref="C138:N138" si="130">ROUND(C72*C110/C120,0)</f>
        <v>79</v>
      </c>
      <c r="D138">
        <f t="shared" si="130"/>
        <v>81</v>
      </c>
      <c r="E138">
        <f t="shared" si="130"/>
        <v>101</v>
      </c>
      <c r="F138">
        <f t="shared" si="130"/>
        <v>95</v>
      </c>
      <c r="G138">
        <f t="shared" si="130"/>
        <v>109</v>
      </c>
      <c r="H138">
        <f t="shared" si="130"/>
        <v>26</v>
      </c>
      <c r="I138">
        <f t="shared" si="130"/>
        <v>36</v>
      </c>
      <c r="J138">
        <f t="shared" si="130"/>
        <v>39</v>
      </c>
      <c r="K138">
        <f t="shared" si="130"/>
        <v>70</v>
      </c>
      <c r="L138">
        <f t="shared" si="130"/>
        <v>51</v>
      </c>
      <c r="M138">
        <f t="shared" si="130"/>
        <v>37</v>
      </c>
      <c r="N138" s="49">
        <f t="shared" si="130"/>
        <v>34</v>
      </c>
      <c r="O138" s="49">
        <f t="shared" ref="O138:P138" si="131">ROUND(O72*O110/O120,0)</f>
        <v>42</v>
      </c>
      <c r="P138" s="49">
        <f t="shared" si="131"/>
        <v>41</v>
      </c>
      <c r="Q138" s="49">
        <f t="shared" ref="Q138" si="132">ROUND(Q72*Q110/Q120,0)</f>
        <v>47</v>
      </c>
    </row>
    <row r="139" spans="2:17" x14ac:dyDescent="0.2">
      <c r="B139" s="103" t="s">
        <v>142</v>
      </c>
      <c r="C139">
        <f t="shared" ref="C139:N139" si="133">ROUND(C73*C111/C121,0)</f>
        <v>35</v>
      </c>
      <c r="D139">
        <f t="shared" si="133"/>
        <v>52</v>
      </c>
      <c r="E139">
        <f t="shared" si="133"/>
        <v>45</v>
      </c>
      <c r="F139">
        <f t="shared" si="133"/>
        <v>48</v>
      </c>
      <c r="G139">
        <f t="shared" si="133"/>
        <v>42</v>
      </c>
      <c r="H139">
        <f t="shared" si="133"/>
        <v>10</v>
      </c>
      <c r="I139">
        <f t="shared" si="133"/>
        <v>12</v>
      </c>
      <c r="J139">
        <f t="shared" si="133"/>
        <v>0</v>
      </c>
      <c r="K139">
        <f t="shared" si="133"/>
        <v>5</v>
      </c>
      <c r="L139">
        <f t="shared" si="133"/>
        <v>3</v>
      </c>
      <c r="M139">
        <f t="shared" si="133"/>
        <v>0</v>
      </c>
      <c r="N139" s="49">
        <f t="shared" si="133"/>
        <v>1</v>
      </c>
      <c r="O139" s="49">
        <f t="shared" ref="O139:P139" si="134">ROUND(O73*O111/O121,0)</f>
        <v>2</v>
      </c>
      <c r="P139" s="49">
        <f t="shared" si="134"/>
        <v>3</v>
      </c>
      <c r="Q139" s="49">
        <f t="shared" ref="Q139" si="135">ROUND(Q73*Q111/Q121,0)</f>
        <v>2</v>
      </c>
    </row>
    <row r="140" spans="2:17" x14ac:dyDescent="0.2">
      <c r="B140" s="454" t="s">
        <v>143</v>
      </c>
      <c r="C140" s="455">
        <f t="shared" ref="C140:O140" si="136">ROUND(C74*C112/C122,0)</f>
        <v>322</v>
      </c>
      <c r="D140" s="455">
        <f t="shared" si="136"/>
        <v>264</v>
      </c>
      <c r="E140" s="455">
        <f t="shared" si="136"/>
        <v>318</v>
      </c>
      <c r="F140" s="455">
        <f>ROUND(F74*F112/F122,0)-1</f>
        <v>266</v>
      </c>
      <c r="G140" s="455">
        <f>ROUND(G74*G112/G122,0)-1</f>
        <v>305</v>
      </c>
      <c r="H140" s="455">
        <f t="shared" si="136"/>
        <v>373</v>
      </c>
      <c r="I140" s="455">
        <f t="shared" si="136"/>
        <v>420</v>
      </c>
      <c r="J140" s="455">
        <f t="shared" si="136"/>
        <v>531</v>
      </c>
      <c r="K140" s="455">
        <f t="shared" si="136"/>
        <v>553</v>
      </c>
      <c r="L140" s="455">
        <f t="shared" si="136"/>
        <v>572</v>
      </c>
      <c r="M140" s="455">
        <f t="shared" si="136"/>
        <v>74</v>
      </c>
      <c r="N140" s="455">
        <f t="shared" si="136"/>
        <v>239</v>
      </c>
      <c r="O140" s="455">
        <f t="shared" si="136"/>
        <v>260</v>
      </c>
      <c r="P140" s="455">
        <f t="shared" ref="P140:Q140" si="137">ROUND(P74*P112/P122,0)</f>
        <v>119</v>
      </c>
      <c r="Q140" s="455">
        <f t="shared" si="137"/>
        <v>61</v>
      </c>
    </row>
    <row r="141" spans="2:17" x14ac:dyDescent="0.2">
      <c r="B141" s="113" t="s">
        <v>144</v>
      </c>
      <c r="C141" s="118"/>
      <c r="D141" s="118"/>
      <c r="E141" s="118"/>
      <c r="F141" s="118"/>
      <c r="G141" s="118"/>
      <c r="H141" s="118"/>
      <c r="I141" s="118"/>
      <c r="N141" s="54"/>
      <c r="O141" s="54"/>
      <c r="P141" s="54"/>
      <c r="Q141" s="54"/>
    </row>
    <row r="142" spans="2:17" x14ac:dyDescent="0.2">
      <c r="B142" s="103" t="s">
        <v>145</v>
      </c>
      <c r="C142">
        <f t="shared" ref="C142:K142" si="138">ROUND(C76*C114/C124,0)</f>
        <v>0</v>
      </c>
      <c r="D142">
        <f t="shared" si="138"/>
        <v>0</v>
      </c>
      <c r="E142">
        <f t="shared" si="138"/>
        <v>0</v>
      </c>
      <c r="F142">
        <f t="shared" si="138"/>
        <v>0</v>
      </c>
      <c r="G142">
        <f t="shared" si="138"/>
        <v>0</v>
      </c>
      <c r="H142">
        <f t="shared" si="138"/>
        <v>0</v>
      </c>
      <c r="I142">
        <f t="shared" si="138"/>
        <v>0</v>
      </c>
      <c r="J142">
        <f t="shared" si="138"/>
        <v>0</v>
      </c>
      <c r="K142">
        <f t="shared" si="138"/>
        <v>0</v>
      </c>
      <c r="L142" s="444">
        <v>0</v>
      </c>
      <c r="M142" s="444">
        <v>0</v>
      </c>
      <c r="N142" s="49">
        <v>0</v>
      </c>
      <c r="O142" s="49">
        <v>0</v>
      </c>
      <c r="P142" s="49">
        <v>0</v>
      </c>
      <c r="Q142" s="49">
        <v>0</v>
      </c>
    </row>
    <row r="143" spans="2:17" x14ac:dyDescent="0.2">
      <c r="B143" s="106" t="s">
        <v>146</v>
      </c>
      <c r="C143" s="61">
        <f t="shared" ref="C143:K143" si="139">ROUND(C77*C115/C125,0)</f>
        <v>0</v>
      </c>
      <c r="D143" s="61">
        <f t="shared" si="139"/>
        <v>0</v>
      </c>
      <c r="E143" s="61">
        <f t="shared" si="139"/>
        <v>0</v>
      </c>
      <c r="F143" s="61">
        <f t="shared" si="139"/>
        <v>0</v>
      </c>
      <c r="G143" s="61">
        <f t="shared" si="139"/>
        <v>0</v>
      </c>
      <c r="H143" s="61">
        <f t="shared" si="139"/>
        <v>0</v>
      </c>
      <c r="I143" s="61">
        <f t="shared" si="139"/>
        <v>0</v>
      </c>
      <c r="J143" s="61">
        <f t="shared" si="139"/>
        <v>0</v>
      </c>
      <c r="K143" s="61">
        <f t="shared" si="139"/>
        <v>0</v>
      </c>
      <c r="L143" s="61">
        <f t="shared" ref="L143:Q143" si="140">ROUND(L77*L115/L125,0)</f>
        <v>0</v>
      </c>
      <c r="M143" s="61">
        <f t="shared" si="140"/>
        <v>0</v>
      </c>
      <c r="N143" s="53">
        <f t="shared" si="140"/>
        <v>0</v>
      </c>
      <c r="O143" s="53">
        <f t="shared" si="140"/>
        <v>0</v>
      </c>
      <c r="P143" s="53">
        <f t="shared" si="140"/>
        <v>0</v>
      </c>
      <c r="Q143" s="53">
        <f t="shared" si="140"/>
        <v>0</v>
      </c>
    </row>
    <row r="144" spans="2:17" x14ac:dyDescent="0.2">
      <c r="B144" s="752" t="s">
        <v>471</v>
      </c>
      <c r="C144" s="753">
        <f>C128+C136-地域観光消費2!D41</f>
        <v>0</v>
      </c>
      <c r="D144" s="753">
        <f>D128+D136-地域観光消費2!E41</f>
        <v>0</v>
      </c>
      <c r="E144" s="753">
        <f>E128+E136-地域観光消費2!F41</f>
        <v>0</v>
      </c>
      <c r="F144" s="753">
        <f>F128+F136-地域観光消費2!G41</f>
        <v>0</v>
      </c>
      <c r="G144" s="753">
        <f>G128+G136-地域観光消費2!H41</f>
        <v>0</v>
      </c>
      <c r="H144" s="753">
        <f>H128+H136-地域観光消費2!I41</f>
        <v>0</v>
      </c>
      <c r="I144" s="753">
        <f>I128+I136-地域観光消費2!J41</f>
        <v>0</v>
      </c>
      <c r="J144" s="753">
        <f>J128+J136-地域観光消費2!K41</f>
        <v>0</v>
      </c>
      <c r="K144" s="753">
        <f>K128+K136-地域観光消費2!L41</f>
        <v>0</v>
      </c>
      <c r="L144" s="753">
        <f>L128+L136-地域観光消費2!M41</f>
        <v>0</v>
      </c>
      <c r="M144" s="753">
        <f>M128+M136-地域観光消費2!N41</f>
        <v>0</v>
      </c>
      <c r="N144" s="753">
        <f>N128+N136-地域観光消費2!O41</f>
        <v>0</v>
      </c>
      <c r="O144" s="753">
        <f>O128+O136-地域観光消費2!P41</f>
        <v>0</v>
      </c>
      <c r="P144" s="753">
        <f>P128+P136-地域観光消費2!Q41</f>
        <v>0</v>
      </c>
      <c r="Q144" s="753">
        <f>Q128+Q136-地域観光消費2!R41</f>
        <v>0</v>
      </c>
    </row>
    <row r="145" spans="1:17" x14ac:dyDescent="0.2">
      <c r="A145" t="s">
        <v>236</v>
      </c>
      <c r="B145" s="145" t="s">
        <v>237</v>
      </c>
      <c r="C145" s="68">
        <f>交通費単価!E22</f>
        <v>2440</v>
      </c>
      <c r="D145" s="68">
        <f>交通費単価!H22</f>
        <v>2440</v>
      </c>
      <c r="E145" s="54">
        <f>交通費単価!K22</f>
        <v>2440</v>
      </c>
      <c r="F145" s="68">
        <f>交通費単価!O22</f>
        <v>2440</v>
      </c>
      <c r="G145" s="68">
        <f>交通費単価!S22</f>
        <v>2440</v>
      </c>
      <c r="H145" s="68">
        <f>交通費単価!W22</f>
        <v>2440</v>
      </c>
      <c r="I145" s="68">
        <f>交通費単価!AA22</f>
        <v>2303</v>
      </c>
      <c r="J145" s="68">
        <f>交通費単価!AE22</f>
        <v>2090</v>
      </c>
      <c r="K145" s="68">
        <f>交通費単価!AI22</f>
        <v>1862</v>
      </c>
      <c r="L145" s="68">
        <f>交通費単価!AM22</f>
        <v>1659</v>
      </c>
      <c r="M145" s="68">
        <f>交通費単価!AQ22</f>
        <v>1478</v>
      </c>
      <c r="N145" s="68">
        <f>交通費単価!AU22</f>
        <v>1478</v>
      </c>
      <c r="O145" s="68">
        <f>交通費単価!AY22</f>
        <v>1478</v>
      </c>
      <c r="P145" s="68">
        <f>交通費単価!BC22</f>
        <v>1932</v>
      </c>
      <c r="Q145" s="506">
        <f>交通費単価!BG22</f>
        <v>1932</v>
      </c>
    </row>
    <row r="146" spans="1:17" x14ac:dyDescent="0.2">
      <c r="B146" s="145" t="s">
        <v>238</v>
      </c>
      <c r="C146" s="68">
        <f>交通費単価!E23</f>
        <v>13180</v>
      </c>
      <c r="D146" s="68">
        <f>交通費単価!H23</f>
        <v>13180</v>
      </c>
      <c r="E146" s="54">
        <f>交通費単価!K23</f>
        <v>13180</v>
      </c>
      <c r="F146" s="68">
        <f>交通費単価!O23</f>
        <v>13580</v>
      </c>
      <c r="G146" s="68">
        <f>交通費単価!S23</f>
        <v>13590</v>
      </c>
      <c r="H146" s="68">
        <f>交通費単価!W23</f>
        <v>13580</v>
      </c>
      <c r="I146" s="68">
        <f>交通費単価!AA23</f>
        <v>12817</v>
      </c>
      <c r="J146" s="68">
        <f>交通費単価!AE23</f>
        <v>12450</v>
      </c>
      <c r="K146" s="68">
        <f>交通費単価!AI23</f>
        <v>12408</v>
      </c>
      <c r="L146" s="68">
        <f>交通費単価!AM23</f>
        <v>12611</v>
      </c>
      <c r="M146" s="68">
        <f>交通費単価!AQ23</f>
        <v>12792</v>
      </c>
      <c r="N146" s="68">
        <f>交通費単価!AU23</f>
        <v>11070</v>
      </c>
      <c r="O146" s="68">
        <f>交通費単価!AY23</f>
        <v>11070</v>
      </c>
      <c r="P146" s="68">
        <f>交通費単価!BC23</f>
        <v>13649</v>
      </c>
      <c r="Q146" s="506">
        <f>交通費単価!BG23</f>
        <v>13649</v>
      </c>
    </row>
    <row r="147" spans="1:17" x14ac:dyDescent="0.2">
      <c r="A147" s="150" t="s">
        <v>242</v>
      </c>
      <c r="B147" s="146" t="s">
        <v>239</v>
      </c>
      <c r="C147" s="47">
        <f t="shared" ref="C147:N147" si="141">C7*C145/1000</f>
        <v>10167.48</v>
      </c>
      <c r="D147" s="47">
        <f t="shared" si="141"/>
        <v>10326.08</v>
      </c>
      <c r="E147" s="47">
        <f t="shared" si="141"/>
        <v>10728.68</v>
      </c>
      <c r="F147" s="47">
        <f t="shared" si="141"/>
        <v>10241.577920000002</v>
      </c>
      <c r="G147" s="47">
        <f t="shared" si="141"/>
        <v>9974.7199999999993</v>
      </c>
      <c r="H147" s="47">
        <f t="shared" si="141"/>
        <v>10362.68</v>
      </c>
      <c r="I147" s="47">
        <f t="shared" si="141"/>
        <v>9822.6335409999992</v>
      </c>
      <c r="J147" s="47">
        <f t="shared" si="141"/>
        <v>9248.25</v>
      </c>
      <c r="K147" s="47">
        <f t="shared" si="141"/>
        <v>8300.7960000000003</v>
      </c>
      <c r="L147" s="47">
        <f t="shared" si="141"/>
        <v>8059.9727880000009</v>
      </c>
      <c r="M147" s="47">
        <f t="shared" si="141"/>
        <v>5164.7557159999997</v>
      </c>
      <c r="N147" s="47">
        <f t="shared" si="141"/>
        <v>5751.1921220000004</v>
      </c>
      <c r="O147" s="47">
        <f t="shared" ref="O147:P147" si="142">O7*O145/1000</f>
        <v>6479.5608680000005</v>
      </c>
      <c r="P147" s="47">
        <f t="shared" si="142"/>
        <v>9275.0412720000004</v>
      </c>
      <c r="Q147" s="47">
        <f t="shared" ref="Q147" si="143">Q7*Q145/1000</f>
        <v>9487.762200000001</v>
      </c>
    </row>
    <row r="148" spans="1:17" x14ac:dyDescent="0.2">
      <c r="B148" s="147" t="s">
        <v>240</v>
      </c>
      <c r="C148" s="49">
        <f t="shared" ref="C148:N148" si="144">C8*C146/1000</f>
        <v>3295</v>
      </c>
      <c r="D148" s="49">
        <f t="shared" si="144"/>
        <v>3097.3</v>
      </c>
      <c r="E148" s="49">
        <f t="shared" si="144"/>
        <v>3176.38</v>
      </c>
      <c r="F148" s="49">
        <f t="shared" si="144"/>
        <v>3004.6700599999999</v>
      </c>
      <c r="G148" s="49">
        <f t="shared" si="144"/>
        <v>2935.44</v>
      </c>
      <c r="H148" s="49">
        <f t="shared" si="144"/>
        <v>2824.64</v>
      </c>
      <c r="I148" s="49">
        <f t="shared" si="144"/>
        <v>2781.2890000000002</v>
      </c>
      <c r="J148" s="49">
        <f t="shared" si="144"/>
        <v>2851.05</v>
      </c>
      <c r="K148" s="49">
        <f t="shared" si="144"/>
        <v>2779.3919999999998</v>
      </c>
      <c r="L148" s="49">
        <f t="shared" si="144"/>
        <v>2697.8586190000001</v>
      </c>
      <c r="M148" s="49">
        <f t="shared" si="144"/>
        <v>1791.7498560000001</v>
      </c>
      <c r="N148" s="49">
        <f t="shared" si="144"/>
        <v>1967.7257099999997</v>
      </c>
      <c r="O148" s="49">
        <f t="shared" ref="O148:P148" si="145">O8*O146/1000</f>
        <v>2276.2908900000002</v>
      </c>
      <c r="P148" s="49">
        <f t="shared" si="145"/>
        <v>2593.5010860000002</v>
      </c>
      <c r="Q148" s="49">
        <f t="shared" ref="Q148" si="146">Q8*Q146/1000</f>
        <v>2546.3301419999998</v>
      </c>
    </row>
    <row r="149" spans="1:17" x14ac:dyDescent="0.2">
      <c r="A149" s="61"/>
      <c r="B149" s="148" t="s">
        <v>241</v>
      </c>
      <c r="C149" s="60">
        <f>C147+C148</f>
        <v>13462.48</v>
      </c>
      <c r="D149" s="60">
        <f t="shared" ref="D149:H149" si="147">D147+D148</f>
        <v>13423.380000000001</v>
      </c>
      <c r="E149" s="60">
        <f t="shared" si="147"/>
        <v>13905.060000000001</v>
      </c>
      <c r="F149" s="60">
        <f t="shared" si="147"/>
        <v>13246.247980000002</v>
      </c>
      <c r="G149" s="60">
        <f t="shared" si="147"/>
        <v>12910.16</v>
      </c>
      <c r="H149" s="60">
        <f t="shared" si="147"/>
        <v>13187.32</v>
      </c>
      <c r="I149" s="60">
        <f t="shared" ref="I149:J149" si="148">I147+I148</f>
        <v>12603.922541</v>
      </c>
      <c r="J149" s="60">
        <f t="shared" si="148"/>
        <v>12099.3</v>
      </c>
      <c r="K149" s="60">
        <f t="shared" ref="K149:L149" si="149">K147+K148</f>
        <v>11080.188</v>
      </c>
      <c r="L149" s="60">
        <f t="shared" si="149"/>
        <v>10757.831407000001</v>
      </c>
      <c r="M149" s="60">
        <f t="shared" ref="M149:N149" si="150">M147+M148</f>
        <v>6956.505572</v>
      </c>
      <c r="N149" s="60">
        <f t="shared" si="150"/>
        <v>7718.9178320000001</v>
      </c>
      <c r="O149" s="60">
        <f t="shared" ref="O149:P149" si="151">O147+O148</f>
        <v>8755.8517580000007</v>
      </c>
      <c r="P149" s="60">
        <f t="shared" si="151"/>
        <v>11868.542358000001</v>
      </c>
      <c r="Q149" s="60">
        <f t="shared" ref="Q149" si="152">Q147+Q148</f>
        <v>12034.092342</v>
      </c>
    </row>
    <row r="150" spans="1:17" x14ac:dyDescent="0.2">
      <c r="A150" s="154" t="s">
        <v>243</v>
      </c>
      <c r="B150" s="151" t="s">
        <v>244</v>
      </c>
      <c r="C150" s="152">
        <f>ROUND(C152*C147/C149,0)</f>
        <v>11301</v>
      </c>
      <c r="D150" s="152">
        <f t="shared" ref="D150:H150" si="153">ROUND(D152*D147/D149,0)</f>
        <v>11655</v>
      </c>
      <c r="E150" s="152">
        <f t="shared" si="153"/>
        <v>11691</v>
      </c>
      <c r="F150" s="152">
        <f t="shared" si="153"/>
        <v>11103</v>
      </c>
      <c r="G150" s="152">
        <f t="shared" si="153"/>
        <v>10073</v>
      </c>
      <c r="H150" s="152">
        <f t="shared" si="153"/>
        <v>11904</v>
      </c>
      <c r="I150" s="152">
        <f t="shared" ref="I150:J150" si="154">ROUND(I152*I147/I149,0)</f>
        <v>12903</v>
      </c>
      <c r="J150" s="152">
        <f t="shared" si="154"/>
        <v>13307</v>
      </c>
      <c r="K150" s="152">
        <f t="shared" ref="K150:L150" si="155">ROUND(K152*K147/K149,0)</f>
        <v>12048</v>
      </c>
      <c r="L150" s="152">
        <f t="shared" si="155"/>
        <v>12832</v>
      </c>
      <c r="M150" s="152">
        <f t="shared" ref="M150:N150" si="156">ROUND(M152*M147/M149,0)</f>
        <v>7247</v>
      </c>
      <c r="N150" s="152">
        <f t="shared" si="156"/>
        <v>10380</v>
      </c>
      <c r="O150" s="152">
        <f t="shared" ref="O150:P150" si="157">ROUND(O152*O147/O149,0)</f>
        <v>11716</v>
      </c>
      <c r="P150" s="152">
        <f t="shared" si="157"/>
        <v>17652</v>
      </c>
      <c r="Q150" s="152">
        <f t="shared" ref="Q150" si="158">ROUND(Q152*Q147/Q149,0)</f>
        <v>16219</v>
      </c>
    </row>
    <row r="151" spans="1:17" x14ac:dyDescent="0.2">
      <c r="B151" s="153" t="s">
        <v>245</v>
      </c>
      <c r="C151" s="50">
        <f>C152-C150</f>
        <v>3662</v>
      </c>
      <c r="D151" s="50">
        <f t="shared" ref="D151:H151" si="159">D152-D150</f>
        <v>3496</v>
      </c>
      <c r="E151" s="50">
        <f t="shared" si="159"/>
        <v>3461</v>
      </c>
      <c r="F151" s="50">
        <f t="shared" si="159"/>
        <v>3258</v>
      </c>
      <c r="G151" s="50">
        <f t="shared" si="159"/>
        <v>2965</v>
      </c>
      <c r="H151" s="50">
        <f t="shared" si="159"/>
        <v>3245</v>
      </c>
      <c r="I151" s="50">
        <f t="shared" ref="I151:J151" si="160">I152-I150</f>
        <v>3653</v>
      </c>
      <c r="J151" s="50">
        <f t="shared" si="160"/>
        <v>4102</v>
      </c>
      <c r="K151" s="50">
        <f t="shared" ref="K151:L151" si="161">K152-K150</f>
        <v>4034</v>
      </c>
      <c r="L151" s="50">
        <f t="shared" si="161"/>
        <v>4295</v>
      </c>
      <c r="M151" s="50">
        <f t="shared" ref="M151:N151" si="162">M152-M150</f>
        <v>2514</v>
      </c>
      <c r="N151" s="50">
        <f t="shared" si="162"/>
        <v>3552</v>
      </c>
      <c r="O151" s="50">
        <f t="shared" ref="O151:P151" si="163">O152-O150</f>
        <v>4116</v>
      </c>
      <c r="P151" s="50">
        <f t="shared" si="163"/>
        <v>4936</v>
      </c>
      <c r="Q151" s="50">
        <f t="shared" ref="Q151" si="164">Q152-Q150</f>
        <v>4353</v>
      </c>
    </row>
    <row r="152" spans="1:17" x14ac:dyDescent="0.2">
      <c r="A152" s="61"/>
      <c r="B152" s="148" t="s">
        <v>246</v>
      </c>
      <c r="C152" s="60">
        <f>C83</f>
        <v>14963</v>
      </c>
      <c r="D152" s="60">
        <f t="shared" ref="D152:I152" si="165">D83</f>
        <v>15151</v>
      </c>
      <c r="E152" s="60">
        <f t="shared" si="165"/>
        <v>15152</v>
      </c>
      <c r="F152" s="60">
        <f t="shared" si="165"/>
        <v>14361</v>
      </c>
      <c r="G152" s="60">
        <f t="shared" si="165"/>
        <v>13038</v>
      </c>
      <c r="H152" s="60">
        <f t="shared" si="165"/>
        <v>15149</v>
      </c>
      <c r="I152" s="60">
        <f t="shared" si="165"/>
        <v>16556</v>
      </c>
      <c r="J152" s="60">
        <f t="shared" ref="J152:K152" si="166">J83</f>
        <v>17409</v>
      </c>
      <c r="K152" s="60">
        <f t="shared" si="166"/>
        <v>16082</v>
      </c>
      <c r="L152" s="60">
        <f t="shared" ref="L152:N152" si="167">L83</f>
        <v>17127</v>
      </c>
      <c r="M152" s="60">
        <f t="shared" si="167"/>
        <v>9761</v>
      </c>
      <c r="N152" s="60">
        <f t="shared" si="167"/>
        <v>13932</v>
      </c>
      <c r="O152" s="60">
        <f t="shared" ref="O152:P152" si="168">O83</f>
        <v>15832</v>
      </c>
      <c r="P152" s="60">
        <f t="shared" si="168"/>
        <v>22588</v>
      </c>
      <c r="Q152" s="60">
        <f t="shared" ref="Q152" si="169">Q83</f>
        <v>20572</v>
      </c>
    </row>
    <row r="154" spans="1:17" x14ac:dyDescent="0.2">
      <c r="A154" t="s">
        <v>155</v>
      </c>
      <c r="B154" s="67"/>
      <c r="C154" s="345" t="s">
        <v>151</v>
      </c>
      <c r="D154" s="345" t="s">
        <v>70</v>
      </c>
      <c r="E154" s="543" t="s">
        <v>67</v>
      </c>
      <c r="F154" s="345" t="s">
        <v>61</v>
      </c>
      <c r="G154" s="345" t="s">
        <v>60</v>
      </c>
      <c r="H154" s="345" t="s">
        <v>75</v>
      </c>
      <c r="I154" s="345" t="s">
        <v>76</v>
      </c>
      <c r="J154" s="345" t="s">
        <v>374</v>
      </c>
      <c r="K154" s="345" t="s">
        <v>426</v>
      </c>
      <c r="L154" s="345" t="s">
        <v>445</v>
      </c>
      <c r="M154" s="392" t="s">
        <v>495</v>
      </c>
      <c r="N154" s="392" t="s">
        <v>554</v>
      </c>
      <c r="O154" s="392" t="s">
        <v>579</v>
      </c>
      <c r="P154" s="474" t="s">
        <v>619</v>
      </c>
      <c r="Q154" s="713" t="s">
        <v>632</v>
      </c>
    </row>
    <row r="155" spans="1:17" x14ac:dyDescent="0.2">
      <c r="B155" t="s">
        <v>573</v>
      </c>
      <c r="C155" s="49">
        <f>C156+C157</f>
        <v>8248</v>
      </c>
      <c r="D155" s="49">
        <f t="shared" ref="D155:H155" si="170">D156+D157</f>
        <v>8395</v>
      </c>
      <c r="E155" s="49">
        <f t="shared" si="170"/>
        <v>8071</v>
      </c>
      <c r="F155" s="49">
        <f t="shared" si="170"/>
        <v>7583</v>
      </c>
      <c r="G155" s="49">
        <f t="shared" si="170"/>
        <v>7032</v>
      </c>
      <c r="H155" s="49">
        <f t="shared" si="170"/>
        <v>8112</v>
      </c>
      <c r="I155" s="49">
        <f t="shared" ref="I155:J155" si="171">I156+I157</f>
        <v>8988</v>
      </c>
      <c r="J155" s="49">
        <f t="shared" si="171"/>
        <v>9386</v>
      </c>
      <c r="K155" s="49">
        <f t="shared" ref="K155:L155" si="172">K156+K157</f>
        <v>8398</v>
      </c>
      <c r="L155" s="49">
        <f t="shared" si="172"/>
        <v>9507</v>
      </c>
      <c r="M155" s="49">
        <f t="shared" ref="M155:N155" si="173">M156+M157</f>
        <v>5488</v>
      </c>
      <c r="N155" s="49">
        <f t="shared" si="173"/>
        <v>7894</v>
      </c>
      <c r="O155" s="49">
        <f t="shared" ref="O155:P155" si="174">O156+O157</f>
        <v>8866</v>
      </c>
      <c r="P155" s="49">
        <f t="shared" si="174"/>
        <v>13609</v>
      </c>
      <c r="Q155" s="49">
        <f t="shared" ref="Q155" si="175">Q156+Q157</f>
        <v>12516</v>
      </c>
    </row>
    <row r="156" spans="1:17" x14ac:dyDescent="0.2">
      <c r="B156" s="452" t="s">
        <v>147</v>
      </c>
      <c r="C156" s="453">
        <f>ROUND(C150*C98/C116,0)</f>
        <v>6124</v>
      </c>
      <c r="D156" s="453">
        <f t="shared" ref="D156:O156" si="176">ROUND(D150*D98/D116,0)</f>
        <v>6449</v>
      </c>
      <c r="E156" s="453">
        <f t="shared" si="176"/>
        <v>6135</v>
      </c>
      <c r="F156" s="453">
        <f t="shared" si="176"/>
        <v>5812</v>
      </c>
      <c r="G156" s="453">
        <f t="shared" si="176"/>
        <v>5386</v>
      </c>
      <c r="H156" s="453">
        <f t="shared" si="176"/>
        <v>6236</v>
      </c>
      <c r="I156" s="453">
        <f t="shared" si="176"/>
        <v>6891</v>
      </c>
      <c r="J156" s="453">
        <f t="shared" si="176"/>
        <v>7033</v>
      </c>
      <c r="K156" s="453">
        <f t="shared" si="176"/>
        <v>6219</v>
      </c>
      <c r="L156" s="453">
        <f t="shared" si="176"/>
        <v>7223</v>
      </c>
      <c r="M156" s="453">
        <f t="shared" si="176"/>
        <v>4107</v>
      </c>
      <c r="N156" s="453">
        <f t="shared" si="176"/>
        <v>6023</v>
      </c>
      <c r="O156" s="453">
        <f t="shared" si="176"/>
        <v>6713</v>
      </c>
      <c r="P156" s="453">
        <f t="shared" ref="P156:Q156" si="177">ROUND(P150*P98/P116,0)</f>
        <v>10764</v>
      </c>
      <c r="Q156" s="453">
        <f t="shared" si="177"/>
        <v>9938</v>
      </c>
    </row>
    <row r="157" spans="1:17" x14ac:dyDescent="0.2">
      <c r="B157" s="103" t="s">
        <v>148</v>
      </c>
      <c r="C157" s="49">
        <f>ROUND(C151*C99/C117,0)</f>
        <v>2124</v>
      </c>
      <c r="D157" s="49">
        <f t="shared" ref="D157:H157" si="178">ROUND(D151*D99/D117,0)</f>
        <v>1946</v>
      </c>
      <c r="E157" s="49">
        <f t="shared" si="178"/>
        <v>1936</v>
      </c>
      <c r="F157" s="49">
        <f t="shared" si="178"/>
        <v>1771</v>
      </c>
      <c r="G157" s="49">
        <f t="shared" si="178"/>
        <v>1646</v>
      </c>
      <c r="H157" s="49">
        <f t="shared" si="178"/>
        <v>1876</v>
      </c>
      <c r="I157" s="49">
        <f t="shared" ref="I157:J157" si="179">ROUND(I151*I99/I117,0)</f>
        <v>2097</v>
      </c>
      <c r="J157" s="49">
        <f t="shared" si="179"/>
        <v>2353</v>
      </c>
      <c r="K157" s="49">
        <f t="shared" ref="K157:L157" si="180">ROUND(K151*K99/K117,0)</f>
        <v>2179</v>
      </c>
      <c r="L157" s="49">
        <f t="shared" si="180"/>
        <v>2284</v>
      </c>
      <c r="M157" s="49">
        <f t="shared" ref="M157:N157" si="181">ROUND(M151*M99/M117,0)</f>
        <v>1381</v>
      </c>
      <c r="N157" s="49">
        <f t="shared" si="181"/>
        <v>1871</v>
      </c>
      <c r="O157" s="49">
        <f t="shared" ref="O157:P157" si="182">ROUND(O151*O99/O117,0)</f>
        <v>2153</v>
      </c>
      <c r="P157" s="49">
        <f t="shared" si="182"/>
        <v>2845</v>
      </c>
      <c r="Q157" s="49">
        <f t="shared" ref="Q157" si="183">ROUND(Q151*Q99/Q117,0)</f>
        <v>2578</v>
      </c>
    </row>
    <row r="158" spans="1:17" x14ac:dyDescent="0.2">
      <c r="B158" s="43" t="s">
        <v>192</v>
      </c>
      <c r="C158" s="47">
        <f>C159+C160</f>
        <v>6715</v>
      </c>
      <c r="D158" s="47">
        <f t="shared" ref="D158:H158" si="184">D159+D160</f>
        <v>6756</v>
      </c>
      <c r="E158" s="47">
        <f t="shared" si="184"/>
        <v>7081</v>
      </c>
      <c r="F158" s="47">
        <f t="shared" si="184"/>
        <v>6778</v>
      </c>
      <c r="G158" s="47">
        <f t="shared" si="184"/>
        <v>6006</v>
      </c>
      <c r="H158" s="47">
        <f t="shared" si="184"/>
        <v>7037</v>
      </c>
      <c r="I158" s="47">
        <f t="shared" ref="I158:J158" si="185">I159+I160</f>
        <v>7568</v>
      </c>
      <c r="J158" s="47">
        <f t="shared" si="185"/>
        <v>8023</v>
      </c>
      <c r="K158" s="47">
        <f t="shared" ref="K158:L158" si="186">K159+K160</f>
        <v>7684</v>
      </c>
      <c r="L158" s="47">
        <f t="shared" si="186"/>
        <v>7620</v>
      </c>
      <c r="M158" s="47">
        <f t="shared" ref="M158:N158" si="187">M159+M160</f>
        <v>4273</v>
      </c>
      <c r="N158" s="47">
        <f t="shared" si="187"/>
        <v>6038</v>
      </c>
      <c r="O158" s="47">
        <f t="shared" ref="O158:P158" si="188">O159+O160</f>
        <v>6966</v>
      </c>
      <c r="P158" s="47">
        <f t="shared" si="188"/>
        <v>8979</v>
      </c>
      <c r="Q158" s="47">
        <f t="shared" ref="Q158" si="189">Q159+Q160</f>
        <v>8056</v>
      </c>
    </row>
    <row r="159" spans="1:17" x14ac:dyDescent="0.2">
      <c r="B159" s="102" t="s">
        <v>147</v>
      </c>
      <c r="C159" s="49">
        <f>ROUND(C150*C107/C116,0)</f>
        <v>5177</v>
      </c>
      <c r="D159" s="49">
        <f t="shared" ref="D159:H159" si="190">ROUND(D150*D107/D116,0)</f>
        <v>5206</v>
      </c>
      <c r="E159" s="49">
        <f t="shared" si="190"/>
        <v>5556</v>
      </c>
      <c r="F159" s="49">
        <f t="shared" si="190"/>
        <v>5291</v>
      </c>
      <c r="G159" s="49">
        <f t="shared" si="190"/>
        <v>4687</v>
      </c>
      <c r="H159" s="49">
        <f t="shared" si="190"/>
        <v>5668</v>
      </c>
      <c r="I159" s="49">
        <f t="shared" ref="I159:J159" si="191">ROUND(I150*I107/I116,0)</f>
        <v>6012</v>
      </c>
      <c r="J159" s="49">
        <f t="shared" si="191"/>
        <v>6274</v>
      </c>
      <c r="K159" s="49">
        <f t="shared" ref="K159:L159" si="192">ROUND(K150*K107/K116,0)</f>
        <v>5829</v>
      </c>
      <c r="L159" s="49">
        <f t="shared" si="192"/>
        <v>5609</v>
      </c>
      <c r="M159" s="49">
        <f t="shared" ref="M159:N159" si="193">ROUND(M150*M107/M116,0)</f>
        <v>3140</v>
      </c>
      <c r="N159" s="49">
        <f t="shared" si="193"/>
        <v>4357</v>
      </c>
      <c r="O159" s="49">
        <f t="shared" ref="O159:P159" si="194">ROUND(O150*O107/O116,0)</f>
        <v>5003</v>
      </c>
      <c r="P159" s="49">
        <f t="shared" si="194"/>
        <v>6888</v>
      </c>
      <c r="Q159" s="49">
        <f t="shared" ref="Q159" si="195">ROUND(Q150*Q107/Q116,0)</f>
        <v>6281</v>
      </c>
    </row>
    <row r="160" spans="1:17" x14ac:dyDescent="0.2">
      <c r="B160" s="106" t="s">
        <v>148</v>
      </c>
      <c r="C160" s="53">
        <f>ROUND(C151*C108/C117,0)</f>
        <v>1538</v>
      </c>
      <c r="D160" s="53">
        <f t="shared" ref="D160:H160" si="196">ROUND(D151*D108/D117,0)</f>
        <v>1550</v>
      </c>
      <c r="E160" s="53">
        <f t="shared" si="196"/>
        <v>1525</v>
      </c>
      <c r="F160" s="53">
        <f t="shared" si="196"/>
        <v>1487</v>
      </c>
      <c r="G160" s="53">
        <f t="shared" si="196"/>
        <v>1319</v>
      </c>
      <c r="H160" s="53">
        <f t="shared" si="196"/>
        <v>1369</v>
      </c>
      <c r="I160" s="53">
        <f t="shared" ref="I160:J160" si="197">ROUND(I151*I108/I117,0)</f>
        <v>1556</v>
      </c>
      <c r="J160" s="53">
        <f t="shared" si="197"/>
        <v>1749</v>
      </c>
      <c r="K160" s="53">
        <f t="shared" ref="K160:L160" si="198">ROUND(K151*K108/K117,0)</f>
        <v>1855</v>
      </c>
      <c r="L160" s="53">
        <f t="shared" si="198"/>
        <v>2011</v>
      </c>
      <c r="M160" s="53">
        <f t="shared" ref="M160:N160" si="199">ROUND(M151*M108/M117,0)</f>
        <v>1133</v>
      </c>
      <c r="N160" s="53">
        <f t="shared" si="199"/>
        <v>1681</v>
      </c>
      <c r="O160" s="53">
        <f t="shared" ref="O160:P160" si="200">ROUND(O151*O108/O117,0)</f>
        <v>1963</v>
      </c>
      <c r="P160" s="53">
        <f t="shared" si="200"/>
        <v>2091</v>
      </c>
      <c r="Q160" s="53">
        <f t="shared" ref="Q160" si="201">ROUND(Q151*Q108/Q117,0)</f>
        <v>1775</v>
      </c>
    </row>
    <row r="161" spans="1:18" x14ac:dyDescent="0.2">
      <c r="B161" s="752" t="s">
        <v>471</v>
      </c>
      <c r="C161" s="753">
        <f>C155+C158-地域観光消費2!D42</f>
        <v>0</v>
      </c>
      <c r="D161" s="753">
        <f>D155+D158-地域観光消費2!E42</f>
        <v>0</v>
      </c>
      <c r="E161" s="753">
        <f>E155+E158-地域観光消費2!F42</f>
        <v>0</v>
      </c>
      <c r="F161" s="753">
        <f>F155+F158-地域観光消費2!G42</f>
        <v>0</v>
      </c>
      <c r="G161" s="753">
        <f>G155+G158-地域観光消費2!H42</f>
        <v>0</v>
      </c>
      <c r="H161" s="753">
        <f>H155+H158-地域観光消費2!I42</f>
        <v>0</v>
      </c>
      <c r="I161" s="753">
        <f>I155+I158-地域観光消費2!J42</f>
        <v>0</v>
      </c>
      <c r="J161" s="753">
        <f>J155+J158-地域観光消費2!K42</f>
        <v>0</v>
      </c>
      <c r="K161" s="753">
        <f>K155+K158-地域観光消費2!L42</f>
        <v>0</v>
      </c>
      <c r="L161" s="753">
        <f>L155+L158-地域観光消費2!M42</f>
        <v>0</v>
      </c>
      <c r="M161" s="753">
        <f>M155+M158-地域観光消費2!N42</f>
        <v>0</v>
      </c>
      <c r="N161" s="753">
        <f>N155+N158-地域観光消費2!O42</f>
        <v>0</v>
      </c>
      <c r="O161" s="753">
        <f>O155+O158-地域観光消費2!P42</f>
        <v>0</v>
      </c>
      <c r="P161" s="753">
        <f>P155+P158-地域観光消費2!Q42</f>
        <v>0</v>
      </c>
      <c r="Q161" s="753">
        <f>Q155+Q158-地域観光消費2!R42</f>
        <v>0</v>
      </c>
    </row>
    <row r="164" spans="1:18" x14ac:dyDescent="0.2">
      <c r="A164" t="s">
        <v>156</v>
      </c>
      <c r="B164" s="67"/>
      <c r="C164" s="345" t="s">
        <v>151</v>
      </c>
      <c r="D164" s="345" t="s">
        <v>70</v>
      </c>
      <c r="E164" s="543" t="s">
        <v>67</v>
      </c>
      <c r="F164" s="345" t="s">
        <v>61</v>
      </c>
      <c r="G164" s="345" t="s">
        <v>60</v>
      </c>
      <c r="H164" s="345" t="s">
        <v>75</v>
      </c>
      <c r="I164" s="345" t="s">
        <v>76</v>
      </c>
      <c r="J164" s="345" t="s">
        <v>374</v>
      </c>
      <c r="K164" s="345" t="s">
        <v>426</v>
      </c>
      <c r="L164" s="345" t="s">
        <v>446</v>
      </c>
      <c r="M164" s="345" t="s">
        <v>492</v>
      </c>
      <c r="N164" s="345" t="s">
        <v>553</v>
      </c>
      <c r="O164" s="392" t="s">
        <v>579</v>
      </c>
      <c r="P164" s="617" t="s">
        <v>619</v>
      </c>
      <c r="Q164" s="639" t="s">
        <v>632</v>
      </c>
    </row>
    <row r="165" spans="1:18" x14ac:dyDescent="0.2">
      <c r="B165" s="43" t="s">
        <v>573</v>
      </c>
      <c r="C165" s="47">
        <f>C166+C167</f>
        <v>8635</v>
      </c>
      <c r="D165" s="47">
        <f t="shared" ref="D165:H165" si="202">D166+D167</f>
        <v>8699</v>
      </c>
      <c r="E165" s="47">
        <f t="shared" si="202"/>
        <v>8192</v>
      </c>
      <c r="F165" s="47">
        <f t="shared" si="202"/>
        <v>7937</v>
      </c>
      <c r="G165" s="47">
        <f t="shared" si="202"/>
        <v>7471</v>
      </c>
      <c r="H165" s="47">
        <f t="shared" si="202"/>
        <v>8330</v>
      </c>
      <c r="I165" s="47">
        <f t="shared" ref="I165:J165" si="203">I166+I167</f>
        <v>9304</v>
      </c>
      <c r="J165" s="47">
        <f t="shared" si="203"/>
        <v>9700</v>
      </c>
      <c r="K165" s="47">
        <f t="shared" ref="K165:L165" si="204">K166+K167</f>
        <v>9599</v>
      </c>
      <c r="L165" s="47">
        <f t="shared" si="204"/>
        <v>11631</v>
      </c>
      <c r="M165" s="47">
        <f t="shared" ref="M165:N165" si="205">M166+M167</f>
        <v>7095</v>
      </c>
      <c r="N165" s="47">
        <f t="shared" si="205"/>
        <v>9584</v>
      </c>
      <c r="O165" s="47">
        <f t="shared" ref="O165:P165" si="206">O166+O167</f>
        <v>11598</v>
      </c>
      <c r="P165" s="47">
        <f t="shared" si="206"/>
        <v>17638</v>
      </c>
      <c r="Q165" s="47">
        <f t="shared" ref="Q165" si="207">Q166+Q167</f>
        <v>16022</v>
      </c>
    </row>
    <row r="166" spans="1:18" x14ac:dyDescent="0.2">
      <c r="B166" s="452" t="s">
        <v>147</v>
      </c>
      <c r="C166" s="453">
        <f>ROUND(C86*C98/C116,0)</f>
        <v>7408</v>
      </c>
      <c r="D166" s="453">
        <f t="shared" ref="D166:O166" si="208">ROUND(D86*D98/D116,0)</f>
        <v>7601</v>
      </c>
      <c r="E166" s="453">
        <f t="shared" si="208"/>
        <v>7020</v>
      </c>
      <c r="F166" s="453">
        <f t="shared" si="208"/>
        <v>6987</v>
      </c>
      <c r="G166" s="453">
        <f t="shared" si="208"/>
        <v>6548</v>
      </c>
      <c r="H166" s="453">
        <f t="shared" si="208"/>
        <v>7174</v>
      </c>
      <c r="I166" s="453">
        <f t="shared" si="208"/>
        <v>8077</v>
      </c>
      <c r="J166" s="453">
        <f t="shared" si="208"/>
        <v>8402</v>
      </c>
      <c r="K166" s="453">
        <f t="shared" si="208"/>
        <v>8444</v>
      </c>
      <c r="L166" s="453">
        <f t="shared" si="208"/>
        <v>10620</v>
      </c>
      <c r="M166" s="453">
        <f t="shared" si="208"/>
        <v>6458</v>
      </c>
      <c r="N166" s="453">
        <f t="shared" si="208"/>
        <v>8800</v>
      </c>
      <c r="O166" s="453">
        <f t="shared" si="208"/>
        <v>10599</v>
      </c>
      <c r="P166" s="453">
        <f t="shared" ref="P166:Q166" si="209">ROUND(P86*P98/P116,0)</f>
        <v>16357</v>
      </c>
      <c r="Q166" s="453">
        <f t="shared" si="209"/>
        <v>14891</v>
      </c>
      <c r="R166" t="s">
        <v>474</v>
      </c>
    </row>
    <row r="167" spans="1:18" x14ac:dyDescent="0.2">
      <c r="B167" s="103" t="s">
        <v>148</v>
      </c>
      <c r="C167" s="49">
        <f>ROUND(C87*C99/C117,0)</f>
        <v>1227</v>
      </c>
      <c r="D167" s="49">
        <f t="shared" ref="D167:I167" si="210">ROUND(D87*D99/D117,0)</f>
        <v>1098</v>
      </c>
      <c r="E167" s="49">
        <f t="shared" si="210"/>
        <v>1172</v>
      </c>
      <c r="F167" s="49">
        <f t="shared" si="210"/>
        <v>950</v>
      </c>
      <c r="G167" s="49">
        <f t="shared" si="210"/>
        <v>923</v>
      </c>
      <c r="H167" s="49">
        <f t="shared" si="210"/>
        <v>1156</v>
      </c>
      <c r="I167" s="49">
        <f t="shared" si="210"/>
        <v>1227</v>
      </c>
      <c r="J167" s="49">
        <f t="shared" ref="J167:K167" si="211">ROUND(J87*J99/J117,0)</f>
        <v>1298</v>
      </c>
      <c r="K167" s="49">
        <f t="shared" si="211"/>
        <v>1155</v>
      </c>
      <c r="L167" s="49">
        <f t="shared" ref="L167:M167" si="212">ROUND(L87*L99/L117,0)</f>
        <v>1011</v>
      </c>
      <c r="M167" s="49">
        <f t="shared" si="212"/>
        <v>637</v>
      </c>
      <c r="N167" s="49">
        <f t="shared" ref="N167:O167" si="213">ROUND(N87*N99/N117,0)</f>
        <v>784</v>
      </c>
      <c r="O167" s="49">
        <f t="shared" si="213"/>
        <v>999</v>
      </c>
      <c r="P167" s="49">
        <f t="shared" ref="P167:Q167" si="214">ROUND(P87*P99/P117,0)</f>
        <v>1281</v>
      </c>
      <c r="Q167" s="49">
        <f t="shared" si="214"/>
        <v>1131</v>
      </c>
    </row>
    <row r="168" spans="1:18" x14ac:dyDescent="0.2">
      <c r="B168" s="43" t="s">
        <v>192</v>
      </c>
      <c r="C168" s="47">
        <f>C169+C170</f>
        <v>7151</v>
      </c>
      <c r="D168" s="47">
        <f t="shared" ref="D168:H168" si="215">D169+D170</f>
        <v>7010</v>
      </c>
      <c r="E168" s="47">
        <f t="shared" si="215"/>
        <v>7281</v>
      </c>
      <c r="F168" s="47">
        <f t="shared" si="215"/>
        <v>7159</v>
      </c>
      <c r="G168" s="47">
        <f t="shared" si="215"/>
        <v>6438</v>
      </c>
      <c r="H168" s="47">
        <f t="shared" si="215"/>
        <v>7366</v>
      </c>
      <c r="I168" s="47">
        <f t="shared" ref="I168:J168" si="216">I169+I170</f>
        <v>7957</v>
      </c>
      <c r="J168" s="47">
        <f t="shared" si="216"/>
        <v>8461</v>
      </c>
      <c r="K168" s="47">
        <f t="shared" ref="K168:L168" si="217">K169+K170</f>
        <v>8897</v>
      </c>
      <c r="L168" s="47">
        <f t="shared" si="217"/>
        <v>9136</v>
      </c>
      <c r="M168" s="47">
        <f t="shared" ref="M168:N168" si="218">M169+M170</f>
        <v>5458</v>
      </c>
      <c r="N168" s="47">
        <f t="shared" si="218"/>
        <v>7072</v>
      </c>
      <c r="O168" s="47">
        <f t="shared" ref="O168:P168" si="219">O169+O170</f>
        <v>8810</v>
      </c>
      <c r="P168" s="47">
        <f t="shared" si="219"/>
        <v>11407</v>
      </c>
      <c r="Q168" s="47">
        <f t="shared" ref="Q168" si="220">Q169+Q170</f>
        <v>10191</v>
      </c>
    </row>
    <row r="169" spans="1:18" x14ac:dyDescent="0.2">
      <c r="B169" s="102" t="s">
        <v>147</v>
      </c>
      <c r="C169" s="49">
        <f>ROUND(C86*C107/C116,0)</f>
        <v>6263</v>
      </c>
      <c r="D169" s="49">
        <f t="shared" ref="D169:I169" si="221">ROUND(D86*D107/D116,0)</f>
        <v>6135</v>
      </c>
      <c r="E169" s="49">
        <f t="shared" si="221"/>
        <v>6358</v>
      </c>
      <c r="F169" s="49">
        <f t="shared" si="221"/>
        <v>6362</v>
      </c>
      <c r="G169" s="49">
        <f t="shared" si="221"/>
        <v>5699</v>
      </c>
      <c r="H169" s="49">
        <f t="shared" si="221"/>
        <v>6522</v>
      </c>
      <c r="I169" s="49">
        <f t="shared" si="221"/>
        <v>7046</v>
      </c>
      <c r="J169" s="49">
        <f t="shared" ref="J169:K169" si="222">ROUND(J86*J107/J116,0)</f>
        <v>7496</v>
      </c>
      <c r="K169" s="49">
        <f t="shared" si="222"/>
        <v>7914</v>
      </c>
      <c r="L169" s="49">
        <f t="shared" ref="L169:M169" si="223">ROUND(L86*L107/L116,0)</f>
        <v>8247</v>
      </c>
      <c r="M169" s="49">
        <f t="shared" si="223"/>
        <v>4936</v>
      </c>
      <c r="N169" s="49">
        <f t="shared" ref="N169:O169" si="224">ROUND(N86*N107/N116,0)</f>
        <v>6367</v>
      </c>
      <c r="O169" s="49">
        <f t="shared" si="224"/>
        <v>7899</v>
      </c>
      <c r="P169" s="49">
        <f t="shared" ref="P169:Q169" si="225">ROUND(P86*P107/P116,0)</f>
        <v>10466</v>
      </c>
      <c r="Q169" s="49">
        <f t="shared" si="225"/>
        <v>9412</v>
      </c>
    </row>
    <row r="170" spans="1:18" x14ac:dyDescent="0.2">
      <c r="B170" s="106" t="s">
        <v>148</v>
      </c>
      <c r="C170" s="53">
        <f>ROUND(C87*C108/C117,0)</f>
        <v>888</v>
      </c>
      <c r="D170" s="53">
        <f t="shared" ref="D170:I170" si="226">ROUND(D87*D108/D117,0)</f>
        <v>875</v>
      </c>
      <c r="E170" s="53">
        <f t="shared" si="226"/>
        <v>923</v>
      </c>
      <c r="F170" s="53">
        <f t="shared" si="226"/>
        <v>797</v>
      </c>
      <c r="G170" s="53">
        <f t="shared" si="226"/>
        <v>739</v>
      </c>
      <c r="H170" s="53">
        <f t="shared" si="226"/>
        <v>844</v>
      </c>
      <c r="I170" s="53">
        <f t="shared" si="226"/>
        <v>911</v>
      </c>
      <c r="J170" s="53">
        <f t="shared" ref="J170:K170" si="227">ROUND(J87*J108/J117,0)</f>
        <v>965</v>
      </c>
      <c r="K170" s="53">
        <f t="shared" si="227"/>
        <v>983</v>
      </c>
      <c r="L170" s="53">
        <f t="shared" ref="L170:M170" si="228">ROUND(L87*L108/L117,0)</f>
        <v>889</v>
      </c>
      <c r="M170" s="53">
        <f t="shared" si="228"/>
        <v>522</v>
      </c>
      <c r="N170" s="53">
        <f t="shared" ref="N170:O170" si="229">ROUND(N87*N108/N117,0)</f>
        <v>705</v>
      </c>
      <c r="O170" s="53">
        <f t="shared" si="229"/>
        <v>911</v>
      </c>
      <c r="P170" s="53">
        <f t="shared" ref="P170:Q170" si="230">ROUND(P87*P108/P117,0)</f>
        <v>941</v>
      </c>
      <c r="Q170" s="53">
        <f t="shared" si="230"/>
        <v>779</v>
      </c>
    </row>
    <row r="171" spans="1:18" x14ac:dyDescent="0.2">
      <c r="B171" s="752" t="s">
        <v>471</v>
      </c>
      <c r="C171" s="625">
        <f>C165+C168-地域観光消費2!D43</f>
        <v>0</v>
      </c>
      <c r="D171" s="625">
        <f>D165+D168-地域観光消費2!E43</f>
        <v>0</v>
      </c>
      <c r="E171" s="625">
        <f>E165+E168-地域観光消費2!F43</f>
        <v>0</v>
      </c>
      <c r="F171" s="625">
        <f>F165+F168-地域観光消費2!G43</f>
        <v>0</v>
      </c>
      <c r="G171" s="625">
        <f>G165+G168-地域観光消費2!H43</f>
        <v>0</v>
      </c>
      <c r="H171" s="625">
        <f>H165+H168-地域観光消費2!I43</f>
        <v>0</v>
      </c>
      <c r="I171" s="625">
        <f>I165+I168-地域観光消費2!J43</f>
        <v>0</v>
      </c>
      <c r="J171" s="625">
        <f>J165+J168-地域観光消費2!K43</f>
        <v>0</v>
      </c>
      <c r="K171" s="625">
        <f>K165+K168-地域観光消費2!L43</f>
        <v>0</v>
      </c>
      <c r="L171" s="625">
        <f>L165+L168-地域観光消費2!M43</f>
        <v>0</v>
      </c>
      <c r="M171" s="625">
        <f>M165+M168-地域観光消費2!N43</f>
        <v>0</v>
      </c>
      <c r="N171" s="625">
        <f>N165+N168-地域観光消費2!O43</f>
        <v>0</v>
      </c>
      <c r="O171" s="625">
        <f>O165+O168-地域観光消費2!P43</f>
        <v>0</v>
      </c>
      <c r="P171" s="625">
        <f>P165+P168-地域観光消費2!Q43</f>
        <v>0</v>
      </c>
      <c r="Q171" s="625">
        <f>Q165+Q168-地域観光消費2!R43</f>
        <v>0</v>
      </c>
    </row>
    <row r="172" spans="1:18" x14ac:dyDescent="0.2">
      <c r="A172" s="93" t="s">
        <v>361</v>
      </c>
      <c r="F172" s="212" t="s">
        <v>470</v>
      </c>
      <c r="K172" s="159" t="s">
        <v>150</v>
      </c>
    </row>
    <row r="173" spans="1:18" x14ac:dyDescent="0.2">
      <c r="A173" s="768" t="s">
        <v>360</v>
      </c>
      <c r="B173" s="768"/>
      <c r="C173" s="67" t="s">
        <v>151</v>
      </c>
      <c r="D173" s="67" t="s">
        <v>284</v>
      </c>
      <c r="E173" s="67" t="s">
        <v>285</v>
      </c>
      <c r="F173" s="67" t="s">
        <v>286</v>
      </c>
      <c r="G173" s="67" t="s">
        <v>287</v>
      </c>
      <c r="H173" s="67" t="s">
        <v>288</v>
      </c>
      <c r="I173" s="67" t="s">
        <v>296</v>
      </c>
      <c r="J173" s="67" t="s">
        <v>383</v>
      </c>
      <c r="K173" s="67" t="s">
        <v>424</v>
      </c>
      <c r="L173" s="67" t="s">
        <v>446</v>
      </c>
      <c r="M173" s="345" t="s">
        <v>492</v>
      </c>
      <c r="N173" s="345" t="s">
        <v>553</v>
      </c>
      <c r="O173" s="392" t="s">
        <v>579</v>
      </c>
      <c r="P173" s="617" t="s">
        <v>619</v>
      </c>
      <c r="Q173" s="639" t="s">
        <v>632</v>
      </c>
    </row>
    <row r="174" spans="1:18" x14ac:dyDescent="0.2">
      <c r="A174" s="43" t="s">
        <v>351</v>
      </c>
      <c r="B174" s="43" t="s">
        <v>349</v>
      </c>
      <c r="C174" s="59">
        <f>C156+C159</f>
        <v>11301</v>
      </c>
      <c r="D174" s="59">
        <f t="shared" ref="D174:I174" si="231">D156+D159</f>
        <v>11655</v>
      </c>
      <c r="E174" s="59">
        <f t="shared" si="231"/>
        <v>11691</v>
      </c>
      <c r="F174" s="59">
        <f t="shared" si="231"/>
        <v>11103</v>
      </c>
      <c r="G174" s="59">
        <f t="shared" si="231"/>
        <v>10073</v>
      </c>
      <c r="H174" s="59">
        <f t="shared" si="231"/>
        <v>11904</v>
      </c>
      <c r="I174" s="59">
        <f t="shared" si="231"/>
        <v>12903</v>
      </c>
      <c r="J174" s="59">
        <f t="shared" ref="J174:K174" si="232">J156+J159</f>
        <v>13307</v>
      </c>
      <c r="K174" s="59">
        <f t="shared" si="232"/>
        <v>12048</v>
      </c>
      <c r="L174" s="59">
        <f t="shared" ref="L174:M174" si="233">L156+L159</f>
        <v>12832</v>
      </c>
      <c r="M174" s="59">
        <f t="shared" si="233"/>
        <v>7247</v>
      </c>
      <c r="N174" s="59">
        <f t="shared" ref="N174:O174" si="234">N156+N159</f>
        <v>10380</v>
      </c>
      <c r="O174" s="59">
        <f t="shared" si="234"/>
        <v>11716</v>
      </c>
      <c r="P174" s="59">
        <f t="shared" ref="P174:Q174" si="235">P156+P159</f>
        <v>17652</v>
      </c>
      <c r="Q174" s="59">
        <f t="shared" si="235"/>
        <v>16219</v>
      </c>
    </row>
    <row r="175" spans="1:18" x14ac:dyDescent="0.2">
      <c r="B175" t="s">
        <v>350</v>
      </c>
      <c r="C175" s="68">
        <f>C166+C169</f>
        <v>13671</v>
      </c>
      <c r="D175" s="68">
        <f t="shared" ref="D175:I175" si="236">D166+D169</f>
        <v>13736</v>
      </c>
      <c r="E175" s="68">
        <f t="shared" si="236"/>
        <v>13378</v>
      </c>
      <c r="F175" s="68">
        <f t="shared" si="236"/>
        <v>13349</v>
      </c>
      <c r="G175" s="68">
        <f t="shared" si="236"/>
        <v>12247</v>
      </c>
      <c r="H175" s="68">
        <f t="shared" si="236"/>
        <v>13696</v>
      </c>
      <c r="I175" s="68">
        <f t="shared" si="236"/>
        <v>15123</v>
      </c>
      <c r="J175" s="68">
        <f t="shared" ref="J175:K175" si="237">J166+J169</f>
        <v>15898</v>
      </c>
      <c r="K175" s="68">
        <f t="shared" si="237"/>
        <v>16358</v>
      </c>
      <c r="L175" s="68">
        <f t="shared" ref="L175:M175" si="238">L166+L169</f>
        <v>18867</v>
      </c>
      <c r="M175" s="68">
        <f t="shared" si="238"/>
        <v>11394</v>
      </c>
      <c r="N175" s="68">
        <f t="shared" ref="N175:O175" si="239">N166+N169</f>
        <v>15167</v>
      </c>
      <c r="O175" s="68">
        <f t="shared" si="239"/>
        <v>18498</v>
      </c>
      <c r="P175" s="68">
        <f t="shared" ref="P175:Q175" si="240">P166+P169</f>
        <v>26823</v>
      </c>
      <c r="Q175" s="68">
        <f t="shared" si="240"/>
        <v>24303</v>
      </c>
    </row>
    <row r="176" spans="1:18" x14ac:dyDescent="0.2">
      <c r="A176" s="61"/>
      <c r="B176" s="67" t="s">
        <v>348</v>
      </c>
      <c r="C176" s="239">
        <f>SUM(C174:C175)</f>
        <v>24972</v>
      </c>
      <c r="D176" s="239">
        <f t="shared" ref="D176:I176" si="241">SUM(D174:D175)</f>
        <v>25391</v>
      </c>
      <c r="E176" s="239">
        <f t="shared" si="241"/>
        <v>25069</v>
      </c>
      <c r="F176" s="239">
        <f t="shared" si="241"/>
        <v>24452</v>
      </c>
      <c r="G176" s="239">
        <f t="shared" si="241"/>
        <v>22320</v>
      </c>
      <c r="H176" s="239">
        <f t="shared" si="241"/>
        <v>25600</v>
      </c>
      <c r="I176" s="239">
        <f t="shared" si="241"/>
        <v>28026</v>
      </c>
      <c r="J176" s="239">
        <f t="shared" ref="J176:K176" si="242">SUM(J174:J175)</f>
        <v>29205</v>
      </c>
      <c r="K176" s="239">
        <f t="shared" si="242"/>
        <v>28406</v>
      </c>
      <c r="L176" s="239">
        <f t="shared" ref="L176:M176" si="243">SUM(L174:L175)</f>
        <v>31699</v>
      </c>
      <c r="M176" s="239">
        <f t="shared" si="243"/>
        <v>18641</v>
      </c>
      <c r="N176" s="239">
        <f t="shared" ref="N176:O176" si="244">SUM(N174:N175)</f>
        <v>25547</v>
      </c>
      <c r="O176" s="239">
        <f t="shared" si="244"/>
        <v>30214</v>
      </c>
      <c r="P176" s="239">
        <f t="shared" ref="P176:Q176" si="245">SUM(P174:P175)</f>
        <v>44475</v>
      </c>
      <c r="Q176" s="239">
        <f t="shared" si="245"/>
        <v>40522</v>
      </c>
    </row>
    <row r="177" spans="1:17" x14ac:dyDescent="0.2">
      <c r="A177" s="43" t="s">
        <v>352</v>
      </c>
      <c r="B177" s="43" t="s">
        <v>353</v>
      </c>
      <c r="C177" s="59">
        <f>C128+C136</f>
        <v>1320</v>
      </c>
      <c r="D177" s="59">
        <f t="shared" ref="D177:I177" si="246">D128+D136</f>
        <v>1259</v>
      </c>
      <c r="E177" s="59">
        <f t="shared" si="246"/>
        <v>1488</v>
      </c>
      <c r="F177" s="59">
        <f t="shared" si="246"/>
        <v>1253</v>
      </c>
      <c r="G177" s="59">
        <f t="shared" si="246"/>
        <v>1427</v>
      </c>
      <c r="H177" s="59">
        <f t="shared" si="246"/>
        <v>1512</v>
      </c>
      <c r="I177" s="59">
        <f t="shared" si="246"/>
        <v>1804</v>
      </c>
      <c r="J177" s="59">
        <f t="shared" ref="J177:K177" si="247">J128+J136</f>
        <v>2112</v>
      </c>
      <c r="K177" s="59">
        <f t="shared" si="247"/>
        <v>2336</v>
      </c>
      <c r="L177" s="59">
        <f t="shared" ref="L177:M177" si="248">L128+L136</f>
        <v>2509</v>
      </c>
      <c r="M177" s="59">
        <f t="shared" si="248"/>
        <v>1418</v>
      </c>
      <c r="N177" s="59">
        <f t="shared" ref="N177:O177" si="249">N128+N136</f>
        <v>2144</v>
      </c>
      <c r="O177" s="59">
        <f t="shared" si="249"/>
        <v>2168</v>
      </c>
      <c r="P177" s="59">
        <f t="shared" ref="P177:Q177" si="250">P128+P136</f>
        <v>2412</v>
      </c>
      <c r="Q177" s="59">
        <f t="shared" si="250"/>
        <v>2557</v>
      </c>
    </row>
    <row r="178" spans="1:17" x14ac:dyDescent="0.2">
      <c r="B178" t="s">
        <v>349</v>
      </c>
      <c r="C178" s="68">
        <f>C157+C160</f>
        <v>3662</v>
      </c>
      <c r="D178" s="68">
        <f t="shared" ref="D178:I178" si="251">D157+D160</f>
        <v>3496</v>
      </c>
      <c r="E178" s="68">
        <f t="shared" si="251"/>
        <v>3461</v>
      </c>
      <c r="F178" s="68">
        <f t="shared" si="251"/>
        <v>3258</v>
      </c>
      <c r="G178" s="68">
        <f t="shared" si="251"/>
        <v>2965</v>
      </c>
      <c r="H178" s="68">
        <f t="shared" si="251"/>
        <v>3245</v>
      </c>
      <c r="I178" s="68">
        <f t="shared" si="251"/>
        <v>3653</v>
      </c>
      <c r="J178" s="68">
        <f t="shared" ref="J178:K178" si="252">J157+J160</f>
        <v>4102</v>
      </c>
      <c r="K178" s="68">
        <f t="shared" si="252"/>
        <v>4034</v>
      </c>
      <c r="L178" s="68">
        <f t="shared" ref="L178:N178" si="253">L157+L160</f>
        <v>4295</v>
      </c>
      <c r="M178" s="68">
        <f t="shared" si="253"/>
        <v>2514</v>
      </c>
      <c r="N178" s="134">
        <f t="shared" si="253"/>
        <v>3552</v>
      </c>
      <c r="O178" s="134">
        <f t="shared" ref="O178:P178" si="254">O157+O160</f>
        <v>4116</v>
      </c>
      <c r="P178" s="134">
        <f t="shared" si="254"/>
        <v>4936</v>
      </c>
      <c r="Q178" s="134">
        <f t="shared" ref="Q178" si="255">Q157+Q160</f>
        <v>4353</v>
      </c>
    </row>
    <row r="179" spans="1:17" x14ac:dyDescent="0.2">
      <c r="B179" t="s">
        <v>350</v>
      </c>
      <c r="C179" s="68">
        <f>C167+C170</f>
        <v>2115</v>
      </c>
      <c r="D179" s="68">
        <f t="shared" ref="D179:I179" si="256">D167+D170</f>
        <v>1973</v>
      </c>
      <c r="E179" s="68">
        <f t="shared" si="256"/>
        <v>2095</v>
      </c>
      <c r="F179" s="68">
        <f t="shared" si="256"/>
        <v>1747</v>
      </c>
      <c r="G179" s="68">
        <f t="shared" si="256"/>
        <v>1662</v>
      </c>
      <c r="H179" s="68">
        <f t="shared" si="256"/>
        <v>2000</v>
      </c>
      <c r="I179" s="68">
        <f t="shared" si="256"/>
        <v>2138</v>
      </c>
      <c r="J179" s="68">
        <f t="shared" ref="J179:K179" si="257">J167+J170</f>
        <v>2263</v>
      </c>
      <c r="K179" s="68">
        <f t="shared" si="257"/>
        <v>2138</v>
      </c>
      <c r="L179" s="68">
        <f t="shared" ref="L179:M179" si="258">L167+L170</f>
        <v>1900</v>
      </c>
      <c r="M179" s="68">
        <f t="shared" si="258"/>
        <v>1159</v>
      </c>
      <c r="N179" s="68">
        <f t="shared" ref="N179:O179" si="259">N167+N170</f>
        <v>1489</v>
      </c>
      <c r="O179" s="68">
        <f t="shared" si="259"/>
        <v>1910</v>
      </c>
      <c r="P179" s="68">
        <f t="shared" ref="P179:Q179" si="260">P167+P170</f>
        <v>2222</v>
      </c>
      <c r="Q179" s="68">
        <f t="shared" si="260"/>
        <v>1910</v>
      </c>
    </row>
    <row r="180" spans="1:17" x14ac:dyDescent="0.2">
      <c r="A180" s="61"/>
      <c r="B180" s="67" t="s">
        <v>348</v>
      </c>
      <c r="C180" s="239">
        <f>SUM(C177:C179)</f>
        <v>7097</v>
      </c>
      <c r="D180" s="239">
        <f t="shared" ref="D180:I180" si="261">SUM(D177:D179)</f>
        <v>6728</v>
      </c>
      <c r="E180" s="239">
        <f t="shared" si="261"/>
        <v>7044</v>
      </c>
      <c r="F180" s="239">
        <f t="shared" si="261"/>
        <v>6258</v>
      </c>
      <c r="G180" s="239">
        <f t="shared" si="261"/>
        <v>6054</v>
      </c>
      <c r="H180" s="239">
        <f t="shared" si="261"/>
        <v>6757</v>
      </c>
      <c r="I180" s="239">
        <f t="shared" si="261"/>
        <v>7595</v>
      </c>
      <c r="J180" s="239">
        <f t="shared" ref="J180:K180" si="262">SUM(J177:J179)</f>
        <v>8477</v>
      </c>
      <c r="K180" s="239">
        <f t="shared" si="262"/>
        <v>8508</v>
      </c>
      <c r="L180" s="239">
        <f t="shared" ref="L180:M180" si="263">SUM(L177:L179)</f>
        <v>8704</v>
      </c>
      <c r="M180" s="239">
        <f t="shared" si="263"/>
        <v>5091</v>
      </c>
      <c r="N180" s="239">
        <f t="shared" ref="N180:O180" si="264">SUM(N177:N179)</f>
        <v>7185</v>
      </c>
      <c r="O180" s="239">
        <f t="shared" si="264"/>
        <v>8194</v>
      </c>
      <c r="P180" s="239">
        <f t="shared" ref="P180:Q180" si="265">SUM(P177:P179)</f>
        <v>9570</v>
      </c>
      <c r="Q180" s="239">
        <f t="shared" si="265"/>
        <v>8820</v>
      </c>
    </row>
    <row r="181" spans="1:17" x14ac:dyDescent="0.2">
      <c r="A181" s="67"/>
      <c r="B181" s="67" t="s">
        <v>354</v>
      </c>
      <c r="C181" s="65">
        <f>C180+C176</f>
        <v>32069</v>
      </c>
      <c r="D181" s="65">
        <f t="shared" ref="D181:I181" si="266">D180+D176</f>
        <v>32119</v>
      </c>
      <c r="E181" s="65">
        <f t="shared" si="266"/>
        <v>32113</v>
      </c>
      <c r="F181" s="65">
        <f t="shared" si="266"/>
        <v>30710</v>
      </c>
      <c r="G181" s="65">
        <f t="shared" si="266"/>
        <v>28374</v>
      </c>
      <c r="H181" s="65">
        <f t="shared" si="266"/>
        <v>32357</v>
      </c>
      <c r="I181" s="65">
        <f t="shared" si="266"/>
        <v>35621</v>
      </c>
      <c r="J181" s="65">
        <f t="shared" ref="J181:K181" si="267">J180+J176</f>
        <v>37682</v>
      </c>
      <c r="K181" s="65">
        <f t="shared" si="267"/>
        <v>36914</v>
      </c>
      <c r="L181" s="65">
        <f t="shared" ref="L181:M181" si="268">L180+L176</f>
        <v>40403</v>
      </c>
      <c r="M181" s="65">
        <f t="shared" si="268"/>
        <v>23732</v>
      </c>
      <c r="N181" s="65">
        <f t="shared" ref="N181:O181" si="269">N180+N176</f>
        <v>32732</v>
      </c>
      <c r="O181" s="65">
        <f t="shared" si="269"/>
        <v>38408</v>
      </c>
      <c r="P181" s="65">
        <f t="shared" ref="P181:Q181" si="270">P180+P176</f>
        <v>54045</v>
      </c>
      <c r="Q181" s="65">
        <f t="shared" si="270"/>
        <v>49342</v>
      </c>
    </row>
  </sheetData>
  <mergeCells count="1">
    <mergeCell ref="A173:B173"/>
  </mergeCells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202"/>
  <sheetViews>
    <sheetView workbookViewId="0">
      <pane xSplit="2" ySplit="4" topLeftCell="G73" activePane="bottomRight" state="frozen"/>
      <selection pane="topRight" activeCell="C1" sqref="C1"/>
      <selection pane="bottomLeft" activeCell="A5" sqref="A5"/>
      <selection pane="bottomRight" activeCell="L2" sqref="L2"/>
    </sheetView>
  </sheetViews>
  <sheetFormatPr defaultRowHeight="13" x14ac:dyDescent="0.2"/>
  <cols>
    <col min="1" max="1" width="10.26953125" customWidth="1"/>
    <col min="2" max="2" width="18.08984375" customWidth="1"/>
    <col min="3" max="5" width="11.6328125" customWidth="1"/>
    <col min="6" max="11" width="11" customWidth="1"/>
    <col min="12" max="17" width="10.90625" customWidth="1"/>
    <col min="18" max="18" width="9" customWidth="1"/>
    <col min="241" max="241" width="5.36328125" customWidth="1"/>
    <col min="242" max="242" width="18.08984375" customWidth="1"/>
    <col min="243" max="253" width="0" hidden="1" customWidth="1"/>
    <col min="254" max="263" width="10.453125" customWidth="1"/>
    <col min="264" max="266" width="11.6328125" customWidth="1"/>
    <col min="267" max="270" width="11" customWidth="1"/>
    <col min="497" max="497" width="5.36328125" customWidth="1"/>
    <col min="498" max="498" width="18.08984375" customWidth="1"/>
    <col min="499" max="509" width="0" hidden="1" customWidth="1"/>
    <col min="510" max="519" width="10.453125" customWidth="1"/>
    <col min="520" max="522" width="11.6328125" customWidth="1"/>
    <col min="523" max="526" width="11" customWidth="1"/>
    <col min="753" max="753" width="5.36328125" customWidth="1"/>
    <col min="754" max="754" width="18.08984375" customWidth="1"/>
    <col min="755" max="765" width="0" hidden="1" customWidth="1"/>
    <col min="766" max="775" width="10.453125" customWidth="1"/>
    <col min="776" max="778" width="11.6328125" customWidth="1"/>
    <col min="779" max="782" width="11" customWidth="1"/>
    <col min="1009" max="1009" width="5.36328125" customWidth="1"/>
    <col min="1010" max="1010" width="18.08984375" customWidth="1"/>
    <col min="1011" max="1021" width="0" hidden="1" customWidth="1"/>
    <col min="1022" max="1031" width="10.453125" customWidth="1"/>
    <col min="1032" max="1034" width="11.6328125" customWidth="1"/>
    <col min="1035" max="1038" width="11" customWidth="1"/>
    <col min="1265" max="1265" width="5.36328125" customWidth="1"/>
    <col min="1266" max="1266" width="18.08984375" customWidth="1"/>
    <col min="1267" max="1277" width="0" hidden="1" customWidth="1"/>
    <col min="1278" max="1287" width="10.453125" customWidth="1"/>
    <col min="1288" max="1290" width="11.6328125" customWidth="1"/>
    <col min="1291" max="1294" width="11" customWidth="1"/>
    <col min="1521" max="1521" width="5.36328125" customWidth="1"/>
    <col min="1522" max="1522" width="18.08984375" customWidth="1"/>
    <col min="1523" max="1533" width="0" hidden="1" customWidth="1"/>
    <col min="1534" max="1543" width="10.453125" customWidth="1"/>
    <col min="1544" max="1546" width="11.6328125" customWidth="1"/>
    <col min="1547" max="1550" width="11" customWidth="1"/>
    <col min="1777" max="1777" width="5.36328125" customWidth="1"/>
    <col min="1778" max="1778" width="18.08984375" customWidth="1"/>
    <col min="1779" max="1789" width="0" hidden="1" customWidth="1"/>
    <col min="1790" max="1799" width="10.453125" customWidth="1"/>
    <col min="1800" max="1802" width="11.6328125" customWidth="1"/>
    <col min="1803" max="1806" width="11" customWidth="1"/>
    <col min="2033" max="2033" width="5.36328125" customWidth="1"/>
    <col min="2034" max="2034" width="18.08984375" customWidth="1"/>
    <col min="2035" max="2045" width="0" hidden="1" customWidth="1"/>
    <col min="2046" max="2055" width="10.453125" customWidth="1"/>
    <col min="2056" max="2058" width="11.6328125" customWidth="1"/>
    <col min="2059" max="2062" width="11" customWidth="1"/>
    <col min="2289" max="2289" width="5.36328125" customWidth="1"/>
    <col min="2290" max="2290" width="18.08984375" customWidth="1"/>
    <col min="2291" max="2301" width="0" hidden="1" customWidth="1"/>
    <col min="2302" max="2311" width="10.453125" customWidth="1"/>
    <col min="2312" max="2314" width="11.6328125" customWidth="1"/>
    <col min="2315" max="2318" width="11" customWidth="1"/>
    <col min="2545" max="2545" width="5.36328125" customWidth="1"/>
    <col min="2546" max="2546" width="18.08984375" customWidth="1"/>
    <col min="2547" max="2557" width="0" hidden="1" customWidth="1"/>
    <col min="2558" max="2567" width="10.453125" customWidth="1"/>
    <col min="2568" max="2570" width="11.6328125" customWidth="1"/>
    <col min="2571" max="2574" width="11" customWidth="1"/>
    <col min="2801" max="2801" width="5.36328125" customWidth="1"/>
    <col min="2802" max="2802" width="18.08984375" customWidth="1"/>
    <col min="2803" max="2813" width="0" hidden="1" customWidth="1"/>
    <col min="2814" max="2823" width="10.453125" customWidth="1"/>
    <col min="2824" max="2826" width="11.6328125" customWidth="1"/>
    <col min="2827" max="2830" width="11" customWidth="1"/>
    <col min="3057" max="3057" width="5.36328125" customWidth="1"/>
    <col min="3058" max="3058" width="18.08984375" customWidth="1"/>
    <col min="3059" max="3069" width="0" hidden="1" customWidth="1"/>
    <col min="3070" max="3079" width="10.453125" customWidth="1"/>
    <col min="3080" max="3082" width="11.6328125" customWidth="1"/>
    <col min="3083" max="3086" width="11" customWidth="1"/>
    <col min="3313" max="3313" width="5.36328125" customWidth="1"/>
    <col min="3314" max="3314" width="18.08984375" customWidth="1"/>
    <col min="3315" max="3325" width="0" hidden="1" customWidth="1"/>
    <col min="3326" max="3335" width="10.453125" customWidth="1"/>
    <col min="3336" max="3338" width="11.6328125" customWidth="1"/>
    <col min="3339" max="3342" width="11" customWidth="1"/>
    <col min="3569" max="3569" width="5.36328125" customWidth="1"/>
    <col min="3570" max="3570" width="18.08984375" customWidth="1"/>
    <col min="3571" max="3581" width="0" hidden="1" customWidth="1"/>
    <col min="3582" max="3591" width="10.453125" customWidth="1"/>
    <col min="3592" max="3594" width="11.6328125" customWidth="1"/>
    <col min="3595" max="3598" width="11" customWidth="1"/>
    <col min="3825" max="3825" width="5.36328125" customWidth="1"/>
    <col min="3826" max="3826" width="18.08984375" customWidth="1"/>
    <col min="3827" max="3837" width="0" hidden="1" customWidth="1"/>
    <col min="3838" max="3847" width="10.453125" customWidth="1"/>
    <col min="3848" max="3850" width="11.6328125" customWidth="1"/>
    <col min="3851" max="3854" width="11" customWidth="1"/>
    <col min="4081" max="4081" width="5.36328125" customWidth="1"/>
    <col min="4082" max="4082" width="18.08984375" customWidth="1"/>
    <col min="4083" max="4093" width="0" hidden="1" customWidth="1"/>
    <col min="4094" max="4103" width="10.453125" customWidth="1"/>
    <col min="4104" max="4106" width="11.6328125" customWidth="1"/>
    <col min="4107" max="4110" width="11" customWidth="1"/>
    <col min="4337" max="4337" width="5.36328125" customWidth="1"/>
    <col min="4338" max="4338" width="18.08984375" customWidth="1"/>
    <col min="4339" max="4349" width="0" hidden="1" customWidth="1"/>
    <col min="4350" max="4359" width="10.453125" customWidth="1"/>
    <col min="4360" max="4362" width="11.6328125" customWidth="1"/>
    <col min="4363" max="4366" width="11" customWidth="1"/>
    <col min="4593" max="4593" width="5.36328125" customWidth="1"/>
    <col min="4594" max="4594" width="18.08984375" customWidth="1"/>
    <col min="4595" max="4605" width="0" hidden="1" customWidth="1"/>
    <col min="4606" max="4615" width="10.453125" customWidth="1"/>
    <col min="4616" max="4618" width="11.6328125" customWidth="1"/>
    <col min="4619" max="4622" width="11" customWidth="1"/>
    <col min="4849" max="4849" width="5.36328125" customWidth="1"/>
    <col min="4850" max="4850" width="18.08984375" customWidth="1"/>
    <col min="4851" max="4861" width="0" hidden="1" customWidth="1"/>
    <col min="4862" max="4871" width="10.453125" customWidth="1"/>
    <col min="4872" max="4874" width="11.6328125" customWidth="1"/>
    <col min="4875" max="4878" width="11" customWidth="1"/>
    <col min="5105" max="5105" width="5.36328125" customWidth="1"/>
    <col min="5106" max="5106" width="18.08984375" customWidth="1"/>
    <col min="5107" max="5117" width="0" hidden="1" customWidth="1"/>
    <col min="5118" max="5127" width="10.453125" customWidth="1"/>
    <col min="5128" max="5130" width="11.6328125" customWidth="1"/>
    <col min="5131" max="5134" width="11" customWidth="1"/>
    <col min="5361" max="5361" width="5.36328125" customWidth="1"/>
    <col min="5362" max="5362" width="18.08984375" customWidth="1"/>
    <col min="5363" max="5373" width="0" hidden="1" customWidth="1"/>
    <col min="5374" max="5383" width="10.453125" customWidth="1"/>
    <col min="5384" max="5386" width="11.6328125" customWidth="1"/>
    <col min="5387" max="5390" width="11" customWidth="1"/>
    <col min="5617" max="5617" width="5.36328125" customWidth="1"/>
    <col min="5618" max="5618" width="18.08984375" customWidth="1"/>
    <col min="5619" max="5629" width="0" hidden="1" customWidth="1"/>
    <col min="5630" max="5639" width="10.453125" customWidth="1"/>
    <col min="5640" max="5642" width="11.6328125" customWidth="1"/>
    <col min="5643" max="5646" width="11" customWidth="1"/>
    <col min="5873" max="5873" width="5.36328125" customWidth="1"/>
    <col min="5874" max="5874" width="18.08984375" customWidth="1"/>
    <col min="5875" max="5885" width="0" hidden="1" customWidth="1"/>
    <col min="5886" max="5895" width="10.453125" customWidth="1"/>
    <col min="5896" max="5898" width="11.6328125" customWidth="1"/>
    <col min="5899" max="5902" width="11" customWidth="1"/>
    <col min="6129" max="6129" width="5.36328125" customWidth="1"/>
    <col min="6130" max="6130" width="18.08984375" customWidth="1"/>
    <col min="6131" max="6141" width="0" hidden="1" customWidth="1"/>
    <col min="6142" max="6151" width="10.453125" customWidth="1"/>
    <col min="6152" max="6154" width="11.6328125" customWidth="1"/>
    <col min="6155" max="6158" width="11" customWidth="1"/>
    <col min="6385" max="6385" width="5.36328125" customWidth="1"/>
    <col min="6386" max="6386" width="18.08984375" customWidth="1"/>
    <col min="6387" max="6397" width="0" hidden="1" customWidth="1"/>
    <col min="6398" max="6407" width="10.453125" customWidth="1"/>
    <col min="6408" max="6410" width="11.6328125" customWidth="1"/>
    <col min="6411" max="6414" width="11" customWidth="1"/>
    <col min="6641" max="6641" width="5.36328125" customWidth="1"/>
    <col min="6642" max="6642" width="18.08984375" customWidth="1"/>
    <col min="6643" max="6653" width="0" hidden="1" customWidth="1"/>
    <col min="6654" max="6663" width="10.453125" customWidth="1"/>
    <col min="6664" max="6666" width="11.6328125" customWidth="1"/>
    <col min="6667" max="6670" width="11" customWidth="1"/>
    <col min="6897" max="6897" width="5.36328125" customWidth="1"/>
    <col min="6898" max="6898" width="18.08984375" customWidth="1"/>
    <col min="6899" max="6909" width="0" hidden="1" customWidth="1"/>
    <col min="6910" max="6919" width="10.453125" customWidth="1"/>
    <col min="6920" max="6922" width="11.6328125" customWidth="1"/>
    <col min="6923" max="6926" width="11" customWidth="1"/>
    <col min="7153" max="7153" width="5.36328125" customWidth="1"/>
    <col min="7154" max="7154" width="18.08984375" customWidth="1"/>
    <col min="7155" max="7165" width="0" hidden="1" customWidth="1"/>
    <col min="7166" max="7175" width="10.453125" customWidth="1"/>
    <col min="7176" max="7178" width="11.6328125" customWidth="1"/>
    <col min="7179" max="7182" width="11" customWidth="1"/>
    <col min="7409" max="7409" width="5.36328125" customWidth="1"/>
    <col min="7410" max="7410" width="18.08984375" customWidth="1"/>
    <col min="7411" max="7421" width="0" hidden="1" customWidth="1"/>
    <col min="7422" max="7431" width="10.453125" customWidth="1"/>
    <col min="7432" max="7434" width="11.6328125" customWidth="1"/>
    <col min="7435" max="7438" width="11" customWidth="1"/>
    <col min="7665" max="7665" width="5.36328125" customWidth="1"/>
    <col min="7666" max="7666" width="18.08984375" customWidth="1"/>
    <col min="7667" max="7677" width="0" hidden="1" customWidth="1"/>
    <col min="7678" max="7687" width="10.453125" customWidth="1"/>
    <col min="7688" max="7690" width="11.6328125" customWidth="1"/>
    <col min="7691" max="7694" width="11" customWidth="1"/>
    <col min="7921" max="7921" width="5.36328125" customWidth="1"/>
    <col min="7922" max="7922" width="18.08984375" customWidth="1"/>
    <col min="7923" max="7933" width="0" hidden="1" customWidth="1"/>
    <col min="7934" max="7943" width="10.453125" customWidth="1"/>
    <col min="7944" max="7946" width="11.6328125" customWidth="1"/>
    <col min="7947" max="7950" width="11" customWidth="1"/>
    <col min="8177" max="8177" width="5.36328125" customWidth="1"/>
    <col min="8178" max="8178" width="18.08984375" customWidth="1"/>
    <col min="8179" max="8189" width="0" hidden="1" customWidth="1"/>
    <col min="8190" max="8199" width="10.453125" customWidth="1"/>
    <col min="8200" max="8202" width="11.6328125" customWidth="1"/>
    <col min="8203" max="8206" width="11" customWidth="1"/>
    <col min="8433" max="8433" width="5.36328125" customWidth="1"/>
    <col min="8434" max="8434" width="18.08984375" customWidth="1"/>
    <col min="8435" max="8445" width="0" hidden="1" customWidth="1"/>
    <col min="8446" max="8455" width="10.453125" customWidth="1"/>
    <col min="8456" max="8458" width="11.6328125" customWidth="1"/>
    <col min="8459" max="8462" width="11" customWidth="1"/>
    <col min="8689" max="8689" width="5.36328125" customWidth="1"/>
    <col min="8690" max="8690" width="18.08984375" customWidth="1"/>
    <col min="8691" max="8701" width="0" hidden="1" customWidth="1"/>
    <col min="8702" max="8711" width="10.453125" customWidth="1"/>
    <col min="8712" max="8714" width="11.6328125" customWidth="1"/>
    <col min="8715" max="8718" width="11" customWidth="1"/>
    <col min="8945" max="8945" width="5.36328125" customWidth="1"/>
    <col min="8946" max="8946" width="18.08984375" customWidth="1"/>
    <col min="8947" max="8957" width="0" hidden="1" customWidth="1"/>
    <col min="8958" max="8967" width="10.453125" customWidth="1"/>
    <col min="8968" max="8970" width="11.6328125" customWidth="1"/>
    <col min="8971" max="8974" width="11" customWidth="1"/>
    <col min="9201" max="9201" width="5.36328125" customWidth="1"/>
    <col min="9202" max="9202" width="18.08984375" customWidth="1"/>
    <col min="9203" max="9213" width="0" hidden="1" customWidth="1"/>
    <col min="9214" max="9223" width="10.453125" customWidth="1"/>
    <col min="9224" max="9226" width="11.6328125" customWidth="1"/>
    <col min="9227" max="9230" width="11" customWidth="1"/>
    <col min="9457" max="9457" width="5.36328125" customWidth="1"/>
    <col min="9458" max="9458" width="18.08984375" customWidth="1"/>
    <col min="9459" max="9469" width="0" hidden="1" customWidth="1"/>
    <col min="9470" max="9479" width="10.453125" customWidth="1"/>
    <col min="9480" max="9482" width="11.6328125" customWidth="1"/>
    <col min="9483" max="9486" width="11" customWidth="1"/>
    <col min="9713" max="9713" width="5.36328125" customWidth="1"/>
    <col min="9714" max="9714" width="18.08984375" customWidth="1"/>
    <col min="9715" max="9725" width="0" hidden="1" customWidth="1"/>
    <col min="9726" max="9735" width="10.453125" customWidth="1"/>
    <col min="9736" max="9738" width="11.6328125" customWidth="1"/>
    <col min="9739" max="9742" width="11" customWidth="1"/>
    <col min="9969" max="9969" width="5.36328125" customWidth="1"/>
    <col min="9970" max="9970" width="18.08984375" customWidth="1"/>
    <col min="9971" max="9981" width="0" hidden="1" customWidth="1"/>
    <col min="9982" max="9991" width="10.453125" customWidth="1"/>
    <col min="9992" max="9994" width="11.6328125" customWidth="1"/>
    <col min="9995" max="9998" width="11" customWidth="1"/>
    <col min="10225" max="10225" width="5.36328125" customWidth="1"/>
    <col min="10226" max="10226" width="18.08984375" customWidth="1"/>
    <col min="10227" max="10237" width="0" hidden="1" customWidth="1"/>
    <col min="10238" max="10247" width="10.453125" customWidth="1"/>
    <col min="10248" max="10250" width="11.6328125" customWidth="1"/>
    <col min="10251" max="10254" width="11" customWidth="1"/>
    <col min="10481" max="10481" width="5.36328125" customWidth="1"/>
    <col min="10482" max="10482" width="18.08984375" customWidth="1"/>
    <col min="10483" max="10493" width="0" hidden="1" customWidth="1"/>
    <col min="10494" max="10503" width="10.453125" customWidth="1"/>
    <col min="10504" max="10506" width="11.6328125" customWidth="1"/>
    <col min="10507" max="10510" width="11" customWidth="1"/>
    <col min="10737" max="10737" width="5.36328125" customWidth="1"/>
    <col min="10738" max="10738" width="18.08984375" customWidth="1"/>
    <col min="10739" max="10749" width="0" hidden="1" customWidth="1"/>
    <col min="10750" max="10759" width="10.453125" customWidth="1"/>
    <col min="10760" max="10762" width="11.6328125" customWidth="1"/>
    <col min="10763" max="10766" width="11" customWidth="1"/>
    <col min="10993" max="10993" width="5.36328125" customWidth="1"/>
    <col min="10994" max="10994" width="18.08984375" customWidth="1"/>
    <col min="10995" max="11005" width="0" hidden="1" customWidth="1"/>
    <col min="11006" max="11015" width="10.453125" customWidth="1"/>
    <col min="11016" max="11018" width="11.6328125" customWidth="1"/>
    <col min="11019" max="11022" width="11" customWidth="1"/>
    <col min="11249" max="11249" width="5.36328125" customWidth="1"/>
    <col min="11250" max="11250" width="18.08984375" customWidth="1"/>
    <col min="11251" max="11261" width="0" hidden="1" customWidth="1"/>
    <col min="11262" max="11271" width="10.453125" customWidth="1"/>
    <col min="11272" max="11274" width="11.6328125" customWidth="1"/>
    <col min="11275" max="11278" width="11" customWidth="1"/>
    <col min="11505" max="11505" width="5.36328125" customWidth="1"/>
    <col min="11506" max="11506" width="18.08984375" customWidth="1"/>
    <col min="11507" max="11517" width="0" hidden="1" customWidth="1"/>
    <col min="11518" max="11527" width="10.453125" customWidth="1"/>
    <col min="11528" max="11530" width="11.6328125" customWidth="1"/>
    <col min="11531" max="11534" width="11" customWidth="1"/>
    <col min="11761" max="11761" width="5.36328125" customWidth="1"/>
    <col min="11762" max="11762" width="18.08984375" customWidth="1"/>
    <col min="11763" max="11773" width="0" hidden="1" customWidth="1"/>
    <col min="11774" max="11783" width="10.453125" customWidth="1"/>
    <col min="11784" max="11786" width="11.6328125" customWidth="1"/>
    <col min="11787" max="11790" width="11" customWidth="1"/>
    <col min="12017" max="12017" width="5.36328125" customWidth="1"/>
    <col min="12018" max="12018" width="18.08984375" customWidth="1"/>
    <col min="12019" max="12029" width="0" hidden="1" customWidth="1"/>
    <col min="12030" max="12039" width="10.453125" customWidth="1"/>
    <col min="12040" max="12042" width="11.6328125" customWidth="1"/>
    <col min="12043" max="12046" width="11" customWidth="1"/>
    <col min="12273" max="12273" width="5.36328125" customWidth="1"/>
    <col min="12274" max="12274" width="18.08984375" customWidth="1"/>
    <col min="12275" max="12285" width="0" hidden="1" customWidth="1"/>
    <col min="12286" max="12295" width="10.453125" customWidth="1"/>
    <col min="12296" max="12298" width="11.6328125" customWidth="1"/>
    <col min="12299" max="12302" width="11" customWidth="1"/>
    <col min="12529" max="12529" width="5.36328125" customWidth="1"/>
    <col min="12530" max="12530" width="18.08984375" customWidth="1"/>
    <col min="12531" max="12541" width="0" hidden="1" customWidth="1"/>
    <col min="12542" max="12551" width="10.453125" customWidth="1"/>
    <col min="12552" max="12554" width="11.6328125" customWidth="1"/>
    <col min="12555" max="12558" width="11" customWidth="1"/>
    <col min="12785" max="12785" width="5.36328125" customWidth="1"/>
    <col min="12786" max="12786" width="18.08984375" customWidth="1"/>
    <col min="12787" max="12797" width="0" hidden="1" customWidth="1"/>
    <col min="12798" max="12807" width="10.453125" customWidth="1"/>
    <col min="12808" max="12810" width="11.6328125" customWidth="1"/>
    <col min="12811" max="12814" width="11" customWidth="1"/>
    <col min="13041" max="13041" width="5.36328125" customWidth="1"/>
    <col min="13042" max="13042" width="18.08984375" customWidth="1"/>
    <col min="13043" max="13053" width="0" hidden="1" customWidth="1"/>
    <col min="13054" max="13063" width="10.453125" customWidth="1"/>
    <col min="13064" max="13066" width="11.6328125" customWidth="1"/>
    <col min="13067" max="13070" width="11" customWidth="1"/>
    <col min="13297" max="13297" width="5.36328125" customWidth="1"/>
    <col min="13298" max="13298" width="18.08984375" customWidth="1"/>
    <col min="13299" max="13309" width="0" hidden="1" customWidth="1"/>
    <col min="13310" max="13319" width="10.453125" customWidth="1"/>
    <col min="13320" max="13322" width="11.6328125" customWidth="1"/>
    <col min="13323" max="13326" width="11" customWidth="1"/>
    <col min="13553" max="13553" width="5.36328125" customWidth="1"/>
    <col min="13554" max="13554" width="18.08984375" customWidth="1"/>
    <col min="13555" max="13565" width="0" hidden="1" customWidth="1"/>
    <col min="13566" max="13575" width="10.453125" customWidth="1"/>
    <col min="13576" max="13578" width="11.6328125" customWidth="1"/>
    <col min="13579" max="13582" width="11" customWidth="1"/>
    <col min="13809" max="13809" width="5.36328125" customWidth="1"/>
    <col min="13810" max="13810" width="18.08984375" customWidth="1"/>
    <col min="13811" max="13821" width="0" hidden="1" customWidth="1"/>
    <col min="13822" max="13831" width="10.453125" customWidth="1"/>
    <col min="13832" max="13834" width="11.6328125" customWidth="1"/>
    <col min="13835" max="13838" width="11" customWidth="1"/>
    <col min="14065" max="14065" width="5.36328125" customWidth="1"/>
    <col min="14066" max="14066" width="18.08984375" customWidth="1"/>
    <col min="14067" max="14077" width="0" hidden="1" customWidth="1"/>
    <col min="14078" max="14087" width="10.453125" customWidth="1"/>
    <col min="14088" max="14090" width="11.6328125" customWidth="1"/>
    <col min="14091" max="14094" width="11" customWidth="1"/>
    <col min="14321" max="14321" width="5.36328125" customWidth="1"/>
    <col min="14322" max="14322" width="18.08984375" customWidth="1"/>
    <col min="14323" max="14333" width="0" hidden="1" customWidth="1"/>
    <col min="14334" max="14343" width="10.453125" customWidth="1"/>
    <col min="14344" max="14346" width="11.6328125" customWidth="1"/>
    <col min="14347" max="14350" width="11" customWidth="1"/>
    <col min="14577" max="14577" width="5.36328125" customWidth="1"/>
    <col min="14578" max="14578" width="18.08984375" customWidth="1"/>
    <col min="14579" max="14589" width="0" hidden="1" customWidth="1"/>
    <col min="14590" max="14599" width="10.453125" customWidth="1"/>
    <col min="14600" max="14602" width="11.6328125" customWidth="1"/>
    <col min="14603" max="14606" width="11" customWidth="1"/>
    <col min="14833" max="14833" width="5.36328125" customWidth="1"/>
    <col min="14834" max="14834" width="18.08984375" customWidth="1"/>
    <col min="14835" max="14845" width="0" hidden="1" customWidth="1"/>
    <col min="14846" max="14855" width="10.453125" customWidth="1"/>
    <col min="14856" max="14858" width="11.6328125" customWidth="1"/>
    <col min="14859" max="14862" width="11" customWidth="1"/>
    <col min="15089" max="15089" width="5.36328125" customWidth="1"/>
    <col min="15090" max="15090" width="18.08984375" customWidth="1"/>
    <col min="15091" max="15101" width="0" hidden="1" customWidth="1"/>
    <col min="15102" max="15111" width="10.453125" customWidth="1"/>
    <col min="15112" max="15114" width="11.6328125" customWidth="1"/>
    <col min="15115" max="15118" width="11" customWidth="1"/>
    <col min="15345" max="15345" width="5.36328125" customWidth="1"/>
    <col min="15346" max="15346" width="18.08984375" customWidth="1"/>
    <col min="15347" max="15357" width="0" hidden="1" customWidth="1"/>
    <col min="15358" max="15367" width="10.453125" customWidth="1"/>
    <col min="15368" max="15370" width="11.6328125" customWidth="1"/>
    <col min="15371" max="15374" width="11" customWidth="1"/>
    <col min="15601" max="15601" width="5.36328125" customWidth="1"/>
    <col min="15602" max="15602" width="18.08984375" customWidth="1"/>
    <col min="15603" max="15613" width="0" hidden="1" customWidth="1"/>
    <col min="15614" max="15623" width="10.453125" customWidth="1"/>
    <col min="15624" max="15626" width="11.6328125" customWidth="1"/>
    <col min="15627" max="15630" width="11" customWidth="1"/>
    <col min="15857" max="15857" width="5.36328125" customWidth="1"/>
    <col min="15858" max="15858" width="18.08984375" customWidth="1"/>
    <col min="15859" max="15869" width="0" hidden="1" customWidth="1"/>
    <col min="15870" max="15879" width="10.453125" customWidth="1"/>
    <col min="15880" max="15882" width="11.6328125" customWidth="1"/>
    <col min="15883" max="15886" width="11" customWidth="1"/>
    <col min="16113" max="16113" width="5.36328125" customWidth="1"/>
    <col min="16114" max="16114" width="18.08984375" customWidth="1"/>
    <col min="16115" max="16125" width="0" hidden="1" customWidth="1"/>
    <col min="16126" max="16135" width="10.453125" customWidth="1"/>
    <col min="16136" max="16138" width="11.6328125" customWidth="1"/>
    <col min="16139" max="16142" width="11" customWidth="1"/>
  </cols>
  <sheetData>
    <row r="1" spans="1:17" x14ac:dyDescent="0.2">
      <c r="A1" s="39" t="s">
        <v>613</v>
      </c>
    </row>
    <row r="2" spans="1:17" x14ac:dyDescent="0.2">
      <c r="F2" s="40"/>
      <c r="G2" s="40"/>
      <c r="H2" s="40"/>
      <c r="Q2" s="149" t="s">
        <v>295</v>
      </c>
    </row>
    <row r="3" spans="1:17" x14ac:dyDescent="0.2">
      <c r="A3" s="41"/>
      <c r="B3" s="42"/>
      <c r="C3" s="372" t="s">
        <v>151</v>
      </c>
      <c r="D3" s="372" t="s">
        <v>284</v>
      </c>
      <c r="E3" s="372" t="s">
        <v>285</v>
      </c>
      <c r="F3" s="372" t="s">
        <v>286</v>
      </c>
      <c r="G3" s="372" t="s">
        <v>287</v>
      </c>
      <c r="H3" s="372" t="s">
        <v>288</v>
      </c>
      <c r="I3" s="617" t="s">
        <v>296</v>
      </c>
      <c r="J3" s="617" t="s">
        <v>383</v>
      </c>
      <c r="K3" s="617" t="s">
        <v>424</v>
      </c>
      <c r="L3" s="617" t="s">
        <v>431</v>
      </c>
      <c r="M3" s="617" t="s">
        <v>495</v>
      </c>
      <c r="N3" s="617" t="s">
        <v>554</v>
      </c>
      <c r="O3" s="617" t="s">
        <v>579</v>
      </c>
      <c r="P3" s="617" t="s">
        <v>619</v>
      </c>
      <c r="Q3" s="639" t="s">
        <v>632</v>
      </c>
    </row>
    <row r="4" spans="1:17" x14ac:dyDescent="0.2">
      <c r="A4" s="44"/>
      <c r="B4" s="40"/>
      <c r="C4" s="45" t="s">
        <v>392</v>
      </c>
      <c r="D4" s="45" t="s">
        <v>289</v>
      </c>
      <c r="E4" s="45" t="s">
        <v>290</v>
      </c>
      <c r="F4" s="45" t="s">
        <v>291</v>
      </c>
      <c r="G4" s="45" t="s">
        <v>292</v>
      </c>
      <c r="H4" s="45" t="s">
        <v>293</v>
      </c>
      <c r="I4" s="92" t="s">
        <v>297</v>
      </c>
      <c r="J4" s="92" t="s">
        <v>384</v>
      </c>
      <c r="K4" s="92" t="s">
        <v>425</v>
      </c>
      <c r="L4" s="92" t="s">
        <v>432</v>
      </c>
      <c r="M4" s="92" t="s">
        <v>496</v>
      </c>
      <c r="N4" s="92" t="s">
        <v>555</v>
      </c>
      <c r="O4" s="92" t="s">
        <v>580</v>
      </c>
      <c r="P4" s="92" t="s">
        <v>618</v>
      </c>
      <c r="Q4" s="640" t="s">
        <v>630</v>
      </c>
    </row>
    <row r="5" spans="1:17" x14ac:dyDescent="0.2">
      <c r="A5" s="46" t="s">
        <v>586</v>
      </c>
      <c r="B5" s="46"/>
      <c r="C5" s="539">
        <v>9779</v>
      </c>
      <c r="D5" s="183">
        <v>10881</v>
      </c>
      <c r="E5" s="183">
        <v>11579</v>
      </c>
      <c r="F5" s="183">
        <v>11357.781999999999</v>
      </c>
      <c r="G5" s="183">
        <v>12713</v>
      </c>
      <c r="H5" s="183">
        <v>13723</v>
      </c>
      <c r="I5" s="183">
        <v>12777.518</v>
      </c>
      <c r="J5" s="183">
        <v>13013</v>
      </c>
      <c r="K5" s="183">
        <v>12567</v>
      </c>
      <c r="L5" s="183">
        <v>12602.677</v>
      </c>
      <c r="M5" s="183">
        <v>8023.5050000000001</v>
      </c>
      <c r="N5" s="183">
        <v>9588.1820000000007</v>
      </c>
      <c r="O5" s="183">
        <v>12815.673999999999</v>
      </c>
      <c r="P5" s="183">
        <v>13332.731</v>
      </c>
      <c r="Q5" s="101">
        <v>12835.175999999999</v>
      </c>
    </row>
    <row r="6" spans="1:17" x14ac:dyDescent="0.2">
      <c r="A6" s="48" t="s">
        <v>82</v>
      </c>
      <c r="B6" s="46"/>
      <c r="C6" s="541">
        <v>1797.9</v>
      </c>
      <c r="D6" s="187">
        <v>1739.93</v>
      </c>
      <c r="E6" s="577">
        <v>1699.16</v>
      </c>
      <c r="F6" s="577">
        <v>1589</v>
      </c>
      <c r="G6" s="577" t="s">
        <v>103</v>
      </c>
      <c r="H6" s="577" t="s">
        <v>103</v>
      </c>
      <c r="I6" s="577"/>
      <c r="Q6" s="56"/>
    </row>
    <row r="7" spans="1:17" x14ac:dyDescent="0.2">
      <c r="A7" s="46" t="s">
        <v>561</v>
      </c>
      <c r="B7" s="48" t="s">
        <v>587</v>
      </c>
      <c r="C7" s="564">
        <v>10215</v>
      </c>
      <c r="D7" s="578">
        <v>9511</v>
      </c>
      <c r="E7" s="579">
        <v>10157</v>
      </c>
      <c r="F7" s="506">
        <v>9948.2989999999991</v>
      </c>
      <c r="G7" s="564">
        <v>11413</v>
      </c>
      <c r="H7" s="564">
        <v>12364</v>
      </c>
      <c r="I7" s="580">
        <v>11476.518</v>
      </c>
      <c r="J7" s="68">
        <v>11696</v>
      </c>
      <c r="K7" s="68">
        <v>11311</v>
      </c>
      <c r="L7" s="68">
        <v>11361.502</v>
      </c>
      <c r="M7" s="68">
        <v>7276.0789999999997</v>
      </c>
      <c r="N7" s="68">
        <v>8605.9500000000007</v>
      </c>
      <c r="O7" s="68">
        <v>11586.668</v>
      </c>
      <c r="P7" s="68">
        <v>12105.543</v>
      </c>
      <c r="Q7" s="50">
        <v>11576.22</v>
      </c>
    </row>
    <row r="8" spans="1:17" x14ac:dyDescent="0.2">
      <c r="A8" s="51"/>
      <c r="B8" s="52" t="s">
        <v>588</v>
      </c>
      <c r="C8" s="545">
        <v>1363</v>
      </c>
      <c r="D8" s="185">
        <v>1370</v>
      </c>
      <c r="E8" s="185">
        <v>1422</v>
      </c>
      <c r="F8" s="50">
        <v>1409.4829999999999</v>
      </c>
      <c r="G8" s="544">
        <v>1300</v>
      </c>
      <c r="H8" s="564">
        <v>1359</v>
      </c>
      <c r="I8" s="581">
        <v>1301</v>
      </c>
      <c r="J8" s="68">
        <v>1317</v>
      </c>
      <c r="K8" s="68">
        <v>1256</v>
      </c>
      <c r="L8" s="68">
        <v>1241.175</v>
      </c>
      <c r="M8" s="68">
        <v>747.42600000000004</v>
      </c>
      <c r="N8" s="68">
        <v>982.23199999999997</v>
      </c>
      <c r="O8" s="60">
        <v>1229.0060000000001</v>
      </c>
      <c r="P8" s="60">
        <v>1227.1879999999999</v>
      </c>
      <c r="Q8" s="55">
        <v>1258.9559999999999</v>
      </c>
    </row>
    <row r="9" spans="1:17" x14ac:dyDescent="0.2">
      <c r="A9" s="58" t="s">
        <v>589</v>
      </c>
      <c r="B9" s="57"/>
      <c r="C9" s="544">
        <v>1363</v>
      </c>
      <c r="D9" s="186">
        <v>1370</v>
      </c>
      <c r="E9" s="186">
        <v>1422</v>
      </c>
      <c r="F9" s="183">
        <v>1409.4829999999999</v>
      </c>
      <c r="G9" s="183">
        <v>1300</v>
      </c>
      <c r="H9" s="183">
        <v>1358.5709999999999</v>
      </c>
      <c r="I9" s="183">
        <v>1301</v>
      </c>
      <c r="J9" s="183">
        <v>1317</v>
      </c>
      <c r="K9" s="59">
        <v>1256</v>
      </c>
      <c r="L9" s="59">
        <v>1241.175</v>
      </c>
      <c r="M9" s="59">
        <v>747.42600000000016</v>
      </c>
      <c r="N9" s="59">
        <v>982.23199999999986</v>
      </c>
      <c r="O9" s="68">
        <v>1229.0060000000001</v>
      </c>
      <c r="P9" s="68">
        <v>1227.1879999999999</v>
      </c>
      <c r="Q9" s="50">
        <v>1258.9559999999999</v>
      </c>
    </row>
    <row r="10" spans="1:17" x14ac:dyDescent="0.2">
      <c r="A10" s="46" t="s">
        <v>561</v>
      </c>
      <c r="B10" s="48" t="s">
        <v>140</v>
      </c>
      <c r="C10" s="544">
        <v>357</v>
      </c>
      <c r="D10" s="186">
        <v>375</v>
      </c>
      <c r="E10" s="184">
        <v>412</v>
      </c>
      <c r="F10" s="50">
        <v>412.54500000000002</v>
      </c>
      <c r="G10" s="544">
        <v>418</v>
      </c>
      <c r="H10" s="544">
        <v>474.09699999999998</v>
      </c>
      <c r="I10" s="544">
        <v>450</v>
      </c>
      <c r="J10" s="544">
        <v>427</v>
      </c>
      <c r="K10" s="68">
        <v>394</v>
      </c>
      <c r="L10" s="68">
        <v>387.31400000000002</v>
      </c>
      <c r="M10" s="68">
        <v>208.79</v>
      </c>
      <c r="N10" s="68">
        <v>275.54599999999999</v>
      </c>
      <c r="O10" s="68">
        <v>386.11700000000002</v>
      </c>
      <c r="P10" s="68">
        <v>373.57100000000003</v>
      </c>
      <c r="Q10" s="50">
        <v>418.61500000000001</v>
      </c>
    </row>
    <row r="11" spans="1:17" x14ac:dyDescent="0.2">
      <c r="A11" s="46"/>
      <c r="B11" s="48" t="s">
        <v>141</v>
      </c>
      <c r="C11" s="544">
        <v>495</v>
      </c>
      <c r="D11" s="186">
        <v>493</v>
      </c>
      <c r="E11" s="184">
        <v>508</v>
      </c>
      <c r="F11" s="50">
        <v>504.11399999999998</v>
      </c>
      <c r="G11" s="544">
        <v>531</v>
      </c>
      <c r="H11" s="544">
        <v>549.00699999999995</v>
      </c>
      <c r="I11" s="544">
        <v>537</v>
      </c>
      <c r="J11" s="544">
        <v>541</v>
      </c>
      <c r="K11" s="68">
        <v>527</v>
      </c>
      <c r="L11" s="68">
        <v>510.45499999999998</v>
      </c>
      <c r="M11" s="68">
        <v>335.60300000000001</v>
      </c>
      <c r="N11" s="68">
        <v>437.92899999999997</v>
      </c>
      <c r="O11" s="68">
        <v>506.30099999999999</v>
      </c>
      <c r="P11" s="68">
        <v>521.82500000000005</v>
      </c>
      <c r="Q11" s="50">
        <v>508.41199999999998</v>
      </c>
    </row>
    <row r="12" spans="1:17" x14ac:dyDescent="0.2">
      <c r="A12" s="46"/>
      <c r="B12" s="48" t="s">
        <v>142</v>
      </c>
      <c r="C12" s="544">
        <v>44</v>
      </c>
      <c r="D12" s="186">
        <v>47</v>
      </c>
      <c r="E12" s="184">
        <v>32</v>
      </c>
      <c r="F12" s="50">
        <v>38.088999999999999</v>
      </c>
      <c r="G12" s="544">
        <v>24</v>
      </c>
      <c r="H12" s="544">
        <v>31.875</v>
      </c>
      <c r="I12" s="544">
        <v>25</v>
      </c>
      <c r="J12" s="544">
        <v>23</v>
      </c>
      <c r="K12" s="68">
        <v>20</v>
      </c>
      <c r="L12" s="68">
        <v>23.885000000000002</v>
      </c>
      <c r="M12" s="68">
        <v>8.9849999999999994</v>
      </c>
      <c r="N12" s="68">
        <v>11.93</v>
      </c>
      <c r="O12" s="68">
        <v>23.087</v>
      </c>
      <c r="P12" s="68">
        <v>24.4</v>
      </c>
      <c r="Q12" s="50">
        <v>19.088999999999999</v>
      </c>
    </row>
    <row r="13" spans="1:17" x14ac:dyDescent="0.2">
      <c r="A13" s="46"/>
      <c r="B13" s="48" t="s">
        <v>143</v>
      </c>
      <c r="C13" s="544">
        <v>315</v>
      </c>
      <c r="D13" s="186">
        <v>313</v>
      </c>
      <c r="E13" s="184">
        <v>328</v>
      </c>
      <c r="F13" s="50">
        <v>316.03800000000001</v>
      </c>
      <c r="G13" s="544">
        <v>183</v>
      </c>
      <c r="H13" s="544">
        <v>197.88</v>
      </c>
      <c r="I13" s="544">
        <v>184</v>
      </c>
      <c r="J13" s="544">
        <v>219</v>
      </c>
      <c r="K13" s="68">
        <v>208</v>
      </c>
      <c r="L13" s="68">
        <v>203.39</v>
      </c>
      <c r="M13" s="68">
        <v>104.008</v>
      </c>
      <c r="N13" s="68">
        <v>147.03700000000001</v>
      </c>
      <c r="O13" s="68">
        <v>192.22300000000001</v>
      </c>
      <c r="P13" s="68">
        <v>203.00299999999999</v>
      </c>
      <c r="Q13" s="50">
        <v>202.5</v>
      </c>
    </row>
    <row r="14" spans="1:17" x14ac:dyDescent="0.2">
      <c r="A14" s="46"/>
      <c r="B14" s="48" t="s">
        <v>144</v>
      </c>
      <c r="C14" s="544">
        <v>0</v>
      </c>
      <c r="D14" s="186">
        <v>0</v>
      </c>
      <c r="E14" s="184">
        <v>0</v>
      </c>
      <c r="F14" s="50">
        <v>0</v>
      </c>
      <c r="G14" s="544">
        <v>0</v>
      </c>
      <c r="H14" s="544">
        <v>0</v>
      </c>
      <c r="I14" s="544">
        <v>0</v>
      </c>
      <c r="J14" s="544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50">
        <v>0</v>
      </c>
    </row>
    <row r="15" spans="1:17" x14ac:dyDescent="0.2">
      <c r="A15" s="46"/>
      <c r="B15" s="48" t="s">
        <v>145</v>
      </c>
      <c r="C15" s="544">
        <v>57</v>
      </c>
      <c r="D15" s="186">
        <v>59</v>
      </c>
      <c r="E15" s="184">
        <v>59</v>
      </c>
      <c r="F15" s="50">
        <v>54.838000000000001</v>
      </c>
      <c r="G15" s="544">
        <v>58</v>
      </c>
      <c r="H15" s="544">
        <v>58.625</v>
      </c>
      <c r="I15" s="544">
        <v>50</v>
      </c>
      <c r="J15" s="544">
        <v>51</v>
      </c>
      <c r="K15" s="68">
        <v>49</v>
      </c>
      <c r="L15" s="68">
        <v>46.442999999999998</v>
      </c>
      <c r="M15" s="68">
        <v>39.383000000000003</v>
      </c>
      <c r="N15" s="68">
        <v>47.246000000000002</v>
      </c>
      <c r="O15" s="68">
        <v>58.372999999999998</v>
      </c>
      <c r="P15" s="68">
        <v>58.8</v>
      </c>
      <c r="Q15" s="50">
        <v>58.792999999999999</v>
      </c>
    </row>
    <row r="16" spans="1:17" x14ac:dyDescent="0.2">
      <c r="A16" s="51"/>
      <c r="B16" s="52" t="s">
        <v>146</v>
      </c>
      <c r="C16" s="545">
        <v>95</v>
      </c>
      <c r="D16" s="186">
        <v>83</v>
      </c>
      <c r="E16" s="185">
        <v>83</v>
      </c>
      <c r="F16" s="55">
        <v>83.858999999999995</v>
      </c>
      <c r="G16" s="545">
        <v>86</v>
      </c>
      <c r="H16" s="545">
        <v>47.087000000000003</v>
      </c>
      <c r="I16" s="545">
        <v>55</v>
      </c>
      <c r="J16" s="545">
        <v>56</v>
      </c>
      <c r="K16" s="60">
        <v>58</v>
      </c>
      <c r="L16" s="60">
        <v>69.688000000000002</v>
      </c>
      <c r="M16" s="60">
        <v>50.656999999999996</v>
      </c>
      <c r="N16" s="60">
        <v>62.543999999999997</v>
      </c>
      <c r="O16" s="68">
        <v>62.905000000000001</v>
      </c>
      <c r="P16" s="68">
        <v>45.588999999999999</v>
      </c>
      <c r="Q16" s="55">
        <v>51.546999999999997</v>
      </c>
    </row>
    <row r="17" spans="1:17" x14ac:dyDescent="0.2">
      <c r="A17" s="48" t="s">
        <v>590</v>
      </c>
      <c r="B17" s="46"/>
      <c r="C17" s="539"/>
      <c r="D17" s="183"/>
      <c r="E17" s="183"/>
      <c r="F17" s="43"/>
      <c r="O17" s="67"/>
      <c r="P17" s="67"/>
    </row>
    <row r="18" spans="1:17" x14ac:dyDescent="0.2">
      <c r="A18" s="57" t="s">
        <v>561</v>
      </c>
      <c r="B18" s="58" t="s">
        <v>562</v>
      </c>
      <c r="C18" s="539">
        <v>2954</v>
      </c>
      <c r="D18" s="183">
        <v>2441</v>
      </c>
      <c r="E18" s="302">
        <v>2469</v>
      </c>
      <c r="F18" s="302">
        <v>2372.0700000000002</v>
      </c>
      <c r="G18" s="183">
        <v>3476</v>
      </c>
      <c r="H18" s="183">
        <v>4046</v>
      </c>
      <c r="I18" s="183">
        <v>4046</v>
      </c>
      <c r="J18" s="152">
        <v>3417.4920000000002</v>
      </c>
      <c r="K18" s="152">
        <v>3356.8960000000002</v>
      </c>
      <c r="L18" s="152">
        <v>3501.0439999999999</v>
      </c>
      <c r="M18" s="152">
        <v>820.45299999999997</v>
      </c>
      <c r="N18" s="152">
        <v>1627.8019999999999</v>
      </c>
      <c r="O18" s="50"/>
      <c r="P18" s="50"/>
      <c r="Q18" s="152"/>
    </row>
    <row r="19" spans="1:17" x14ac:dyDescent="0.2">
      <c r="A19" s="46"/>
      <c r="B19" s="48" t="s">
        <v>564</v>
      </c>
      <c r="C19" s="544">
        <v>2787</v>
      </c>
      <c r="D19" s="184">
        <v>2734</v>
      </c>
      <c r="E19" s="187">
        <v>2962</v>
      </c>
      <c r="F19" s="187">
        <v>2975.8380000000002</v>
      </c>
      <c r="G19" s="184">
        <v>3665</v>
      </c>
      <c r="H19" s="184">
        <v>3895</v>
      </c>
      <c r="I19" s="184">
        <v>3895</v>
      </c>
      <c r="J19" s="50">
        <v>3922.6460000000002</v>
      </c>
      <c r="K19" s="50">
        <v>3327.009</v>
      </c>
      <c r="L19" s="50">
        <v>3518.0630000000001</v>
      </c>
      <c r="M19" s="50">
        <v>2632.3910000000001</v>
      </c>
      <c r="N19" s="50">
        <v>2440.7280000000001</v>
      </c>
      <c r="O19" s="50"/>
      <c r="P19" s="50"/>
      <c r="Q19" s="50"/>
    </row>
    <row r="20" spans="1:17" x14ac:dyDescent="0.2">
      <c r="A20" s="46"/>
      <c r="B20" s="48" t="s">
        <v>566</v>
      </c>
      <c r="C20" s="544">
        <v>1832</v>
      </c>
      <c r="D20" s="184">
        <v>1806</v>
      </c>
      <c r="E20" s="187">
        <v>2013</v>
      </c>
      <c r="F20" s="187">
        <v>1985.5609999999999</v>
      </c>
      <c r="G20" s="184">
        <v>2566</v>
      </c>
      <c r="H20" s="184">
        <v>2667</v>
      </c>
      <c r="I20" s="184">
        <v>2667</v>
      </c>
      <c r="J20" s="50">
        <v>2522.4499999999998</v>
      </c>
      <c r="K20" s="50">
        <v>2696.9830000000002</v>
      </c>
      <c r="L20" s="50">
        <v>2740.4259999999999</v>
      </c>
      <c r="M20" s="50">
        <v>2555.4369999999999</v>
      </c>
      <c r="N20" s="50">
        <v>3000.1559999999999</v>
      </c>
      <c r="O20" s="50"/>
      <c r="P20" s="50"/>
      <c r="Q20" s="50"/>
    </row>
    <row r="21" spans="1:17" x14ac:dyDescent="0.2">
      <c r="A21" s="51"/>
      <c r="B21" s="52" t="s">
        <v>568</v>
      </c>
      <c r="C21" s="545">
        <v>2206</v>
      </c>
      <c r="D21" s="185">
        <v>2160</v>
      </c>
      <c r="E21" s="188">
        <v>2436</v>
      </c>
      <c r="F21" s="188">
        <v>2435.3130000000001</v>
      </c>
      <c r="G21" s="185">
        <v>3006</v>
      </c>
      <c r="H21" s="185">
        <v>3115</v>
      </c>
      <c r="I21" s="185">
        <v>3115</v>
      </c>
      <c r="J21" s="55">
        <v>3149.3919999999998</v>
      </c>
      <c r="K21" s="55">
        <v>3185.855</v>
      </c>
      <c r="L21" s="55">
        <v>2843.1439999999998</v>
      </c>
      <c r="M21" s="55">
        <v>2034.8309999999999</v>
      </c>
      <c r="N21" s="55">
        <v>2519.4960000000001</v>
      </c>
      <c r="O21" s="50"/>
      <c r="P21" s="50"/>
      <c r="Q21" s="55"/>
    </row>
    <row r="22" spans="1:17" x14ac:dyDescent="0.2">
      <c r="C22" s="186">
        <v>9779</v>
      </c>
      <c r="D22" s="186">
        <v>9141</v>
      </c>
      <c r="E22" s="186">
        <v>9880</v>
      </c>
      <c r="F22" s="186">
        <v>9768.7819999999992</v>
      </c>
      <c r="G22" s="186">
        <v>12713</v>
      </c>
      <c r="H22" s="186">
        <v>13723</v>
      </c>
      <c r="I22" s="186">
        <v>13723</v>
      </c>
      <c r="J22" s="186">
        <v>13011.98</v>
      </c>
      <c r="K22" s="186">
        <v>12566.743</v>
      </c>
      <c r="L22" s="186">
        <v>12602.677</v>
      </c>
      <c r="M22" s="186">
        <v>8043.1120000000001</v>
      </c>
      <c r="N22" s="186">
        <v>9588.1820000000007</v>
      </c>
      <c r="O22" s="183">
        <v>0</v>
      </c>
      <c r="P22" s="183">
        <v>0</v>
      </c>
      <c r="Q22" s="183">
        <v>0</v>
      </c>
    </row>
    <row r="23" spans="1:17" x14ac:dyDescent="0.2">
      <c r="D23" s="186"/>
      <c r="E23" s="184"/>
    </row>
    <row r="24" spans="1:17" x14ac:dyDescent="0.2">
      <c r="A24" s="48" t="s">
        <v>606</v>
      </c>
      <c r="B24" s="46"/>
      <c r="C24" s="40"/>
      <c r="D24" s="548"/>
      <c r="E24" s="184"/>
      <c r="O24" s="61"/>
      <c r="P24" s="61"/>
    </row>
    <row r="25" spans="1:17" x14ac:dyDescent="0.2">
      <c r="A25" s="57" t="s">
        <v>592</v>
      </c>
      <c r="B25" s="58" t="s">
        <v>140</v>
      </c>
      <c r="C25" s="556">
        <v>18800</v>
      </c>
      <c r="D25" s="556">
        <v>23200</v>
      </c>
      <c r="E25" s="556">
        <v>22400</v>
      </c>
      <c r="F25" s="556">
        <v>23200</v>
      </c>
      <c r="G25" s="556">
        <v>23700</v>
      </c>
      <c r="H25" s="556">
        <v>24900</v>
      </c>
      <c r="I25" s="556">
        <v>25300</v>
      </c>
      <c r="J25" s="556">
        <v>26100</v>
      </c>
      <c r="K25" s="556">
        <v>24500</v>
      </c>
      <c r="L25" s="556">
        <v>27000</v>
      </c>
      <c r="M25" s="556">
        <v>28800</v>
      </c>
      <c r="N25" s="556">
        <v>27600</v>
      </c>
      <c r="O25" s="557">
        <v>26237</v>
      </c>
      <c r="P25" s="557">
        <v>27621</v>
      </c>
      <c r="Q25" s="314">
        <v>34127</v>
      </c>
    </row>
    <row r="26" spans="1:17" x14ac:dyDescent="0.2">
      <c r="A26" s="46"/>
      <c r="B26" s="48" t="s">
        <v>141</v>
      </c>
      <c r="C26" s="557">
        <v>14350</v>
      </c>
      <c r="D26" s="557">
        <v>18500</v>
      </c>
      <c r="E26" s="557">
        <v>16000</v>
      </c>
      <c r="F26" s="557">
        <v>18500</v>
      </c>
      <c r="G26" s="557">
        <v>19500</v>
      </c>
      <c r="H26" s="557">
        <v>18550</v>
      </c>
      <c r="I26" s="557">
        <v>17450</v>
      </c>
      <c r="J26" s="557">
        <v>18300</v>
      </c>
      <c r="K26" s="557">
        <v>19050</v>
      </c>
      <c r="L26" s="557">
        <v>21750</v>
      </c>
      <c r="M26" s="557">
        <v>21800</v>
      </c>
      <c r="N26" s="557">
        <v>19000</v>
      </c>
      <c r="O26" s="557">
        <v>18062</v>
      </c>
      <c r="P26" s="557">
        <v>19015</v>
      </c>
      <c r="Q26" s="307">
        <v>23494</v>
      </c>
    </row>
    <row r="27" spans="1:17" x14ac:dyDescent="0.2">
      <c r="A27" s="46"/>
      <c r="B27" s="48" t="s">
        <v>142</v>
      </c>
      <c r="C27" s="557">
        <v>13500</v>
      </c>
      <c r="D27" s="557">
        <v>23800</v>
      </c>
      <c r="E27" s="557">
        <v>20100</v>
      </c>
      <c r="F27" s="557">
        <v>23800</v>
      </c>
      <c r="G27" s="557">
        <v>19300</v>
      </c>
      <c r="H27" s="557">
        <v>19900</v>
      </c>
      <c r="I27" s="557">
        <v>22400</v>
      </c>
      <c r="J27" s="557">
        <v>24300</v>
      </c>
      <c r="K27" s="557">
        <v>21100</v>
      </c>
      <c r="L27" s="557">
        <v>25700</v>
      </c>
      <c r="M27" s="557">
        <v>24500</v>
      </c>
      <c r="N27" s="557">
        <v>19100</v>
      </c>
      <c r="O27" s="557">
        <v>18157</v>
      </c>
      <c r="P27" s="557">
        <v>19115</v>
      </c>
      <c r="Q27" s="307">
        <v>23617</v>
      </c>
    </row>
    <row r="28" spans="1:17" x14ac:dyDescent="0.2">
      <c r="A28" s="46"/>
      <c r="B28" s="48" t="s">
        <v>143</v>
      </c>
      <c r="C28" s="557">
        <v>12600</v>
      </c>
      <c r="D28" s="557">
        <v>12000</v>
      </c>
      <c r="E28" s="557">
        <v>11800</v>
      </c>
      <c r="F28" s="557">
        <v>12000</v>
      </c>
      <c r="G28" s="557">
        <v>13200</v>
      </c>
      <c r="H28" s="557">
        <v>14800</v>
      </c>
      <c r="I28" s="557">
        <v>15100</v>
      </c>
      <c r="J28" s="557">
        <v>16700</v>
      </c>
      <c r="K28" s="557">
        <v>15500</v>
      </c>
      <c r="L28" s="557">
        <v>18400</v>
      </c>
      <c r="M28" s="557">
        <v>13300</v>
      </c>
      <c r="N28" s="557">
        <v>14400</v>
      </c>
      <c r="O28" s="557">
        <v>13689</v>
      </c>
      <c r="P28" s="557">
        <v>14411</v>
      </c>
      <c r="Q28" s="307">
        <v>17805</v>
      </c>
    </row>
    <row r="29" spans="1:17" x14ac:dyDescent="0.2">
      <c r="A29" s="46"/>
      <c r="B29" s="48" t="s">
        <v>144</v>
      </c>
      <c r="C29" s="557">
        <v>8900</v>
      </c>
      <c r="D29" s="557">
        <v>13500</v>
      </c>
      <c r="E29" s="557">
        <v>14600</v>
      </c>
      <c r="F29" s="557">
        <v>13500</v>
      </c>
      <c r="G29" s="557">
        <v>13000</v>
      </c>
      <c r="H29" s="557">
        <v>17200</v>
      </c>
      <c r="I29" s="557">
        <v>14900</v>
      </c>
      <c r="J29" s="557">
        <v>15200</v>
      </c>
      <c r="K29" s="557">
        <v>12700</v>
      </c>
      <c r="L29" s="557">
        <v>15600</v>
      </c>
      <c r="M29" s="557">
        <v>12400</v>
      </c>
      <c r="N29" s="557">
        <v>14500</v>
      </c>
      <c r="O29" s="557">
        <v>13784</v>
      </c>
      <c r="P29" s="557">
        <v>14511</v>
      </c>
      <c r="Q29" s="307">
        <v>17929</v>
      </c>
    </row>
    <row r="30" spans="1:17" x14ac:dyDescent="0.2">
      <c r="A30" s="46"/>
      <c r="B30" s="48" t="s">
        <v>145</v>
      </c>
      <c r="C30" s="557">
        <v>5940</v>
      </c>
      <c r="D30" s="557">
        <v>7240</v>
      </c>
      <c r="E30" s="557">
        <v>7800</v>
      </c>
      <c r="F30" s="557">
        <v>7240</v>
      </c>
      <c r="G30" s="557">
        <v>8460</v>
      </c>
      <c r="H30" s="557">
        <v>8560</v>
      </c>
      <c r="I30" s="557">
        <v>8720</v>
      </c>
      <c r="J30" s="557">
        <v>8883.3333333333339</v>
      </c>
      <c r="K30" s="557">
        <v>9716.6666666666661</v>
      </c>
      <c r="L30" s="557">
        <v>13566.666666666666</v>
      </c>
      <c r="M30" s="557">
        <v>16083.333333333334</v>
      </c>
      <c r="N30" s="557">
        <v>15383.333333333334</v>
      </c>
      <c r="O30" s="557">
        <v>14624</v>
      </c>
      <c r="P30" s="557">
        <v>15395</v>
      </c>
      <c r="Q30" s="307">
        <v>19021</v>
      </c>
    </row>
    <row r="31" spans="1:17" x14ac:dyDescent="0.2">
      <c r="A31" s="51"/>
      <c r="B31" s="52" t="s">
        <v>146</v>
      </c>
      <c r="C31" s="558">
        <v>0</v>
      </c>
      <c r="D31" s="558">
        <v>0</v>
      </c>
      <c r="E31" s="558">
        <v>0</v>
      </c>
      <c r="F31" s="558">
        <v>0</v>
      </c>
      <c r="G31" s="558">
        <v>0</v>
      </c>
      <c r="H31" s="558">
        <v>0</v>
      </c>
      <c r="I31" s="558">
        <v>0</v>
      </c>
      <c r="J31" s="558">
        <v>0</v>
      </c>
      <c r="K31" s="558">
        <v>0</v>
      </c>
      <c r="L31" s="558">
        <v>0</v>
      </c>
      <c r="M31" s="558">
        <v>0</v>
      </c>
      <c r="N31" s="558">
        <v>0</v>
      </c>
      <c r="O31" s="557">
        <v>0</v>
      </c>
      <c r="P31" s="557">
        <v>0</v>
      </c>
      <c r="Q31" s="323">
        <v>0</v>
      </c>
    </row>
    <row r="32" spans="1:17" x14ac:dyDescent="0.2">
      <c r="A32" s="40"/>
      <c r="B32" s="40"/>
      <c r="C32" s="40"/>
      <c r="D32" s="548"/>
      <c r="E32" s="184"/>
      <c r="O32" s="43"/>
      <c r="P32" s="43"/>
    </row>
    <row r="33" spans="1:17" x14ac:dyDescent="0.2">
      <c r="A33" s="48" t="s">
        <v>593</v>
      </c>
      <c r="B33" s="46"/>
      <c r="C33" s="40"/>
      <c r="D33" s="548"/>
      <c r="E33" s="185"/>
      <c r="O33" s="61"/>
      <c r="P33" s="61"/>
    </row>
    <row r="34" spans="1:17" x14ac:dyDescent="0.2">
      <c r="A34" s="57" t="s">
        <v>592</v>
      </c>
      <c r="B34" s="43" t="s">
        <v>594</v>
      </c>
      <c r="C34" s="152">
        <v>4794</v>
      </c>
      <c r="D34" s="152">
        <v>4633</v>
      </c>
      <c r="E34" s="152">
        <v>4382</v>
      </c>
      <c r="F34" s="152">
        <v>4628</v>
      </c>
      <c r="G34" s="152">
        <v>4269</v>
      </c>
      <c r="H34" s="152">
        <v>4689</v>
      </c>
      <c r="I34" s="152">
        <v>4908</v>
      </c>
      <c r="J34" s="152">
        <v>5007</v>
      </c>
      <c r="K34" s="152">
        <v>4758</v>
      </c>
      <c r="L34" s="152">
        <v>4712</v>
      </c>
      <c r="M34" s="152">
        <v>3778</v>
      </c>
      <c r="N34" s="152">
        <v>4710</v>
      </c>
      <c r="O34" s="50">
        <v>4722</v>
      </c>
      <c r="P34" s="50">
        <v>6173</v>
      </c>
      <c r="Q34" s="450">
        <v>6371</v>
      </c>
    </row>
    <row r="35" spans="1:17" x14ac:dyDescent="0.2">
      <c r="A35" s="51"/>
      <c r="B35" s="61" t="s">
        <v>595</v>
      </c>
      <c r="C35" s="55">
        <v>9018</v>
      </c>
      <c r="D35" s="55">
        <v>9658</v>
      </c>
      <c r="E35" s="55">
        <v>10108</v>
      </c>
      <c r="F35" s="55">
        <v>9784</v>
      </c>
      <c r="G35" s="55">
        <v>9784</v>
      </c>
      <c r="H35" s="55">
        <v>11059</v>
      </c>
      <c r="I35" s="55">
        <v>11467</v>
      </c>
      <c r="J35" s="55">
        <v>11654</v>
      </c>
      <c r="K35" s="55">
        <v>12238</v>
      </c>
      <c r="L35" s="55">
        <v>11406</v>
      </c>
      <c r="M35" s="55">
        <v>10143</v>
      </c>
      <c r="N35" s="55">
        <v>10356</v>
      </c>
      <c r="O35" s="50">
        <v>11106</v>
      </c>
      <c r="P35" s="50">
        <v>13693</v>
      </c>
      <c r="Q35" s="451">
        <v>14985</v>
      </c>
    </row>
    <row r="36" spans="1:17" x14ac:dyDescent="0.2">
      <c r="D36" s="186"/>
      <c r="E36" s="184"/>
      <c r="O36" s="43"/>
      <c r="P36" s="43"/>
    </row>
    <row r="37" spans="1:17" x14ac:dyDescent="0.2">
      <c r="A37" s="39" t="s">
        <v>596</v>
      </c>
      <c r="B37" s="40"/>
      <c r="D37" s="186"/>
      <c r="E37" s="185"/>
      <c r="O37" s="61"/>
      <c r="P37" s="61"/>
    </row>
    <row r="38" spans="1:17" x14ac:dyDescent="0.2">
      <c r="A38" s="42"/>
      <c r="B38" s="43" t="s">
        <v>594</v>
      </c>
      <c r="C38" s="183">
        <v>3618</v>
      </c>
      <c r="D38" s="183">
        <v>3427</v>
      </c>
      <c r="E38" s="183">
        <v>3206</v>
      </c>
      <c r="F38" s="183">
        <v>3512</v>
      </c>
      <c r="G38" s="183">
        <v>3393</v>
      </c>
      <c r="H38" s="183">
        <v>3541</v>
      </c>
      <c r="I38" s="183">
        <v>3832</v>
      </c>
      <c r="J38" s="183">
        <v>3984</v>
      </c>
      <c r="K38" s="183">
        <v>4307</v>
      </c>
      <c r="L38" s="183">
        <v>4585</v>
      </c>
      <c r="M38" s="183">
        <v>4036</v>
      </c>
      <c r="N38" s="183">
        <v>4614</v>
      </c>
      <c r="O38" s="184">
        <v>4967</v>
      </c>
      <c r="P38" s="184">
        <v>6553</v>
      </c>
      <c r="Q38" s="724">
        <v>6955</v>
      </c>
    </row>
    <row r="39" spans="1:17" x14ac:dyDescent="0.2">
      <c r="A39" s="44"/>
      <c r="B39" s="61" t="s">
        <v>595</v>
      </c>
      <c r="C39" s="185">
        <v>9330</v>
      </c>
      <c r="D39" s="185">
        <v>8864</v>
      </c>
      <c r="E39" s="185">
        <v>9161</v>
      </c>
      <c r="F39" s="185">
        <v>8718</v>
      </c>
      <c r="G39" s="185">
        <v>8718</v>
      </c>
      <c r="H39" s="185">
        <v>10557</v>
      </c>
      <c r="I39" s="185">
        <v>10650</v>
      </c>
      <c r="J39" s="185">
        <v>10961</v>
      </c>
      <c r="K39" s="185">
        <v>11200</v>
      </c>
      <c r="L39" s="185">
        <v>10487</v>
      </c>
      <c r="M39" s="185">
        <v>10248</v>
      </c>
      <c r="N39" s="185">
        <v>9920</v>
      </c>
      <c r="O39" s="184">
        <v>10936</v>
      </c>
      <c r="P39" s="184">
        <v>13716</v>
      </c>
      <c r="Q39" s="725">
        <v>14389</v>
      </c>
    </row>
    <row r="40" spans="1:17" x14ac:dyDescent="0.2">
      <c r="D40" s="186"/>
      <c r="E40" s="183"/>
      <c r="O40" s="43"/>
      <c r="P40" s="43"/>
    </row>
    <row r="41" spans="1:17" x14ac:dyDescent="0.2">
      <c r="D41" s="186"/>
      <c r="E41" s="184"/>
    </row>
    <row r="42" spans="1:17" x14ac:dyDescent="0.2">
      <c r="A42" s="62" t="s">
        <v>597</v>
      </c>
      <c r="B42" s="46"/>
      <c r="D42" s="186"/>
      <c r="E42" s="185"/>
      <c r="O42" s="61"/>
      <c r="P42" s="61"/>
    </row>
    <row r="43" spans="1:17" x14ac:dyDescent="0.2">
      <c r="A43" s="57" t="s">
        <v>598</v>
      </c>
      <c r="B43" s="58" t="s">
        <v>140</v>
      </c>
      <c r="C43" s="183">
        <v>6712</v>
      </c>
      <c r="D43" s="183">
        <v>8700</v>
      </c>
      <c r="E43" s="183">
        <v>9229</v>
      </c>
      <c r="F43" s="183">
        <v>9571</v>
      </c>
      <c r="G43" s="183">
        <v>9907</v>
      </c>
      <c r="H43" s="183">
        <v>11805</v>
      </c>
      <c r="I43" s="183">
        <v>11385</v>
      </c>
      <c r="J43" s="183">
        <v>11145</v>
      </c>
      <c r="K43" s="183">
        <v>9653</v>
      </c>
      <c r="L43" s="183">
        <v>10457</v>
      </c>
      <c r="M43" s="183">
        <v>6013</v>
      </c>
      <c r="N43" s="183">
        <v>7605</v>
      </c>
      <c r="O43" s="184">
        <v>10131</v>
      </c>
      <c r="P43" s="184">
        <v>10318</v>
      </c>
      <c r="Q43" s="724">
        <v>14286</v>
      </c>
    </row>
    <row r="44" spans="1:17" x14ac:dyDescent="0.2">
      <c r="A44" s="46"/>
      <c r="B44" s="48" t="s">
        <v>141</v>
      </c>
      <c r="C44" s="184">
        <v>7103</v>
      </c>
      <c r="D44" s="184">
        <v>9121</v>
      </c>
      <c r="E44" s="184">
        <v>8128</v>
      </c>
      <c r="F44" s="184">
        <v>9326</v>
      </c>
      <c r="G44" s="184">
        <v>10355</v>
      </c>
      <c r="H44" s="184">
        <v>10184</v>
      </c>
      <c r="I44" s="184">
        <v>9371</v>
      </c>
      <c r="J44" s="184">
        <v>9900</v>
      </c>
      <c r="K44" s="184">
        <v>10039</v>
      </c>
      <c r="L44" s="184">
        <v>11102</v>
      </c>
      <c r="M44" s="184">
        <v>7316</v>
      </c>
      <c r="N44" s="184">
        <v>8321</v>
      </c>
      <c r="O44" s="184">
        <v>9145</v>
      </c>
      <c r="P44" s="184">
        <v>9923</v>
      </c>
      <c r="Q44" s="726">
        <v>11945</v>
      </c>
    </row>
    <row r="45" spans="1:17" x14ac:dyDescent="0.2">
      <c r="A45" s="46"/>
      <c r="B45" s="48" t="s">
        <v>142</v>
      </c>
      <c r="C45" s="184">
        <v>594</v>
      </c>
      <c r="D45" s="184">
        <v>1119</v>
      </c>
      <c r="E45" s="184">
        <v>643</v>
      </c>
      <c r="F45" s="184">
        <v>907</v>
      </c>
      <c r="G45" s="184">
        <v>463</v>
      </c>
      <c r="H45" s="184">
        <v>634</v>
      </c>
      <c r="I45" s="184">
        <v>560</v>
      </c>
      <c r="J45" s="184">
        <v>559</v>
      </c>
      <c r="K45" s="184">
        <v>422</v>
      </c>
      <c r="L45" s="184">
        <v>614</v>
      </c>
      <c r="M45" s="184">
        <v>220</v>
      </c>
      <c r="N45" s="184">
        <v>228</v>
      </c>
      <c r="O45" s="184">
        <v>419</v>
      </c>
      <c r="P45" s="184">
        <v>466</v>
      </c>
      <c r="Q45" s="726">
        <v>451</v>
      </c>
    </row>
    <row r="46" spans="1:17" x14ac:dyDescent="0.2">
      <c r="A46" s="46"/>
      <c r="B46" s="48" t="s">
        <v>143</v>
      </c>
      <c r="C46" s="184">
        <v>3969</v>
      </c>
      <c r="D46" s="184">
        <v>3756</v>
      </c>
      <c r="E46" s="184">
        <v>3870</v>
      </c>
      <c r="F46" s="184">
        <v>3792</v>
      </c>
      <c r="G46" s="184">
        <v>2416</v>
      </c>
      <c r="H46" s="184">
        <v>2929</v>
      </c>
      <c r="I46" s="184">
        <v>2778</v>
      </c>
      <c r="J46" s="184">
        <v>3657</v>
      </c>
      <c r="K46" s="184">
        <v>3224</v>
      </c>
      <c r="L46" s="184">
        <v>3742</v>
      </c>
      <c r="M46" s="184">
        <v>1383</v>
      </c>
      <c r="N46" s="184">
        <v>2117</v>
      </c>
      <c r="O46" s="184">
        <v>2631</v>
      </c>
      <c r="P46" s="184">
        <v>2925</v>
      </c>
      <c r="Q46" s="726">
        <v>3606</v>
      </c>
    </row>
    <row r="47" spans="1:17" x14ac:dyDescent="0.2">
      <c r="A47" s="46"/>
      <c r="B47" s="48" t="s">
        <v>144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726">
        <v>0</v>
      </c>
    </row>
    <row r="48" spans="1:17" x14ac:dyDescent="0.2">
      <c r="A48" s="46"/>
      <c r="B48" s="48" t="s">
        <v>145</v>
      </c>
      <c r="C48" s="184">
        <v>339</v>
      </c>
      <c r="D48" s="184">
        <v>427</v>
      </c>
      <c r="E48" s="184">
        <v>460</v>
      </c>
      <c r="F48" s="184">
        <v>397</v>
      </c>
      <c r="G48" s="184">
        <v>491</v>
      </c>
      <c r="H48" s="184">
        <v>502</v>
      </c>
      <c r="I48" s="184">
        <v>436</v>
      </c>
      <c r="J48" s="184">
        <v>453</v>
      </c>
      <c r="K48" s="184">
        <v>476</v>
      </c>
      <c r="L48" s="184">
        <v>630</v>
      </c>
      <c r="M48" s="184">
        <v>633</v>
      </c>
      <c r="N48" s="184">
        <v>727</v>
      </c>
      <c r="O48" s="184">
        <v>854</v>
      </c>
      <c r="P48" s="184">
        <v>905</v>
      </c>
      <c r="Q48" s="726">
        <v>1118</v>
      </c>
    </row>
    <row r="49" spans="1:17" x14ac:dyDescent="0.2">
      <c r="A49" s="51"/>
      <c r="B49" s="52" t="s">
        <v>146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4">
        <v>0</v>
      </c>
      <c r="Q49" s="726">
        <v>0</v>
      </c>
    </row>
    <row r="50" spans="1:17" x14ac:dyDescent="0.2">
      <c r="A50" s="63"/>
      <c r="B50" s="64" t="s">
        <v>599</v>
      </c>
      <c r="C50" s="65">
        <v>18717</v>
      </c>
      <c r="D50" s="65">
        <v>23123</v>
      </c>
      <c r="E50" s="189">
        <v>22330</v>
      </c>
      <c r="F50" s="189">
        <v>23993</v>
      </c>
      <c r="G50" s="189">
        <v>23632</v>
      </c>
      <c r="H50" s="189">
        <v>26054</v>
      </c>
      <c r="I50" s="189">
        <v>24530</v>
      </c>
      <c r="J50" s="189">
        <v>25714</v>
      </c>
      <c r="K50" s="189">
        <v>23814</v>
      </c>
      <c r="L50" s="189">
        <v>26545</v>
      </c>
      <c r="M50" s="189">
        <v>15565</v>
      </c>
      <c r="N50" s="189">
        <v>18998</v>
      </c>
      <c r="O50" s="189">
        <v>23180</v>
      </c>
      <c r="P50" s="189">
        <v>24537</v>
      </c>
      <c r="Q50" s="728">
        <v>31406</v>
      </c>
    </row>
    <row r="51" spans="1:17" x14ac:dyDescent="0.2">
      <c r="A51" s="40"/>
      <c r="B51" s="40"/>
      <c r="D51" s="184"/>
      <c r="E51" s="186"/>
    </row>
    <row r="52" spans="1:17" x14ac:dyDescent="0.2">
      <c r="A52" s="62" t="s">
        <v>600</v>
      </c>
      <c r="B52" s="46"/>
      <c r="D52" s="184"/>
      <c r="E52" s="186"/>
    </row>
    <row r="53" spans="1:17" x14ac:dyDescent="0.2">
      <c r="A53" s="57" t="s">
        <v>598</v>
      </c>
      <c r="B53" s="43" t="s">
        <v>594</v>
      </c>
      <c r="C53" s="183">
        <v>48971</v>
      </c>
      <c r="D53" s="183">
        <v>44064</v>
      </c>
      <c r="E53" s="183">
        <v>44508</v>
      </c>
      <c r="F53" s="183">
        <v>46041</v>
      </c>
      <c r="G53" s="183">
        <v>48722</v>
      </c>
      <c r="H53" s="183">
        <v>57975</v>
      </c>
      <c r="I53" s="183">
        <v>56327</v>
      </c>
      <c r="J53" s="183">
        <v>58562</v>
      </c>
      <c r="K53" s="183">
        <v>53818</v>
      </c>
      <c r="L53" s="183">
        <v>53535</v>
      </c>
      <c r="M53" s="183">
        <v>27489</v>
      </c>
      <c r="N53" s="183">
        <v>40534</v>
      </c>
      <c r="O53" s="183">
        <v>54712</v>
      </c>
      <c r="P53" s="183">
        <v>74728</v>
      </c>
      <c r="Q53" s="724">
        <v>73752</v>
      </c>
    </row>
    <row r="54" spans="1:17" x14ac:dyDescent="0.2">
      <c r="A54" s="46"/>
      <c r="B54" s="61" t="s">
        <v>595</v>
      </c>
      <c r="C54" s="185">
        <v>12292</v>
      </c>
      <c r="D54" s="185">
        <v>13231</v>
      </c>
      <c r="E54" s="185">
        <v>14374</v>
      </c>
      <c r="F54" s="185">
        <v>13790</v>
      </c>
      <c r="G54" s="185">
        <v>12719</v>
      </c>
      <c r="H54" s="185">
        <v>15029</v>
      </c>
      <c r="I54" s="185">
        <v>14919</v>
      </c>
      <c r="J54" s="185">
        <v>15348</v>
      </c>
      <c r="K54" s="185">
        <v>15371</v>
      </c>
      <c r="L54" s="185">
        <v>14157</v>
      </c>
      <c r="M54" s="185">
        <v>7581</v>
      </c>
      <c r="N54" s="185">
        <v>10172</v>
      </c>
      <c r="O54" s="185">
        <v>13649</v>
      </c>
      <c r="P54" s="185">
        <v>16804</v>
      </c>
      <c r="Q54" s="726">
        <v>18865</v>
      </c>
    </row>
    <row r="55" spans="1:17" x14ac:dyDescent="0.2">
      <c r="A55" s="67"/>
      <c r="B55" s="64" t="s">
        <v>599</v>
      </c>
      <c r="C55" s="65">
        <v>61263</v>
      </c>
      <c r="D55" s="65">
        <v>57295</v>
      </c>
      <c r="E55" s="65">
        <v>58882</v>
      </c>
      <c r="F55" s="65">
        <v>59831</v>
      </c>
      <c r="G55" s="65">
        <v>61441</v>
      </c>
      <c r="H55" s="65">
        <v>73004</v>
      </c>
      <c r="I55" s="65">
        <v>71246</v>
      </c>
      <c r="J55" s="65">
        <v>73910</v>
      </c>
      <c r="K55" s="65">
        <v>69189</v>
      </c>
      <c r="L55" s="65">
        <v>67692</v>
      </c>
      <c r="M55" s="65">
        <v>35070</v>
      </c>
      <c r="N55" s="65">
        <v>50706</v>
      </c>
      <c r="O55" s="68">
        <v>68361</v>
      </c>
      <c r="P55" s="68">
        <v>91532</v>
      </c>
      <c r="Q55" s="727">
        <v>92617</v>
      </c>
    </row>
    <row r="56" spans="1:17" x14ac:dyDescent="0.2">
      <c r="D56" s="186"/>
      <c r="E56" s="184"/>
      <c r="O56" s="43"/>
      <c r="P56" s="43"/>
    </row>
    <row r="57" spans="1:17" x14ac:dyDescent="0.2">
      <c r="A57" s="39" t="s">
        <v>601</v>
      </c>
      <c r="B57" s="40"/>
      <c r="D57" s="186"/>
      <c r="E57" s="185"/>
      <c r="O57" s="61"/>
      <c r="P57" s="61"/>
    </row>
    <row r="58" spans="1:17" x14ac:dyDescent="0.2">
      <c r="A58" s="42" t="s">
        <v>598</v>
      </c>
      <c r="B58" s="43" t="s">
        <v>594</v>
      </c>
      <c r="C58" s="183">
        <v>36958</v>
      </c>
      <c r="D58" s="183">
        <v>32594</v>
      </c>
      <c r="E58" s="183">
        <v>32563</v>
      </c>
      <c r="F58" s="183">
        <v>34938</v>
      </c>
      <c r="G58" s="183">
        <v>38724</v>
      </c>
      <c r="H58" s="183">
        <v>43781</v>
      </c>
      <c r="I58" s="183">
        <v>43978</v>
      </c>
      <c r="J58" s="183">
        <v>46597</v>
      </c>
      <c r="K58" s="183">
        <v>48716</v>
      </c>
      <c r="L58" s="183">
        <v>52092</v>
      </c>
      <c r="M58" s="183">
        <v>29366</v>
      </c>
      <c r="N58" s="183">
        <v>39708</v>
      </c>
      <c r="O58" s="184">
        <v>57551</v>
      </c>
      <c r="P58" s="184">
        <v>79328</v>
      </c>
      <c r="Q58" s="724">
        <v>80513</v>
      </c>
    </row>
    <row r="59" spans="1:17" x14ac:dyDescent="0.2">
      <c r="A59" s="44"/>
      <c r="B59" s="61" t="s">
        <v>595</v>
      </c>
      <c r="C59" s="184">
        <v>12717</v>
      </c>
      <c r="D59" s="184">
        <v>12144</v>
      </c>
      <c r="E59" s="184">
        <v>13027</v>
      </c>
      <c r="F59" s="184">
        <v>12288</v>
      </c>
      <c r="G59" s="184">
        <v>11333</v>
      </c>
      <c r="H59" s="184">
        <v>14347</v>
      </c>
      <c r="I59" s="184">
        <v>13856</v>
      </c>
      <c r="J59" s="184">
        <v>14436</v>
      </c>
      <c r="K59" s="184">
        <v>14067</v>
      </c>
      <c r="L59" s="184">
        <v>13016</v>
      </c>
      <c r="M59" s="184">
        <v>7660</v>
      </c>
      <c r="N59" s="184">
        <v>9744</v>
      </c>
      <c r="O59" s="184">
        <v>13440</v>
      </c>
      <c r="P59" s="184">
        <v>16832</v>
      </c>
      <c r="Q59" s="726">
        <v>18115</v>
      </c>
    </row>
    <row r="60" spans="1:17" x14ac:dyDescent="0.2">
      <c r="A60" s="67"/>
      <c r="B60" s="67" t="s">
        <v>599</v>
      </c>
      <c r="C60" s="65">
        <v>49675</v>
      </c>
      <c r="D60" s="65">
        <v>44738</v>
      </c>
      <c r="E60" s="189">
        <v>45590</v>
      </c>
      <c r="F60" s="189">
        <v>47226</v>
      </c>
      <c r="G60" s="189">
        <v>50057</v>
      </c>
      <c r="H60" s="189">
        <v>58128</v>
      </c>
      <c r="I60" s="189">
        <v>57834</v>
      </c>
      <c r="J60" s="189">
        <v>61033</v>
      </c>
      <c r="K60" s="189">
        <v>62783</v>
      </c>
      <c r="L60" s="189">
        <v>65108</v>
      </c>
      <c r="M60" s="189">
        <v>37026</v>
      </c>
      <c r="N60" s="189">
        <v>49452</v>
      </c>
      <c r="O60" s="189">
        <v>70991</v>
      </c>
      <c r="P60" s="189">
        <v>96160</v>
      </c>
      <c r="Q60" s="728">
        <v>98628</v>
      </c>
    </row>
    <row r="61" spans="1:17" x14ac:dyDescent="0.2">
      <c r="D61" s="184"/>
      <c r="E61" s="186"/>
    </row>
    <row r="62" spans="1:17" x14ac:dyDescent="0.2">
      <c r="D62" s="184"/>
      <c r="E62" s="186"/>
    </row>
    <row r="63" spans="1:17" x14ac:dyDescent="0.2">
      <c r="A63" s="39" t="s">
        <v>602</v>
      </c>
      <c r="D63" s="184"/>
      <c r="E63" s="186"/>
    </row>
    <row r="64" spans="1:17" x14ac:dyDescent="0.2">
      <c r="A64" s="43" t="s">
        <v>598</v>
      </c>
      <c r="B64" s="43" t="s">
        <v>451</v>
      </c>
      <c r="C64" s="59">
        <v>18717</v>
      </c>
      <c r="D64" s="59">
        <v>23123</v>
      </c>
      <c r="E64" s="183">
        <v>22330</v>
      </c>
      <c r="F64" s="183">
        <v>23993</v>
      </c>
      <c r="G64" s="183">
        <v>23632</v>
      </c>
      <c r="H64" s="183">
        <v>26054</v>
      </c>
      <c r="I64" s="183">
        <v>24530</v>
      </c>
      <c r="J64" s="183">
        <v>25714</v>
      </c>
      <c r="K64" s="183">
        <v>23814</v>
      </c>
      <c r="L64" s="183">
        <v>26545</v>
      </c>
      <c r="M64" s="183">
        <v>15565</v>
      </c>
      <c r="N64" s="183">
        <v>18998</v>
      </c>
      <c r="O64" s="183">
        <v>23180</v>
      </c>
      <c r="P64" s="183">
        <v>24537</v>
      </c>
      <c r="Q64" s="724">
        <v>31406</v>
      </c>
    </row>
    <row r="65" spans="1:17" x14ac:dyDescent="0.2">
      <c r="B65" t="s">
        <v>450</v>
      </c>
      <c r="C65" s="68">
        <v>61263</v>
      </c>
      <c r="D65" s="68">
        <v>57295</v>
      </c>
      <c r="E65" s="184">
        <v>58882</v>
      </c>
      <c r="F65" s="184">
        <v>59831</v>
      </c>
      <c r="G65" s="184">
        <v>61441</v>
      </c>
      <c r="H65" s="184">
        <v>73004</v>
      </c>
      <c r="I65" s="184">
        <v>71246</v>
      </c>
      <c r="J65" s="184">
        <v>73910</v>
      </c>
      <c r="K65" s="184">
        <v>69189</v>
      </c>
      <c r="L65" s="184">
        <v>67692</v>
      </c>
      <c r="M65" s="184">
        <v>35070</v>
      </c>
      <c r="N65" s="184">
        <v>50706</v>
      </c>
      <c r="O65" s="184">
        <v>68361</v>
      </c>
      <c r="P65" s="184">
        <v>91532</v>
      </c>
      <c r="Q65" s="726">
        <v>92617</v>
      </c>
    </row>
    <row r="66" spans="1:17" x14ac:dyDescent="0.2">
      <c r="A66" s="61"/>
      <c r="B66" s="61" t="s">
        <v>453</v>
      </c>
      <c r="C66" s="68">
        <v>49675</v>
      </c>
      <c r="D66" s="68">
        <v>44738</v>
      </c>
      <c r="E66" s="184">
        <v>45590</v>
      </c>
      <c r="F66" s="184">
        <v>47226</v>
      </c>
      <c r="G66" s="184">
        <v>50057</v>
      </c>
      <c r="H66" s="184">
        <v>58128</v>
      </c>
      <c r="I66" s="184">
        <v>57834</v>
      </c>
      <c r="J66" s="184">
        <v>61033</v>
      </c>
      <c r="K66" s="184">
        <v>62783</v>
      </c>
      <c r="L66" s="184">
        <v>65108</v>
      </c>
      <c r="M66" s="184">
        <v>37026</v>
      </c>
      <c r="N66" s="184">
        <v>49452</v>
      </c>
      <c r="O66" s="185">
        <v>70991</v>
      </c>
      <c r="P66" s="185">
        <v>96160</v>
      </c>
      <c r="Q66" s="726">
        <v>98628</v>
      </c>
    </row>
    <row r="67" spans="1:17" x14ac:dyDescent="0.2">
      <c r="A67" s="67"/>
      <c r="B67" s="67" t="s">
        <v>599</v>
      </c>
      <c r="C67" s="65">
        <v>129655</v>
      </c>
      <c r="D67" s="65">
        <v>125156</v>
      </c>
      <c r="E67" s="189">
        <v>126802</v>
      </c>
      <c r="F67" s="189">
        <v>131050</v>
      </c>
      <c r="G67" s="189">
        <v>135130</v>
      </c>
      <c r="H67" s="189">
        <v>157186</v>
      </c>
      <c r="I67" s="189">
        <v>153610</v>
      </c>
      <c r="J67" s="189">
        <v>160657</v>
      </c>
      <c r="K67" s="189">
        <v>155786</v>
      </c>
      <c r="L67" s="189">
        <v>159345</v>
      </c>
      <c r="M67" s="189">
        <v>87661</v>
      </c>
      <c r="N67" s="189">
        <v>119156</v>
      </c>
      <c r="O67" s="184">
        <v>162532</v>
      </c>
      <c r="P67" s="184">
        <v>212229</v>
      </c>
      <c r="Q67" s="728">
        <v>222651</v>
      </c>
    </row>
    <row r="68" spans="1:17" x14ac:dyDescent="0.2">
      <c r="C68" s="68"/>
      <c r="D68" s="68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3"/>
      <c r="P68" s="183"/>
      <c r="Q68" s="184"/>
    </row>
    <row r="69" spans="1:17" x14ac:dyDescent="0.2">
      <c r="C69" s="68"/>
      <c r="D69" s="68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</row>
    <row r="70" spans="1:17" x14ac:dyDescent="0.2">
      <c r="A70" s="62" t="s">
        <v>93</v>
      </c>
      <c r="B70" s="46"/>
      <c r="C70" s="68"/>
      <c r="D70" s="68"/>
      <c r="E70" s="184"/>
      <c r="F70" s="184"/>
      <c r="G70" s="184"/>
      <c r="H70" s="184"/>
      <c r="I70" s="184"/>
      <c r="O70" s="61"/>
      <c r="P70" s="61"/>
    </row>
    <row r="71" spans="1:17" x14ac:dyDescent="0.2">
      <c r="A71" s="57" t="s">
        <v>94</v>
      </c>
      <c r="B71" s="58" t="s">
        <v>84</v>
      </c>
      <c r="C71" s="152">
        <f>C78-SUM(C72:C77)</f>
        <v>2860</v>
      </c>
      <c r="D71" s="152">
        <f t="shared" ref="D71:I71" si="0">D78-SUM(D72:D77)</f>
        <v>3186</v>
      </c>
      <c r="E71" s="152">
        <f t="shared" si="0"/>
        <v>4147</v>
      </c>
      <c r="F71" s="152">
        <f t="shared" si="0"/>
        <v>3741</v>
      </c>
      <c r="G71" s="152">
        <f t="shared" si="0"/>
        <v>4248</v>
      </c>
      <c r="H71" s="152">
        <f t="shared" si="0"/>
        <v>5431</v>
      </c>
      <c r="I71" s="152">
        <f t="shared" si="0"/>
        <v>5859</v>
      </c>
      <c r="J71" s="152">
        <f t="shared" ref="J71:N71" si="1">J78-SUM(J72:J77)</f>
        <v>5905</v>
      </c>
      <c r="K71" s="152">
        <f t="shared" si="1"/>
        <v>5820</v>
      </c>
      <c r="L71" s="152">
        <f t="shared" si="1"/>
        <v>5445</v>
      </c>
      <c r="M71" s="152">
        <f t="shared" si="1"/>
        <v>3738</v>
      </c>
      <c r="N71" s="152">
        <f t="shared" si="1"/>
        <v>6315</v>
      </c>
      <c r="O71" s="152">
        <f t="shared" ref="O71:P71" si="2">O78-SUM(O72:O77)</f>
        <v>7712</v>
      </c>
      <c r="P71" s="152">
        <f t="shared" si="2"/>
        <v>8609</v>
      </c>
      <c r="Q71" s="152">
        <f t="shared" ref="Q71" si="3">Q78-SUM(Q72:Q77)</f>
        <v>10242</v>
      </c>
    </row>
    <row r="72" spans="1:17" x14ac:dyDescent="0.2">
      <c r="A72" s="46"/>
      <c r="B72" s="48" t="s">
        <v>85</v>
      </c>
      <c r="C72" s="50">
        <f t="shared" ref="C72:N77" si="4">ROUND(C$78*C44/C$50,0)</f>
        <v>3025</v>
      </c>
      <c r="D72" s="50">
        <f t="shared" si="4"/>
        <v>3340</v>
      </c>
      <c r="E72" s="50">
        <f t="shared" si="4"/>
        <v>3653</v>
      </c>
      <c r="F72" s="50">
        <f t="shared" si="4"/>
        <v>3645</v>
      </c>
      <c r="G72" s="50">
        <f t="shared" si="4"/>
        <v>4440</v>
      </c>
      <c r="H72" s="50">
        <f t="shared" si="4"/>
        <v>4685</v>
      </c>
      <c r="I72" s="50">
        <f t="shared" si="4"/>
        <v>4822</v>
      </c>
      <c r="J72" s="50">
        <f t="shared" si="4"/>
        <v>5246</v>
      </c>
      <c r="K72" s="50">
        <f t="shared" si="4"/>
        <v>6052</v>
      </c>
      <c r="L72" s="50">
        <f t="shared" si="4"/>
        <v>5781</v>
      </c>
      <c r="M72" s="50">
        <f t="shared" si="4"/>
        <v>4548</v>
      </c>
      <c r="N72" s="50">
        <f t="shared" si="4"/>
        <v>6909</v>
      </c>
      <c r="O72" s="50">
        <f t="shared" ref="O72:P72" si="5">ROUND(O$78*O44/O$50,0)</f>
        <v>6961</v>
      </c>
      <c r="P72" s="50">
        <f t="shared" si="5"/>
        <v>8279</v>
      </c>
      <c r="Q72" s="50">
        <f t="shared" ref="Q72" si="6">ROUND(Q$78*Q44/Q$50,0)</f>
        <v>8563</v>
      </c>
    </row>
    <row r="73" spans="1:17" x14ac:dyDescent="0.2">
      <c r="A73" s="46"/>
      <c r="B73" s="48" t="s">
        <v>86</v>
      </c>
      <c r="C73" s="50">
        <f t="shared" si="4"/>
        <v>253</v>
      </c>
      <c r="D73" s="50">
        <f t="shared" si="4"/>
        <v>410</v>
      </c>
      <c r="E73" s="50">
        <f t="shared" si="4"/>
        <v>289</v>
      </c>
      <c r="F73" s="50">
        <f t="shared" si="4"/>
        <v>354</v>
      </c>
      <c r="G73" s="50">
        <f t="shared" si="4"/>
        <v>199</v>
      </c>
      <c r="H73" s="50">
        <f t="shared" si="4"/>
        <v>292</v>
      </c>
      <c r="I73" s="50">
        <f t="shared" si="4"/>
        <v>288</v>
      </c>
      <c r="J73" s="50">
        <f t="shared" si="4"/>
        <v>296</v>
      </c>
      <c r="K73" s="50">
        <f t="shared" si="4"/>
        <v>254</v>
      </c>
      <c r="L73" s="50">
        <f t="shared" si="4"/>
        <v>320</v>
      </c>
      <c r="M73" s="50">
        <f t="shared" si="4"/>
        <v>137</v>
      </c>
      <c r="N73" s="50">
        <f t="shared" si="4"/>
        <v>189</v>
      </c>
      <c r="O73" s="50">
        <f t="shared" ref="O73:P73" si="7">ROUND(O$78*O45/O$50,0)</f>
        <v>319</v>
      </c>
      <c r="P73" s="50">
        <f t="shared" si="7"/>
        <v>389</v>
      </c>
      <c r="Q73" s="50">
        <f t="shared" ref="Q73" si="8">ROUND(Q$78*Q45/Q$50,0)</f>
        <v>323</v>
      </c>
    </row>
    <row r="74" spans="1:17" x14ac:dyDescent="0.2">
      <c r="A74" s="46"/>
      <c r="B74" s="48" t="s">
        <v>87</v>
      </c>
      <c r="C74" s="50">
        <f t="shared" si="4"/>
        <v>1690</v>
      </c>
      <c r="D74" s="50">
        <f t="shared" si="4"/>
        <v>1376</v>
      </c>
      <c r="E74" s="50">
        <f t="shared" si="4"/>
        <v>1739</v>
      </c>
      <c r="F74" s="50">
        <f t="shared" si="4"/>
        <v>1482</v>
      </c>
      <c r="G74" s="50">
        <f t="shared" si="4"/>
        <v>1036</v>
      </c>
      <c r="H74" s="50">
        <f t="shared" si="4"/>
        <v>1348</v>
      </c>
      <c r="I74" s="50">
        <f t="shared" si="4"/>
        <v>1430</v>
      </c>
      <c r="J74" s="50">
        <f t="shared" si="4"/>
        <v>1938</v>
      </c>
      <c r="K74" s="50">
        <f t="shared" si="4"/>
        <v>1944</v>
      </c>
      <c r="L74" s="50">
        <f t="shared" si="4"/>
        <v>1949</v>
      </c>
      <c r="M74" s="50">
        <f t="shared" si="4"/>
        <v>860</v>
      </c>
      <c r="N74" s="50">
        <f t="shared" si="4"/>
        <v>1758</v>
      </c>
      <c r="O74" s="50">
        <f t="shared" ref="O74:P74" si="9">ROUND(O$78*O46/O$50,0)</f>
        <v>2003</v>
      </c>
      <c r="P74" s="50">
        <f t="shared" si="9"/>
        <v>2441</v>
      </c>
      <c r="Q74" s="50">
        <f t="shared" ref="Q74" si="10">ROUND(Q$78*Q46/Q$50,0)</f>
        <v>2585</v>
      </c>
    </row>
    <row r="75" spans="1:17" x14ac:dyDescent="0.2">
      <c r="A75" s="46"/>
      <c r="B75" s="48" t="s">
        <v>88</v>
      </c>
      <c r="C75" s="50">
        <f t="shared" si="4"/>
        <v>0</v>
      </c>
      <c r="D75" s="50">
        <f t="shared" si="4"/>
        <v>0</v>
      </c>
      <c r="E75" s="50">
        <f t="shared" si="4"/>
        <v>0</v>
      </c>
      <c r="F75" s="50">
        <f t="shared" si="4"/>
        <v>0</v>
      </c>
      <c r="G75" s="50">
        <f t="shared" si="4"/>
        <v>0</v>
      </c>
      <c r="H75" s="50">
        <f t="shared" si="4"/>
        <v>0</v>
      </c>
      <c r="I75" s="50">
        <f t="shared" si="4"/>
        <v>0</v>
      </c>
      <c r="J75" s="50">
        <f t="shared" si="4"/>
        <v>0</v>
      </c>
      <c r="K75" s="50">
        <f t="shared" si="4"/>
        <v>0</v>
      </c>
      <c r="L75" s="50">
        <f t="shared" si="4"/>
        <v>0</v>
      </c>
      <c r="M75" s="50">
        <f t="shared" si="4"/>
        <v>0</v>
      </c>
      <c r="N75" s="50">
        <f t="shared" si="4"/>
        <v>0</v>
      </c>
      <c r="O75" s="50">
        <f t="shared" ref="O75:P75" si="11">ROUND(O$78*O47/O$50,0)</f>
        <v>0</v>
      </c>
      <c r="P75" s="50">
        <f t="shared" si="11"/>
        <v>0</v>
      </c>
      <c r="Q75" s="50">
        <f t="shared" ref="Q75" si="12">ROUND(Q$78*Q47/Q$50,0)</f>
        <v>0</v>
      </c>
    </row>
    <row r="76" spans="1:17" x14ac:dyDescent="0.2">
      <c r="A76" s="46"/>
      <c r="B76" s="48" t="s">
        <v>89</v>
      </c>
      <c r="C76" s="50">
        <f t="shared" si="4"/>
        <v>144</v>
      </c>
      <c r="D76" s="50">
        <f t="shared" si="4"/>
        <v>156</v>
      </c>
      <c r="E76" s="50">
        <f t="shared" si="4"/>
        <v>207</v>
      </c>
      <c r="F76" s="50">
        <f t="shared" si="4"/>
        <v>155</v>
      </c>
      <c r="G76" s="50">
        <f t="shared" si="4"/>
        <v>211</v>
      </c>
      <c r="H76" s="50">
        <f t="shared" si="4"/>
        <v>231</v>
      </c>
      <c r="I76" s="50">
        <f t="shared" si="4"/>
        <v>224</v>
      </c>
      <c r="J76" s="50">
        <f t="shared" si="4"/>
        <v>240</v>
      </c>
      <c r="K76" s="50">
        <f t="shared" si="4"/>
        <v>287</v>
      </c>
      <c r="L76" s="50">
        <f t="shared" si="4"/>
        <v>328</v>
      </c>
      <c r="M76" s="50">
        <f t="shared" si="4"/>
        <v>394</v>
      </c>
      <c r="N76" s="50">
        <f t="shared" si="4"/>
        <v>604</v>
      </c>
      <c r="O76" s="50">
        <f t="shared" ref="O76:P76" si="13">ROUND(O$78*O48/O$50,0)</f>
        <v>650</v>
      </c>
      <c r="P76" s="50">
        <f t="shared" si="13"/>
        <v>755</v>
      </c>
      <c r="Q76" s="50">
        <f t="shared" ref="Q76" si="14">ROUND(Q$78*Q48/Q$50,0)</f>
        <v>801</v>
      </c>
    </row>
    <row r="77" spans="1:17" x14ac:dyDescent="0.2">
      <c r="A77" s="51"/>
      <c r="B77" s="52" t="s">
        <v>90</v>
      </c>
      <c r="C77" s="50">
        <f t="shared" si="4"/>
        <v>0</v>
      </c>
      <c r="D77" s="50">
        <f t="shared" si="4"/>
        <v>0</v>
      </c>
      <c r="E77" s="50">
        <f t="shared" si="4"/>
        <v>0</v>
      </c>
      <c r="F77" s="50">
        <f t="shared" si="4"/>
        <v>0</v>
      </c>
      <c r="G77" s="50">
        <f t="shared" si="4"/>
        <v>0</v>
      </c>
      <c r="H77" s="50">
        <f t="shared" si="4"/>
        <v>0</v>
      </c>
      <c r="I77" s="50">
        <f t="shared" si="4"/>
        <v>0</v>
      </c>
      <c r="J77" s="50">
        <f t="shared" si="4"/>
        <v>0</v>
      </c>
      <c r="K77" s="50">
        <f t="shared" si="4"/>
        <v>0</v>
      </c>
      <c r="L77" s="50">
        <f t="shared" si="4"/>
        <v>0</v>
      </c>
      <c r="M77" s="50">
        <f t="shared" si="4"/>
        <v>0</v>
      </c>
      <c r="N77" s="50">
        <f t="shared" si="4"/>
        <v>0</v>
      </c>
      <c r="O77" s="50">
        <f t="shared" ref="O77:P77" si="15">ROUND(O$78*O49/O$50,0)</f>
        <v>0</v>
      </c>
      <c r="P77" s="50">
        <f t="shared" si="15"/>
        <v>0</v>
      </c>
      <c r="Q77" s="50">
        <f t="shared" ref="Q77" si="16">ROUND(Q$78*Q49/Q$50,0)</f>
        <v>0</v>
      </c>
    </row>
    <row r="78" spans="1:17" x14ac:dyDescent="0.2">
      <c r="A78" s="63"/>
      <c r="B78" s="64" t="s">
        <v>95</v>
      </c>
      <c r="C78" s="583">
        <f>C91</f>
        <v>7972</v>
      </c>
      <c r="D78" s="583">
        <f t="shared" ref="D78:N78" si="17">D91</f>
        <v>8468</v>
      </c>
      <c r="E78" s="583">
        <f t="shared" si="17"/>
        <v>10035</v>
      </c>
      <c r="F78" s="583">
        <f t="shared" si="17"/>
        <v>9377</v>
      </c>
      <c r="G78" s="583">
        <f t="shared" si="17"/>
        <v>10134</v>
      </c>
      <c r="H78" s="583">
        <f t="shared" si="17"/>
        <v>11987</v>
      </c>
      <c r="I78" s="583">
        <f t="shared" si="17"/>
        <v>12623</v>
      </c>
      <c r="J78" s="583">
        <f t="shared" si="17"/>
        <v>13625</v>
      </c>
      <c r="K78" s="583">
        <f t="shared" si="17"/>
        <v>14357</v>
      </c>
      <c r="L78" s="583">
        <f t="shared" si="17"/>
        <v>13823</v>
      </c>
      <c r="M78" s="583">
        <f t="shared" si="17"/>
        <v>9677</v>
      </c>
      <c r="N78" s="583">
        <f t="shared" si="17"/>
        <v>15775</v>
      </c>
      <c r="O78" s="583">
        <f t="shared" ref="O78:P78" si="18">O91</f>
        <v>17645</v>
      </c>
      <c r="P78" s="583">
        <f t="shared" si="18"/>
        <v>20473</v>
      </c>
      <c r="Q78" s="583">
        <f t="shared" ref="Q78" si="19">Q91</f>
        <v>22514</v>
      </c>
    </row>
    <row r="79" spans="1:17" x14ac:dyDescent="0.2">
      <c r="A79" s="40"/>
      <c r="B79" s="40"/>
      <c r="C79" s="68" t="s">
        <v>153</v>
      </c>
      <c r="D79" s="68"/>
      <c r="E79" s="184"/>
      <c r="F79" s="184"/>
      <c r="G79" s="184"/>
      <c r="H79" s="184"/>
      <c r="I79" s="184"/>
    </row>
    <row r="80" spans="1:17" x14ac:dyDescent="0.2">
      <c r="A80" s="62" t="s">
        <v>96</v>
      </c>
      <c r="B80" s="46"/>
      <c r="C80" s="68"/>
      <c r="D80" s="68"/>
      <c r="E80" s="184"/>
      <c r="F80" s="184"/>
      <c r="G80" s="184"/>
      <c r="H80" s="184"/>
      <c r="I80" s="184"/>
    </row>
    <row r="81" spans="1:17" x14ac:dyDescent="0.2">
      <c r="A81" s="57" t="s">
        <v>94</v>
      </c>
      <c r="B81" s="43" t="s">
        <v>91</v>
      </c>
      <c r="C81" s="152">
        <f t="shared" ref="C81:N81" si="20">C83-SUM(C82:C82)</f>
        <v>32958</v>
      </c>
      <c r="D81" s="152">
        <f t="shared" si="20"/>
        <v>30517</v>
      </c>
      <c r="E81" s="152">
        <f t="shared" si="20"/>
        <v>31072</v>
      </c>
      <c r="F81" s="152">
        <f t="shared" si="20"/>
        <v>30624</v>
      </c>
      <c r="G81" s="152">
        <f t="shared" si="20"/>
        <v>32468</v>
      </c>
      <c r="H81" s="152">
        <f t="shared" si="20"/>
        <v>39535</v>
      </c>
      <c r="I81" s="152">
        <f t="shared" si="20"/>
        <v>39817</v>
      </c>
      <c r="J81" s="152">
        <f t="shared" si="20"/>
        <v>41068</v>
      </c>
      <c r="K81" s="152">
        <f t="shared" si="20"/>
        <v>36135</v>
      </c>
      <c r="L81" s="152">
        <f t="shared" si="20"/>
        <v>36195</v>
      </c>
      <c r="M81" s="152">
        <f t="shared" si="20"/>
        <v>18349</v>
      </c>
      <c r="N81" s="152">
        <f t="shared" si="20"/>
        <v>28000</v>
      </c>
      <c r="O81" s="152">
        <f t="shared" ref="O81:P81" si="21">O83-SUM(O82:O82)</f>
        <v>37686</v>
      </c>
      <c r="P81" s="152">
        <f t="shared" si="21"/>
        <v>52361</v>
      </c>
      <c r="Q81" s="152">
        <f t="shared" ref="Q81" si="22">Q83-SUM(Q82:Q82)</f>
        <v>44515</v>
      </c>
    </row>
    <row r="82" spans="1:17" x14ac:dyDescent="0.2">
      <c r="A82" s="46"/>
      <c r="B82" s="61" t="s">
        <v>92</v>
      </c>
      <c r="C82" s="50">
        <f t="shared" ref="C82:N82" si="23">ROUND(C$83*C54/C$55,0)</f>
        <v>8273</v>
      </c>
      <c r="D82" s="50">
        <f t="shared" si="23"/>
        <v>9163</v>
      </c>
      <c r="E82" s="50">
        <f t="shared" si="23"/>
        <v>10035</v>
      </c>
      <c r="F82" s="50">
        <f t="shared" si="23"/>
        <v>9173</v>
      </c>
      <c r="G82" s="50">
        <f t="shared" si="23"/>
        <v>8476</v>
      </c>
      <c r="H82" s="50">
        <f t="shared" si="23"/>
        <v>10249</v>
      </c>
      <c r="I82" s="50">
        <f t="shared" si="23"/>
        <v>10546</v>
      </c>
      <c r="J82" s="50">
        <f t="shared" si="23"/>
        <v>10763</v>
      </c>
      <c r="K82" s="50">
        <f t="shared" si="23"/>
        <v>10320</v>
      </c>
      <c r="L82" s="50">
        <f t="shared" si="23"/>
        <v>9572</v>
      </c>
      <c r="M82" s="50">
        <f t="shared" si="23"/>
        <v>5060</v>
      </c>
      <c r="N82" s="50">
        <f t="shared" si="23"/>
        <v>7026</v>
      </c>
      <c r="O82" s="50">
        <f t="shared" ref="O82:P82" si="24">ROUND(O$83*O54/O$55,0)</f>
        <v>9402</v>
      </c>
      <c r="P82" s="50">
        <f t="shared" si="24"/>
        <v>11774</v>
      </c>
      <c r="Q82" s="50">
        <f t="shared" ref="Q82" si="25">ROUND(Q$83*Q54/Q$55,0)</f>
        <v>11387</v>
      </c>
    </row>
    <row r="83" spans="1:17" x14ac:dyDescent="0.2">
      <c r="A83" s="67"/>
      <c r="B83" s="64" t="s">
        <v>95</v>
      </c>
      <c r="C83" s="583">
        <f>C92</f>
        <v>41231</v>
      </c>
      <c r="D83" s="583">
        <f t="shared" ref="D83:N83" si="26">D92</f>
        <v>39680</v>
      </c>
      <c r="E83" s="583">
        <f t="shared" si="26"/>
        <v>41107</v>
      </c>
      <c r="F83" s="583">
        <f t="shared" si="26"/>
        <v>39797</v>
      </c>
      <c r="G83" s="583">
        <f t="shared" si="26"/>
        <v>40944</v>
      </c>
      <c r="H83" s="583">
        <f t="shared" si="26"/>
        <v>49784</v>
      </c>
      <c r="I83" s="583">
        <f t="shared" si="26"/>
        <v>50363</v>
      </c>
      <c r="J83" s="583">
        <f t="shared" si="26"/>
        <v>51831</v>
      </c>
      <c r="K83" s="583">
        <f t="shared" si="26"/>
        <v>46455</v>
      </c>
      <c r="L83" s="583">
        <f t="shared" si="26"/>
        <v>45767</v>
      </c>
      <c r="M83" s="583">
        <f t="shared" si="26"/>
        <v>23409</v>
      </c>
      <c r="N83" s="583">
        <f t="shared" si="26"/>
        <v>35026</v>
      </c>
      <c r="O83" s="583">
        <f t="shared" ref="O83:P83" si="27">O92</f>
        <v>47088</v>
      </c>
      <c r="P83" s="583">
        <f t="shared" si="27"/>
        <v>64135</v>
      </c>
      <c r="Q83" s="583">
        <f t="shared" ref="Q83" si="28">Q92</f>
        <v>55902</v>
      </c>
    </row>
    <row r="84" spans="1:17" x14ac:dyDescent="0.2">
      <c r="C84" s="68"/>
      <c r="D84" s="68"/>
      <c r="E84" s="184"/>
      <c r="F84" s="184"/>
      <c r="G84" s="184"/>
      <c r="H84" s="184"/>
      <c r="I84" s="184"/>
    </row>
    <row r="85" spans="1:17" x14ac:dyDescent="0.2">
      <c r="A85" s="39" t="s">
        <v>97</v>
      </c>
      <c r="B85" s="40"/>
      <c r="C85" s="68"/>
      <c r="D85" s="68"/>
      <c r="E85" s="184"/>
      <c r="F85" s="184"/>
      <c r="G85" s="184"/>
      <c r="H85" s="184"/>
      <c r="I85" s="184"/>
    </row>
    <row r="86" spans="1:17" x14ac:dyDescent="0.2">
      <c r="A86" s="42" t="s">
        <v>94</v>
      </c>
      <c r="B86" s="43" t="s">
        <v>91</v>
      </c>
      <c r="C86" s="152">
        <f>C88-C87</f>
        <v>34052</v>
      </c>
      <c r="D86" s="152">
        <f t="shared" ref="D86:N86" si="29">D88-D87</f>
        <v>31743</v>
      </c>
      <c r="E86" s="152">
        <f t="shared" si="29"/>
        <v>31674</v>
      </c>
      <c r="F86" s="152">
        <f t="shared" si="29"/>
        <v>32589</v>
      </c>
      <c r="G86" s="152">
        <f t="shared" si="29"/>
        <v>35017</v>
      </c>
      <c r="H86" s="152">
        <f t="shared" si="29"/>
        <v>40751</v>
      </c>
      <c r="I86" s="152">
        <f t="shared" si="29"/>
        <v>41511</v>
      </c>
      <c r="J86" s="152">
        <f t="shared" si="29"/>
        <v>42774</v>
      </c>
      <c r="K86" s="152">
        <f t="shared" si="29"/>
        <v>42278</v>
      </c>
      <c r="L86" s="152">
        <f t="shared" si="29"/>
        <v>45013</v>
      </c>
      <c r="M86" s="152">
        <f t="shared" si="29"/>
        <v>24290</v>
      </c>
      <c r="N86" s="152">
        <f t="shared" si="29"/>
        <v>34275</v>
      </c>
      <c r="O86" s="152">
        <f t="shared" ref="O86:P86" si="30">O88-O87</f>
        <v>49804</v>
      </c>
      <c r="P86" s="152">
        <f t="shared" si="30"/>
        <v>68705</v>
      </c>
      <c r="Q86" s="152">
        <f t="shared" ref="Q86" si="31">Q88-Q87</f>
        <v>58395</v>
      </c>
    </row>
    <row r="87" spans="1:17" x14ac:dyDescent="0.2">
      <c r="A87" s="44"/>
      <c r="B87" s="61" t="s">
        <v>92</v>
      </c>
      <c r="C87" s="55">
        <f t="shared" ref="C87:N87" si="32">ROUND(C$88*C59/C$60,0)</f>
        <v>11717</v>
      </c>
      <c r="D87" s="55">
        <f t="shared" si="32"/>
        <v>11827</v>
      </c>
      <c r="E87" s="55">
        <f t="shared" si="32"/>
        <v>12672</v>
      </c>
      <c r="F87" s="55">
        <f t="shared" si="32"/>
        <v>11462</v>
      </c>
      <c r="G87" s="55">
        <f t="shared" si="32"/>
        <v>10248</v>
      </c>
      <c r="H87" s="55">
        <f t="shared" si="32"/>
        <v>13354</v>
      </c>
      <c r="I87" s="55">
        <f t="shared" si="32"/>
        <v>13079</v>
      </c>
      <c r="J87" s="55">
        <f t="shared" si="32"/>
        <v>13252</v>
      </c>
      <c r="K87" s="55">
        <f t="shared" si="32"/>
        <v>12208</v>
      </c>
      <c r="L87" s="55">
        <f t="shared" si="32"/>
        <v>11247</v>
      </c>
      <c r="M87" s="55">
        <f t="shared" si="32"/>
        <v>6336</v>
      </c>
      <c r="N87" s="55">
        <f t="shared" si="32"/>
        <v>8411</v>
      </c>
      <c r="O87" s="55">
        <f t="shared" ref="O87:P87" si="33">ROUND(O$88*O59/O$60,0)</f>
        <v>11631</v>
      </c>
      <c r="P87" s="55">
        <f t="shared" si="33"/>
        <v>14578</v>
      </c>
      <c r="Q87" s="55">
        <f t="shared" ref="Q87" si="34">ROUND(Q$88*Q59/Q$60,0)</f>
        <v>13139</v>
      </c>
    </row>
    <row r="88" spans="1:17" x14ac:dyDescent="0.2">
      <c r="A88" s="67"/>
      <c r="B88" s="67" t="s">
        <v>95</v>
      </c>
      <c r="C88" s="583">
        <f>C93</f>
        <v>45769</v>
      </c>
      <c r="D88" s="583">
        <f t="shared" ref="D88:N88" si="35">D93</f>
        <v>43570</v>
      </c>
      <c r="E88" s="583">
        <f t="shared" si="35"/>
        <v>44346</v>
      </c>
      <c r="F88" s="583">
        <f t="shared" si="35"/>
        <v>44051</v>
      </c>
      <c r="G88" s="583">
        <f t="shared" si="35"/>
        <v>45265</v>
      </c>
      <c r="H88" s="583">
        <f t="shared" si="35"/>
        <v>54105</v>
      </c>
      <c r="I88" s="583">
        <f t="shared" si="35"/>
        <v>54590</v>
      </c>
      <c r="J88" s="583">
        <f t="shared" si="35"/>
        <v>56026</v>
      </c>
      <c r="K88" s="583">
        <f t="shared" si="35"/>
        <v>54486</v>
      </c>
      <c r="L88" s="583">
        <f t="shared" si="35"/>
        <v>56260</v>
      </c>
      <c r="M88" s="583">
        <f t="shared" si="35"/>
        <v>30626</v>
      </c>
      <c r="N88" s="583">
        <f t="shared" si="35"/>
        <v>42686</v>
      </c>
      <c r="O88" s="583">
        <f t="shared" ref="O88:P88" si="36">O93</f>
        <v>61435</v>
      </c>
      <c r="P88" s="583">
        <f t="shared" si="36"/>
        <v>83283</v>
      </c>
      <c r="Q88" s="583">
        <f t="shared" ref="Q88" si="37">Q93</f>
        <v>71534</v>
      </c>
    </row>
    <row r="89" spans="1:17" x14ac:dyDescent="0.2">
      <c r="D89" s="184"/>
      <c r="E89" s="186"/>
    </row>
    <row r="90" spans="1:17" x14ac:dyDescent="0.2">
      <c r="A90" s="39" t="s">
        <v>345</v>
      </c>
      <c r="D90" s="184"/>
      <c r="E90" s="186"/>
    </row>
    <row r="91" spans="1:17" x14ac:dyDescent="0.2">
      <c r="A91" s="109" t="s">
        <v>94</v>
      </c>
      <c r="B91" s="109" t="s">
        <v>98</v>
      </c>
      <c r="C91" s="152">
        <f>地域観光消費2!D45</f>
        <v>7972</v>
      </c>
      <c r="D91" s="152">
        <f>地域観光消費2!E45</f>
        <v>8468</v>
      </c>
      <c r="E91" s="152">
        <f>地域観光消費2!F45</f>
        <v>10035</v>
      </c>
      <c r="F91" s="152">
        <f>地域観光消費2!G45</f>
        <v>9377</v>
      </c>
      <c r="G91" s="152">
        <f>地域観光消費2!H45</f>
        <v>10134</v>
      </c>
      <c r="H91" s="152">
        <f>地域観光消費2!I45</f>
        <v>11987</v>
      </c>
      <c r="I91" s="152">
        <f>地域観光消費2!J45</f>
        <v>12623</v>
      </c>
      <c r="J91" s="152">
        <f>地域観光消費2!K45</f>
        <v>13625</v>
      </c>
      <c r="K91" s="152">
        <f>地域観光消費2!L45</f>
        <v>14357</v>
      </c>
      <c r="L91" s="152">
        <f>地域観光消費2!M45</f>
        <v>13823</v>
      </c>
      <c r="M91" s="152">
        <f>地域観光消費2!N45</f>
        <v>9677</v>
      </c>
      <c r="N91" s="152">
        <f>地域観光消費2!O45</f>
        <v>15775</v>
      </c>
      <c r="O91" s="152">
        <f>地域観光消費2!P45</f>
        <v>17645</v>
      </c>
      <c r="P91" s="152">
        <f>地域観光消費2!Q45</f>
        <v>20473</v>
      </c>
      <c r="Q91" s="152">
        <f>地域観光消費2!R45</f>
        <v>22514</v>
      </c>
    </row>
    <row r="92" spans="1:17" x14ac:dyDescent="0.2">
      <c r="A92" s="56"/>
      <c r="B92" s="56" t="s">
        <v>99</v>
      </c>
      <c r="C92" s="50">
        <f>地域観光消費2!D46</f>
        <v>41231</v>
      </c>
      <c r="D92" s="50">
        <f>地域観光消費2!E46</f>
        <v>39680</v>
      </c>
      <c r="E92" s="50">
        <f>地域観光消費2!F46</f>
        <v>41107</v>
      </c>
      <c r="F92" s="50">
        <f>地域観光消費2!G46</f>
        <v>39797</v>
      </c>
      <c r="G92" s="50">
        <f>地域観光消費2!H46</f>
        <v>40944</v>
      </c>
      <c r="H92" s="50">
        <f>地域観光消費2!I46</f>
        <v>49784</v>
      </c>
      <c r="I92" s="50">
        <f>地域観光消費2!J46</f>
        <v>50363</v>
      </c>
      <c r="J92" s="50">
        <f>地域観光消費2!K46</f>
        <v>51831</v>
      </c>
      <c r="K92" s="50">
        <f>地域観光消費2!L46</f>
        <v>46455</v>
      </c>
      <c r="L92" s="50">
        <f>地域観光消費2!M46</f>
        <v>45767</v>
      </c>
      <c r="M92" s="50">
        <f>地域観光消費2!N46</f>
        <v>23409</v>
      </c>
      <c r="N92" s="50">
        <f>地域観光消費2!O46</f>
        <v>35026</v>
      </c>
      <c r="O92" s="50">
        <f>地域観光消費2!P46</f>
        <v>47088</v>
      </c>
      <c r="P92" s="50">
        <f>地域観光消費2!Q46</f>
        <v>64135</v>
      </c>
      <c r="Q92" s="50">
        <f>地域観光消費2!R46</f>
        <v>55902</v>
      </c>
    </row>
    <row r="93" spans="1:17" x14ac:dyDescent="0.2">
      <c r="A93" s="110"/>
      <c r="B93" s="110" t="s">
        <v>100</v>
      </c>
      <c r="C93" s="55">
        <f>地域観光消費2!D47</f>
        <v>45769</v>
      </c>
      <c r="D93" s="55">
        <f>地域観光消費2!E47</f>
        <v>43570</v>
      </c>
      <c r="E93" s="55">
        <f>地域観光消費2!F47</f>
        <v>44346</v>
      </c>
      <c r="F93" s="55">
        <f>地域観光消費2!G47</f>
        <v>44051</v>
      </c>
      <c r="G93" s="55">
        <f>地域観光消費2!H47</f>
        <v>45265</v>
      </c>
      <c r="H93" s="55">
        <f>地域観光消費2!I47</f>
        <v>54105</v>
      </c>
      <c r="I93" s="55">
        <f>地域観光消費2!J47</f>
        <v>54590</v>
      </c>
      <c r="J93" s="55">
        <f>地域観光消費2!K47</f>
        <v>56026</v>
      </c>
      <c r="K93" s="55">
        <f>地域観光消費2!L47</f>
        <v>54486</v>
      </c>
      <c r="L93" s="55">
        <f>地域観光消費2!M47</f>
        <v>56260</v>
      </c>
      <c r="M93" s="55">
        <f>地域観光消費2!N47</f>
        <v>30626</v>
      </c>
      <c r="N93" s="55">
        <f>地域観光消費2!O47</f>
        <v>42686</v>
      </c>
      <c r="O93" s="55">
        <f>地域観光消費2!P47</f>
        <v>61435</v>
      </c>
      <c r="P93" s="55">
        <f>地域観光消費2!Q47</f>
        <v>83283</v>
      </c>
      <c r="Q93" s="55">
        <f>地域観光消費2!R47</f>
        <v>71534</v>
      </c>
    </row>
    <row r="94" spans="1:17" x14ac:dyDescent="0.2">
      <c r="A94" s="111"/>
      <c r="B94" s="111" t="s">
        <v>95</v>
      </c>
      <c r="C94" s="55">
        <f>SUM(C91:C93)</f>
        <v>94972</v>
      </c>
      <c r="D94" s="55">
        <f t="shared" ref="D94:I94" si="38">SUM(D91:D93)</f>
        <v>91718</v>
      </c>
      <c r="E94" s="55">
        <f t="shared" si="38"/>
        <v>95488</v>
      </c>
      <c r="F94" s="55">
        <f t="shared" si="38"/>
        <v>93225</v>
      </c>
      <c r="G94" s="55">
        <f t="shared" si="38"/>
        <v>96343</v>
      </c>
      <c r="H94" s="55">
        <f t="shared" si="38"/>
        <v>115876</v>
      </c>
      <c r="I94" s="55">
        <f t="shared" si="38"/>
        <v>117576</v>
      </c>
      <c r="J94" s="55">
        <f t="shared" ref="J94:K94" si="39">SUM(J91:J93)</f>
        <v>121482</v>
      </c>
      <c r="K94" s="55">
        <f t="shared" si="39"/>
        <v>115298</v>
      </c>
      <c r="L94" s="55">
        <f t="shared" ref="L94:M94" si="40">SUM(L91:L93)</f>
        <v>115850</v>
      </c>
      <c r="M94" s="55">
        <f t="shared" si="40"/>
        <v>63712</v>
      </c>
      <c r="N94" s="55">
        <f t="shared" ref="N94:O94" si="41">SUM(N91:N93)</f>
        <v>93487</v>
      </c>
      <c r="O94" s="55">
        <f t="shared" si="41"/>
        <v>126168</v>
      </c>
      <c r="P94" s="55">
        <f t="shared" ref="P94:Q94" si="42">SUM(P91:P93)</f>
        <v>167891</v>
      </c>
      <c r="Q94" s="55">
        <f t="shared" si="42"/>
        <v>149950</v>
      </c>
    </row>
    <row r="95" spans="1:17" x14ac:dyDescent="0.2">
      <c r="E95" s="54"/>
    </row>
    <row r="96" spans="1:17" x14ac:dyDescent="0.2">
      <c r="E96" s="54"/>
    </row>
    <row r="97" spans="1:17" x14ac:dyDescent="0.2">
      <c r="A97" s="108" t="s">
        <v>4</v>
      </c>
      <c r="B97" s="43" t="s">
        <v>147</v>
      </c>
      <c r="C97" s="47">
        <f>市町入込数2!D42</f>
        <v>504000</v>
      </c>
      <c r="D97" s="47">
        <f>市町入込数2!E42</f>
        <v>505068</v>
      </c>
      <c r="E97" s="47">
        <f>市町入込数2!F42</f>
        <v>496864</v>
      </c>
      <c r="F97" s="47">
        <f>市町入込数2!G42</f>
        <v>474043</v>
      </c>
      <c r="G97" s="47">
        <f>市町入込数2!H42</f>
        <v>435536</v>
      </c>
      <c r="H97" s="47">
        <f>市町入込数2!I42</f>
        <v>529408</v>
      </c>
      <c r="I97" s="47">
        <f>市町入込数2!J42</f>
        <v>523056</v>
      </c>
      <c r="J97" s="47">
        <f>市町入込数2!K42</f>
        <v>613696</v>
      </c>
      <c r="K97" s="47">
        <f>市町入込数2!L42</f>
        <v>562664</v>
      </c>
      <c r="L97" s="47">
        <f>市町入込数2!M42</f>
        <v>537749</v>
      </c>
      <c r="M97" s="47">
        <f>市町入込数2!N42</f>
        <v>242148</v>
      </c>
      <c r="N97" s="47">
        <f>市町入込数2!O42</f>
        <v>225959</v>
      </c>
      <c r="O97" s="97">
        <f>市町入込数2!P42</f>
        <v>374536</v>
      </c>
      <c r="P97" s="97">
        <f>市町入込数2!Q42</f>
        <v>577815</v>
      </c>
      <c r="Q97" s="97">
        <f>市町入込数2!R42</f>
        <v>529819</v>
      </c>
    </row>
    <row r="98" spans="1:17" x14ac:dyDescent="0.2">
      <c r="A98" s="72"/>
      <c r="B98" s="61" t="s">
        <v>148</v>
      </c>
      <c r="C98" s="53">
        <f>市町入込数2!S42</f>
        <v>578000</v>
      </c>
      <c r="D98" s="53">
        <f>市町入込数2!T42</f>
        <v>578135</v>
      </c>
      <c r="E98" s="53">
        <f>市町入込数2!U42</f>
        <v>621952</v>
      </c>
      <c r="F98" s="53">
        <f>市町入込数2!V42</f>
        <v>603504</v>
      </c>
      <c r="G98" s="53">
        <f>市町入込数2!W42</f>
        <v>638446</v>
      </c>
      <c r="H98" s="53">
        <f>市町入込数2!X42</f>
        <v>679544</v>
      </c>
      <c r="I98" s="53">
        <f>市町入込数2!Y42</f>
        <v>651053</v>
      </c>
      <c r="J98" s="53">
        <f>市町入込数2!Z42</f>
        <v>662227</v>
      </c>
      <c r="K98" s="53">
        <f>市町入込数2!AA42</f>
        <v>653148</v>
      </c>
      <c r="L98" s="53">
        <f>市町入込数2!AB42</f>
        <v>639906</v>
      </c>
      <c r="M98" s="53">
        <f>市町入込数2!AC42</f>
        <v>416663</v>
      </c>
      <c r="N98" s="53">
        <f>市町入込数2!AD42</f>
        <v>578292</v>
      </c>
      <c r="O98" s="616">
        <f>市町入込数2!AE42</f>
        <v>620028</v>
      </c>
      <c r="P98" s="616">
        <f>市町入込数2!AF42</f>
        <v>622941</v>
      </c>
      <c r="Q98" s="616">
        <f>市町入込数2!AG42</f>
        <v>623196</v>
      </c>
    </row>
    <row r="99" spans="1:17" x14ac:dyDescent="0.2">
      <c r="A99" s="43"/>
      <c r="B99" s="43" t="s">
        <v>140</v>
      </c>
      <c r="C99" s="47">
        <v>74</v>
      </c>
      <c r="D99" s="47">
        <v>88</v>
      </c>
      <c r="E99" s="47">
        <v>105</v>
      </c>
      <c r="F99" s="47">
        <v>100</v>
      </c>
      <c r="G99" s="47">
        <v>102</v>
      </c>
      <c r="H99" s="47">
        <v>122</v>
      </c>
      <c r="I99" s="79">
        <v>106</v>
      </c>
      <c r="J99" s="50">
        <f>宿泊者数!AN19</f>
        <v>106</v>
      </c>
      <c r="K99" s="50">
        <f>宿泊者数!AN42</f>
        <v>108.245</v>
      </c>
      <c r="L99" s="50">
        <f>宿泊者数!AN65</f>
        <v>104.669</v>
      </c>
      <c r="M99" s="50">
        <f>宿泊者数!AN88</f>
        <v>52.621000000000002</v>
      </c>
      <c r="N99" s="50">
        <f>宿泊者数!AN120</f>
        <v>108.627</v>
      </c>
      <c r="O99" s="506">
        <f>宿泊者数!AN142</f>
        <v>122.34099999999999</v>
      </c>
      <c r="P99" s="506">
        <f>宿泊者数!AN173</f>
        <v>127.61499999999999</v>
      </c>
      <c r="Q99" s="546">
        <f>宿泊者数!AN195/1000</f>
        <v>99.76</v>
      </c>
    </row>
    <row r="100" spans="1:17" x14ac:dyDescent="0.2">
      <c r="B100" t="s">
        <v>141</v>
      </c>
      <c r="C100" s="49">
        <v>428</v>
      </c>
      <c r="D100" s="49">
        <v>421</v>
      </c>
      <c r="E100" s="49">
        <v>438</v>
      </c>
      <c r="F100" s="49">
        <v>424</v>
      </c>
      <c r="G100" s="49">
        <v>458</v>
      </c>
      <c r="H100" s="49">
        <v>464</v>
      </c>
      <c r="I100" s="78">
        <v>457</v>
      </c>
      <c r="J100" s="50">
        <f>宿泊者数!AN20</f>
        <v>465</v>
      </c>
      <c r="K100" s="50">
        <f>宿泊者数!AN43</f>
        <v>459.26499999999999</v>
      </c>
      <c r="L100" s="50">
        <f>宿泊者数!AN66</f>
        <v>444.75299999999999</v>
      </c>
      <c r="M100" s="50">
        <f>宿泊者数!AN89</f>
        <v>296.84100000000001</v>
      </c>
      <c r="N100" s="50">
        <f>宿泊者数!AN121</f>
        <v>391.608</v>
      </c>
      <c r="O100" s="506">
        <f>宿泊者数!AN143</f>
        <v>422.35899999999998</v>
      </c>
      <c r="P100" s="506">
        <f>宿泊者数!AN174</f>
        <v>427.09699999999998</v>
      </c>
      <c r="Q100" s="506">
        <f>宿泊者数!AN196/1000</f>
        <v>432.22300000000001</v>
      </c>
    </row>
    <row r="101" spans="1:17" x14ac:dyDescent="0.2">
      <c r="B101" t="s">
        <v>142</v>
      </c>
      <c r="C101" s="49">
        <v>9</v>
      </c>
      <c r="D101" s="49">
        <v>3</v>
      </c>
      <c r="E101" s="49">
        <v>7</v>
      </c>
      <c r="F101" s="49">
        <v>9</v>
      </c>
      <c r="G101" s="49">
        <v>7</v>
      </c>
      <c r="H101" s="49">
        <v>16</v>
      </c>
      <c r="I101" s="78">
        <v>11</v>
      </c>
      <c r="J101" s="50">
        <f>宿泊者数!AN21</f>
        <v>9</v>
      </c>
      <c r="K101" s="50">
        <f>宿泊者数!AN44</f>
        <v>7.6050000000000004</v>
      </c>
      <c r="L101" s="50">
        <f>宿泊者数!AN67</f>
        <v>12.887</v>
      </c>
      <c r="M101" s="50">
        <f>宿泊者数!AN90</f>
        <v>3.4550000000000001</v>
      </c>
      <c r="N101" s="50">
        <f>宿泊者数!AN122</f>
        <v>5.5819999999999999</v>
      </c>
      <c r="O101" s="506">
        <f>宿泊者数!AN144</f>
        <v>2.8530000000000002</v>
      </c>
      <c r="P101" s="506">
        <f>宿泊者数!AN175</f>
        <v>3.278</v>
      </c>
      <c r="Q101" s="506">
        <f>宿泊者数!AN197/1000</f>
        <v>4.5179999999999998</v>
      </c>
    </row>
    <row r="102" spans="1:17" x14ac:dyDescent="0.2">
      <c r="B102" t="s">
        <v>143</v>
      </c>
      <c r="C102" s="49">
        <v>36</v>
      </c>
      <c r="D102" s="49">
        <v>35</v>
      </c>
      <c r="E102" s="49">
        <v>41</v>
      </c>
      <c r="F102" s="49">
        <v>40</v>
      </c>
      <c r="G102" s="49">
        <v>41</v>
      </c>
      <c r="H102" s="49">
        <v>46</v>
      </c>
      <c r="I102" s="78">
        <v>46</v>
      </c>
      <c r="J102" s="50">
        <f>宿泊者数!AN22</f>
        <v>52</v>
      </c>
      <c r="K102" s="50">
        <f>宿泊者数!AN45</f>
        <v>47.033000000000001</v>
      </c>
      <c r="L102" s="50">
        <f>宿泊者数!AN68</f>
        <v>46.597000000000001</v>
      </c>
      <c r="M102" s="50">
        <f>宿泊者数!AN91</f>
        <v>32.746000000000002</v>
      </c>
      <c r="N102" s="50">
        <f>宿泊者数!AN123</f>
        <v>41.475000000000001</v>
      </c>
      <c r="O102" s="506">
        <f>宿泊者数!AN145</f>
        <v>41.475000000000001</v>
      </c>
      <c r="P102" s="506">
        <f>宿泊者数!AN176</f>
        <v>33.951000000000001</v>
      </c>
      <c r="Q102" s="506">
        <f>宿泊者数!AN198/1000</f>
        <v>55.695</v>
      </c>
    </row>
    <row r="103" spans="1:17" x14ac:dyDescent="0.2">
      <c r="B103" t="s">
        <v>144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78">
        <v>0</v>
      </c>
      <c r="J103" s="50">
        <f>宿泊者数!AN23</f>
        <v>0</v>
      </c>
      <c r="K103" s="50">
        <f>宿泊者数!AN46</f>
        <v>0</v>
      </c>
      <c r="L103" s="50">
        <f>宿泊者数!AN69</f>
        <v>0</v>
      </c>
      <c r="M103" s="50">
        <f>宿泊者数!AN92</f>
        <v>0</v>
      </c>
      <c r="N103" s="50">
        <f>宿泊者数!AN124</f>
        <v>0</v>
      </c>
      <c r="O103" s="506">
        <f>宿泊者数!AN146</f>
        <v>0</v>
      </c>
      <c r="P103" s="506">
        <f>宿泊者数!AN177</f>
        <v>0</v>
      </c>
      <c r="Q103" s="506">
        <f>宿泊者数!AN199/1000</f>
        <v>0</v>
      </c>
    </row>
    <row r="104" spans="1:17" x14ac:dyDescent="0.2">
      <c r="B104" t="s">
        <v>145</v>
      </c>
      <c r="C104" s="49">
        <v>28</v>
      </c>
      <c r="D104" s="49">
        <v>28</v>
      </c>
      <c r="E104" s="49">
        <v>28</v>
      </c>
      <c r="F104" s="49">
        <v>28</v>
      </c>
      <c r="G104" s="49">
        <v>28</v>
      </c>
      <c r="H104" s="49">
        <v>29</v>
      </c>
      <c r="I104" s="78">
        <v>28</v>
      </c>
      <c r="J104" s="50">
        <f>宿泊者数!AN24</f>
        <v>28</v>
      </c>
      <c r="K104" s="50">
        <f>宿泊者数!AN47</f>
        <v>28</v>
      </c>
      <c r="L104" s="50">
        <f>宿泊者数!AN70</f>
        <v>28</v>
      </c>
      <c r="M104" s="50">
        <f>宿泊者数!AN93</f>
        <v>28</v>
      </c>
      <c r="N104" s="50">
        <f>宿泊者数!AN125</f>
        <v>28</v>
      </c>
      <c r="O104" s="506">
        <f>宿泊者数!AN147</f>
        <v>28</v>
      </c>
      <c r="P104" s="506">
        <f>宿泊者数!AN178</f>
        <v>28</v>
      </c>
      <c r="Q104" s="506">
        <f>宿泊者数!AN200/1000</f>
        <v>28</v>
      </c>
    </row>
    <row r="105" spans="1:17" x14ac:dyDescent="0.2">
      <c r="A105" s="61"/>
      <c r="B105" s="61" t="s">
        <v>146</v>
      </c>
      <c r="C105" s="53">
        <v>3</v>
      </c>
      <c r="D105" s="53">
        <v>3</v>
      </c>
      <c r="E105" s="53">
        <v>3</v>
      </c>
      <c r="F105" s="53">
        <v>3</v>
      </c>
      <c r="G105" s="53">
        <v>3</v>
      </c>
      <c r="H105" s="53">
        <v>3</v>
      </c>
      <c r="I105" s="80">
        <v>3</v>
      </c>
      <c r="J105" s="50">
        <f>宿泊者数!AN25</f>
        <v>3</v>
      </c>
      <c r="K105" s="50">
        <f>宿泊者数!AN48</f>
        <v>3</v>
      </c>
      <c r="L105" s="50">
        <f>宿泊者数!AN71</f>
        <v>3</v>
      </c>
      <c r="M105" s="50">
        <f>宿泊者数!AN94</f>
        <v>3</v>
      </c>
      <c r="N105" s="50">
        <f>宿泊者数!AN126</f>
        <v>3</v>
      </c>
      <c r="O105" s="506">
        <f>宿泊者数!AN148</f>
        <v>3</v>
      </c>
      <c r="P105" s="506">
        <f>宿泊者数!AN179</f>
        <v>3</v>
      </c>
      <c r="Q105" s="547">
        <f>宿泊者数!AN201/1000</f>
        <v>3</v>
      </c>
    </row>
    <row r="106" spans="1:17" x14ac:dyDescent="0.2">
      <c r="A106" s="93" t="s">
        <v>3</v>
      </c>
      <c r="B106" s="43" t="s">
        <v>147</v>
      </c>
      <c r="C106" s="47">
        <f>市町入込数2!D43</f>
        <v>2151000</v>
      </c>
      <c r="D106" s="47">
        <f>市町入込数2!E43</f>
        <v>1986300</v>
      </c>
      <c r="E106" s="47">
        <f>市町入込数2!F43</f>
        <v>2168340</v>
      </c>
      <c r="F106" s="47">
        <f>市町入込数2!G43</f>
        <v>2184754</v>
      </c>
      <c r="G106" s="47">
        <f>市町入込数2!H43</f>
        <v>2359487</v>
      </c>
      <c r="H106" s="47">
        <f>市町入込数2!I43</f>
        <v>2567518</v>
      </c>
      <c r="I106" s="47">
        <f>市町入込数2!J43</f>
        <v>2584064</v>
      </c>
      <c r="J106" s="47">
        <f>市町入込数2!K43</f>
        <v>2422484</v>
      </c>
      <c r="K106" s="47">
        <f>市町入込数2!L43</f>
        <v>2325099</v>
      </c>
      <c r="L106" s="47">
        <f>市町入込数2!M43</f>
        <v>2183203</v>
      </c>
      <c r="M106" s="47">
        <f>市町入込数2!N43</f>
        <v>1183563</v>
      </c>
      <c r="N106" s="47">
        <f>市町入込数2!O43</f>
        <v>1475161</v>
      </c>
      <c r="O106" s="97">
        <f>市町入込数2!P43</f>
        <v>2248055</v>
      </c>
      <c r="P106" s="97">
        <f>市町入込数2!Q43</f>
        <v>2115978</v>
      </c>
      <c r="Q106" s="97">
        <f>市町入込数2!R43</f>
        <v>2105739</v>
      </c>
    </row>
    <row r="107" spans="1:17" x14ac:dyDescent="0.2">
      <c r="A107" s="72"/>
      <c r="B107" s="61" t="s">
        <v>148</v>
      </c>
      <c r="C107" s="53">
        <f>市町入込数2!S43</f>
        <v>564000</v>
      </c>
      <c r="D107" s="53">
        <f>市町入込数2!T43</f>
        <v>566000</v>
      </c>
      <c r="E107" s="53">
        <f>市町入込数2!U43</f>
        <v>593156</v>
      </c>
      <c r="F107" s="53">
        <f>市町入込数2!V43</f>
        <v>594254</v>
      </c>
      <c r="G107" s="53">
        <f>市町入込数2!W43</f>
        <v>458618</v>
      </c>
      <c r="H107" s="53">
        <f>市町入込数2!X43</f>
        <v>464247</v>
      </c>
      <c r="I107" s="53">
        <f>市町入込数2!Y43</f>
        <v>456219</v>
      </c>
      <c r="J107" s="53">
        <f>市町入込数2!Z43</f>
        <v>454974</v>
      </c>
      <c r="K107" s="53">
        <f>市町入込数2!AA43</f>
        <v>403096</v>
      </c>
      <c r="L107" s="53">
        <f>市町入込数2!AB43</f>
        <v>419889</v>
      </c>
      <c r="M107" s="53">
        <f>市町入込数2!AC43</f>
        <v>220073</v>
      </c>
      <c r="N107" s="53">
        <f>市町入込数2!AD43</f>
        <v>282440</v>
      </c>
      <c r="O107" s="616">
        <f>市町入込数2!AE43</f>
        <v>404658</v>
      </c>
      <c r="P107" s="616">
        <f>市町入込数2!AF43</f>
        <v>404447</v>
      </c>
      <c r="Q107" s="616">
        <f>市町入込数2!AG43</f>
        <v>437150</v>
      </c>
    </row>
    <row r="108" spans="1:17" x14ac:dyDescent="0.2">
      <c r="A108" s="43"/>
      <c r="B108" s="43" t="s">
        <v>140</v>
      </c>
      <c r="C108" s="47">
        <v>171</v>
      </c>
      <c r="D108" s="47">
        <v>186</v>
      </c>
      <c r="E108" s="47">
        <v>191</v>
      </c>
      <c r="F108" s="47">
        <v>189</v>
      </c>
      <c r="G108" s="47">
        <v>189</v>
      </c>
      <c r="H108" s="47">
        <v>222</v>
      </c>
      <c r="I108" s="79">
        <v>223</v>
      </c>
      <c r="J108" s="50">
        <f>宿泊者数!AO19</f>
        <v>204</v>
      </c>
      <c r="K108" s="50">
        <f>宿泊者数!AO42</f>
        <v>161.88300000000001</v>
      </c>
      <c r="L108" s="50">
        <f>宿泊者数!AO65</f>
        <v>170.60499999999999</v>
      </c>
      <c r="M108" s="50">
        <f>宿泊者数!AO88</f>
        <v>82.289000000000001</v>
      </c>
      <c r="N108" s="50">
        <f>宿泊者数!AO120</f>
        <v>91.369</v>
      </c>
      <c r="O108" s="506">
        <f>宿泊者数!AO142</f>
        <v>140.40600000000001</v>
      </c>
      <c r="P108" s="506">
        <f>宿泊者数!AO173</f>
        <v>131.256</v>
      </c>
      <c r="Q108" s="546">
        <f>宿泊者数!AO195/1000</f>
        <v>205.27500000000001</v>
      </c>
    </row>
    <row r="109" spans="1:17" x14ac:dyDescent="0.2">
      <c r="B109" t="s">
        <v>141</v>
      </c>
      <c r="C109" s="49">
        <v>58</v>
      </c>
      <c r="D109" s="49">
        <v>61</v>
      </c>
      <c r="E109" s="49">
        <v>61</v>
      </c>
      <c r="F109" s="49">
        <v>69</v>
      </c>
      <c r="G109" s="49">
        <v>68</v>
      </c>
      <c r="H109" s="49">
        <v>71</v>
      </c>
      <c r="I109" s="78">
        <v>66</v>
      </c>
      <c r="J109" s="50">
        <f>宿泊者数!AO20</f>
        <v>63</v>
      </c>
      <c r="K109" s="50">
        <f>宿泊者数!AO43</f>
        <v>55.402999999999999</v>
      </c>
      <c r="L109" s="50">
        <f>宿泊者数!AO66</f>
        <v>53.612000000000002</v>
      </c>
      <c r="M109" s="50">
        <f>宿泊者数!AO89</f>
        <v>32.241999999999997</v>
      </c>
      <c r="N109" s="50">
        <f>宿泊者数!AO121</f>
        <v>41.661000000000001</v>
      </c>
      <c r="O109" s="506">
        <f>宿泊者数!AO143</f>
        <v>76.992000000000004</v>
      </c>
      <c r="P109" s="506">
        <f>宿泊者数!AO174</f>
        <v>88.828000000000003</v>
      </c>
      <c r="Q109" s="506">
        <f>宿泊者数!AO196/1000</f>
        <v>69.709000000000003</v>
      </c>
    </row>
    <row r="110" spans="1:17" x14ac:dyDescent="0.2">
      <c r="B110" t="s">
        <v>142</v>
      </c>
      <c r="C110" s="49">
        <v>12</v>
      </c>
      <c r="D110" s="49">
        <v>12</v>
      </c>
      <c r="E110" s="49">
        <v>11</v>
      </c>
      <c r="F110" s="49">
        <v>12</v>
      </c>
      <c r="G110" s="49">
        <v>8</v>
      </c>
      <c r="H110" s="49">
        <v>9</v>
      </c>
      <c r="I110" s="78">
        <v>7</v>
      </c>
      <c r="J110" s="50">
        <f>宿泊者数!AO21</f>
        <v>8</v>
      </c>
      <c r="K110" s="50">
        <f>宿泊者数!AO44</f>
        <v>7.3730000000000002</v>
      </c>
      <c r="L110" s="50">
        <f>宿泊者数!AO67</f>
        <v>6.718</v>
      </c>
      <c r="M110" s="50">
        <f>宿泊者数!AO90</f>
        <v>3.71</v>
      </c>
      <c r="N110" s="50">
        <f>宿泊者数!AO122</f>
        <v>4.7480000000000002</v>
      </c>
      <c r="O110" s="506">
        <f>宿泊者数!AO144</f>
        <v>13.093999999999999</v>
      </c>
      <c r="P110" s="506">
        <f>宿泊者数!AO175</f>
        <v>12.292</v>
      </c>
      <c r="Q110" s="506">
        <f>宿泊者数!AO197/1000</f>
        <v>7.101</v>
      </c>
    </row>
    <row r="111" spans="1:17" x14ac:dyDescent="0.2">
      <c r="B111" t="s">
        <v>143</v>
      </c>
      <c r="C111" s="49">
        <v>224</v>
      </c>
      <c r="D111" s="49">
        <v>220</v>
      </c>
      <c r="E111" s="49">
        <v>243</v>
      </c>
      <c r="F111" s="49">
        <v>236</v>
      </c>
      <c r="G111" s="49">
        <v>103</v>
      </c>
      <c r="H111" s="49">
        <v>112</v>
      </c>
      <c r="I111" s="78">
        <v>108</v>
      </c>
      <c r="J111" s="50">
        <f>宿泊者数!AO22</f>
        <v>126</v>
      </c>
      <c r="K111" s="50">
        <f>宿泊者数!AO45</f>
        <v>122.10899999999999</v>
      </c>
      <c r="L111" s="50">
        <f>宿泊者数!AO68</f>
        <v>121.473</v>
      </c>
      <c r="M111" s="50">
        <f>宿泊者数!AO91</f>
        <v>53.911999999999999</v>
      </c>
      <c r="N111" s="50">
        <f>宿泊者数!AO123</f>
        <v>84.792000000000002</v>
      </c>
      <c r="O111" s="506">
        <f>宿泊者数!AO145</f>
        <v>113.648</v>
      </c>
      <c r="P111" s="506">
        <f>宿泊者数!AO176</f>
        <v>128.87200000000001</v>
      </c>
      <c r="Q111" s="506">
        <f>宿泊者数!AO198/1000</f>
        <v>105.63500000000001</v>
      </c>
    </row>
    <row r="112" spans="1:17" x14ac:dyDescent="0.2">
      <c r="B112" t="s">
        <v>144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78">
        <v>0</v>
      </c>
      <c r="J112" s="50">
        <f>宿泊者数!AO23</f>
        <v>0</v>
      </c>
      <c r="K112" s="50">
        <f>宿泊者数!AO46</f>
        <v>0</v>
      </c>
      <c r="L112" s="50">
        <f>宿泊者数!AO69</f>
        <v>0</v>
      </c>
      <c r="M112" s="50">
        <f>宿泊者数!AO92</f>
        <v>0</v>
      </c>
      <c r="N112" s="50">
        <f>宿泊者数!AO124</f>
        <v>0</v>
      </c>
      <c r="O112" s="506">
        <f>宿泊者数!AO146</f>
        <v>0</v>
      </c>
      <c r="P112" s="506">
        <f>宿泊者数!AO177</f>
        <v>0</v>
      </c>
      <c r="Q112" s="506">
        <f>宿泊者数!AO199/1000</f>
        <v>0</v>
      </c>
    </row>
    <row r="113" spans="1:17" x14ac:dyDescent="0.2">
      <c r="B113" t="s">
        <v>145</v>
      </c>
      <c r="C113" s="49">
        <v>7</v>
      </c>
      <c r="D113" s="49">
        <v>7</v>
      </c>
      <c r="E113" s="49">
        <v>7</v>
      </c>
      <c r="F113" s="49">
        <v>6</v>
      </c>
      <c r="G113" s="49">
        <v>7</v>
      </c>
      <c r="H113" s="49">
        <v>7</v>
      </c>
      <c r="I113" s="78">
        <v>1</v>
      </c>
      <c r="J113" s="50">
        <f>宿泊者数!AO24</f>
        <v>1</v>
      </c>
      <c r="K113" s="50">
        <f>宿泊者数!AO47</f>
        <v>0.86599999999999999</v>
      </c>
      <c r="L113" s="50">
        <f>宿泊者数!AO70</f>
        <v>0.79300000000000004</v>
      </c>
      <c r="M113" s="50">
        <f>宿泊者数!AO93</f>
        <v>0.26300000000000001</v>
      </c>
      <c r="N113" s="50">
        <f>宿泊者数!AO125</f>
        <v>0.32600000000000001</v>
      </c>
      <c r="O113" s="506">
        <f>宿泊者数!AO147</f>
        <v>0.61299999999999999</v>
      </c>
      <c r="P113" s="506">
        <f>宿泊者数!AO178</f>
        <v>0.61</v>
      </c>
      <c r="Q113" s="506">
        <f>宿泊者数!AO200/1000</f>
        <v>0.88300000000000001</v>
      </c>
    </row>
    <row r="114" spans="1:17" x14ac:dyDescent="0.2">
      <c r="A114" s="61"/>
      <c r="B114" s="61" t="s">
        <v>146</v>
      </c>
      <c r="C114" s="53">
        <v>92</v>
      </c>
      <c r="D114" s="53">
        <v>80</v>
      </c>
      <c r="E114" s="53">
        <v>80</v>
      </c>
      <c r="F114" s="53">
        <v>81</v>
      </c>
      <c r="G114" s="53">
        <v>83</v>
      </c>
      <c r="H114" s="53">
        <v>44</v>
      </c>
      <c r="I114" s="80">
        <v>52</v>
      </c>
      <c r="J114" s="50">
        <f>宿泊者数!AO25</f>
        <v>53</v>
      </c>
      <c r="K114" s="50">
        <f>宿泊者数!AO48</f>
        <v>55.462000000000003</v>
      </c>
      <c r="L114" s="50">
        <f>宿泊者数!AO71</f>
        <v>66.688000000000002</v>
      </c>
      <c r="M114" s="50">
        <f>宿泊者数!AO94</f>
        <v>47.656999999999996</v>
      </c>
      <c r="N114" s="50">
        <f>宿泊者数!AO126</f>
        <v>59.543999999999997</v>
      </c>
      <c r="O114" s="506">
        <f>宿泊者数!AO148</f>
        <v>59.905000000000001</v>
      </c>
      <c r="P114" s="506">
        <f>宿泊者数!AO179</f>
        <v>42.588999999999999</v>
      </c>
      <c r="Q114" s="547">
        <f>宿泊者数!AO201/1000</f>
        <v>48.546999999999997</v>
      </c>
    </row>
    <row r="115" spans="1:17" x14ac:dyDescent="0.2">
      <c r="A115" s="93" t="s">
        <v>1</v>
      </c>
      <c r="B115" s="43" t="s">
        <v>147</v>
      </c>
      <c r="C115" s="47">
        <f>市町入込数2!D44</f>
        <v>5761000</v>
      </c>
      <c r="D115" s="47">
        <f>市町入込数2!E44</f>
        <v>5279882</v>
      </c>
      <c r="E115" s="47">
        <f>市町入込数2!F44</f>
        <v>5793165</v>
      </c>
      <c r="F115" s="47">
        <f>市町入込数2!G44</f>
        <v>5700502</v>
      </c>
      <c r="G115" s="47">
        <f>市町入込数2!H44</f>
        <v>8617448</v>
      </c>
      <c r="H115" s="47">
        <f>市町入込数2!I44</f>
        <v>9267054</v>
      </c>
      <c r="I115" s="47">
        <f>市町入込数2!J44</f>
        <v>8369398</v>
      </c>
      <c r="J115" s="47">
        <f>市町入込数2!K44</f>
        <v>8659619</v>
      </c>
      <c r="K115" s="47">
        <f>市町入込数2!L44</f>
        <v>8423306</v>
      </c>
      <c r="L115" s="47">
        <f>市町入込数2!M44</f>
        <v>8640550</v>
      </c>
      <c r="M115" s="47">
        <f>市町入込数2!N44</f>
        <v>5869975</v>
      </c>
      <c r="N115" s="47">
        <f>市町入込数2!O44</f>
        <v>6904830</v>
      </c>
      <c r="O115" s="97">
        <f>市町入込数2!P44</f>
        <v>8964077</v>
      </c>
      <c r="P115" s="97">
        <f>市町入込数2!Q44</f>
        <v>9411750</v>
      </c>
      <c r="Q115" s="97">
        <f>市町入込数2!R44</f>
        <v>8940662</v>
      </c>
    </row>
    <row r="116" spans="1:17" x14ac:dyDescent="0.2">
      <c r="A116" s="72"/>
      <c r="B116" s="61" t="s">
        <v>148</v>
      </c>
      <c r="C116" s="53">
        <f>市町入込数2!S44</f>
        <v>221000</v>
      </c>
      <c r="D116" s="53">
        <f>市町入込数2!T44</f>
        <v>225668</v>
      </c>
      <c r="E116" s="53">
        <f>市町入込数2!U44</f>
        <v>206408</v>
      </c>
      <c r="F116" s="53">
        <f>市町入込数2!V44</f>
        <v>211725</v>
      </c>
      <c r="G116" s="53">
        <f>市町入込数2!W44</f>
        <v>203240</v>
      </c>
      <c r="H116" s="53">
        <f>市町入込数2!X44</f>
        <v>214780</v>
      </c>
      <c r="I116" s="53">
        <f>市町入込数2!Y44</f>
        <v>193050</v>
      </c>
      <c r="J116" s="53">
        <f>市町入込数2!Z44</f>
        <v>198980</v>
      </c>
      <c r="K116" s="53">
        <f>市町入込数2!AA44</f>
        <v>199430</v>
      </c>
      <c r="L116" s="53">
        <f>市町入込数2!AB44</f>
        <v>181380</v>
      </c>
      <c r="M116" s="53">
        <f>市町入込数2!AC44</f>
        <v>110690</v>
      </c>
      <c r="N116" s="53">
        <f>市町入込数2!AD44</f>
        <v>121500</v>
      </c>
      <c r="O116" s="616">
        <f>市町入込数2!AE44</f>
        <v>204320</v>
      </c>
      <c r="P116" s="616">
        <f>市町入込数2!AF44</f>
        <v>199800</v>
      </c>
      <c r="Q116" s="616">
        <f>市町入込数2!AG44</f>
        <v>198610</v>
      </c>
    </row>
    <row r="117" spans="1:17" x14ac:dyDescent="0.2">
      <c r="A117" s="43"/>
      <c r="B117" s="43" t="s">
        <v>140</v>
      </c>
      <c r="C117" s="79">
        <v>112</v>
      </c>
      <c r="D117" s="47">
        <v>101</v>
      </c>
      <c r="E117" s="47">
        <v>116</v>
      </c>
      <c r="F117" s="47">
        <v>124</v>
      </c>
      <c r="G117" s="47">
        <v>127</v>
      </c>
      <c r="H117" s="47">
        <v>130</v>
      </c>
      <c r="I117" s="79">
        <v>121</v>
      </c>
      <c r="J117" s="50">
        <f>宿泊者数!AP19</f>
        <v>117</v>
      </c>
      <c r="K117" s="50">
        <f>宿泊者数!AP42</f>
        <v>123.95</v>
      </c>
      <c r="L117" s="50">
        <f>宿泊者数!AP65</f>
        <v>112.04</v>
      </c>
      <c r="M117" s="50">
        <f>宿泊者数!AP88</f>
        <v>73.88</v>
      </c>
      <c r="N117" s="50">
        <f>宿泊者数!AP120</f>
        <v>75.55</v>
      </c>
      <c r="O117" s="506">
        <f>宿泊者数!AP142</f>
        <v>123.37</v>
      </c>
      <c r="P117" s="506">
        <f>宿泊者数!AP173</f>
        <v>114.7</v>
      </c>
      <c r="Q117" s="506">
        <f>宿泊者数!AP195/1000</f>
        <v>113.58</v>
      </c>
    </row>
    <row r="118" spans="1:17" x14ac:dyDescent="0.2">
      <c r="B118" t="s">
        <v>141</v>
      </c>
      <c r="C118" s="78">
        <v>9</v>
      </c>
      <c r="D118" s="49">
        <v>11</v>
      </c>
      <c r="E118" s="49">
        <v>9</v>
      </c>
      <c r="F118" s="49">
        <v>11</v>
      </c>
      <c r="G118" s="49">
        <v>5</v>
      </c>
      <c r="H118" s="49">
        <v>14</v>
      </c>
      <c r="I118" s="78">
        <v>14</v>
      </c>
      <c r="J118" s="50">
        <f>宿泊者数!AP20</f>
        <v>13</v>
      </c>
      <c r="K118" s="50">
        <f>宿泊者数!AP43</f>
        <v>11.97</v>
      </c>
      <c r="L118" s="50">
        <f>宿泊者数!AP66</f>
        <v>12.09</v>
      </c>
      <c r="M118" s="50">
        <f>宿泊者数!AP89</f>
        <v>6.52</v>
      </c>
      <c r="N118" s="50">
        <f>宿泊者数!AP121</f>
        <v>4.66</v>
      </c>
      <c r="O118" s="506">
        <f>宿泊者数!AP143</f>
        <v>6.95</v>
      </c>
      <c r="P118" s="506">
        <f>宿泊者数!AP174</f>
        <v>5.9</v>
      </c>
      <c r="Q118" s="506">
        <f>宿泊者数!AP196/1000</f>
        <v>6.48</v>
      </c>
    </row>
    <row r="119" spans="1:17" x14ac:dyDescent="0.2">
      <c r="B119" t="s">
        <v>142</v>
      </c>
      <c r="C119" s="78">
        <v>23</v>
      </c>
      <c r="D119" s="49">
        <v>32</v>
      </c>
      <c r="E119" s="49">
        <v>14</v>
      </c>
      <c r="F119" s="49">
        <v>17</v>
      </c>
      <c r="G119" s="49">
        <v>9</v>
      </c>
      <c r="H119" s="49">
        <v>7</v>
      </c>
      <c r="I119" s="78">
        <v>7</v>
      </c>
      <c r="J119" s="50">
        <f>宿泊者数!AP21</f>
        <v>6</v>
      </c>
      <c r="K119" s="50">
        <f>宿泊者数!AP44</f>
        <v>4.74</v>
      </c>
      <c r="L119" s="50">
        <f>宿泊者数!AP67</f>
        <v>4.28</v>
      </c>
      <c r="M119" s="50">
        <f>宿泊者数!AP90</f>
        <v>1.82</v>
      </c>
      <c r="N119" s="50">
        <f>宿泊者数!AP122</f>
        <v>1.6</v>
      </c>
      <c r="O119" s="506">
        <f>宿泊者数!AP144</f>
        <v>7.14</v>
      </c>
      <c r="P119" s="506">
        <f>宿泊者数!AP175</f>
        <v>8.83</v>
      </c>
      <c r="Q119" s="506">
        <f>宿泊者数!AP197/1000</f>
        <v>7.47</v>
      </c>
    </row>
    <row r="120" spans="1:17" x14ac:dyDescent="0.2">
      <c r="B120" t="s">
        <v>143</v>
      </c>
      <c r="C120" s="78">
        <v>55</v>
      </c>
      <c r="D120" s="49">
        <v>58</v>
      </c>
      <c r="E120" s="49">
        <v>44</v>
      </c>
      <c r="F120" s="49">
        <v>40</v>
      </c>
      <c r="G120" s="49">
        <v>39</v>
      </c>
      <c r="H120" s="49">
        <v>40</v>
      </c>
      <c r="I120" s="78">
        <v>30</v>
      </c>
      <c r="J120" s="50">
        <f>宿泊者数!AP22</f>
        <v>41</v>
      </c>
      <c r="K120" s="50">
        <f>宿泊者数!AP45</f>
        <v>39.130000000000003</v>
      </c>
      <c r="L120" s="50">
        <f>宿泊者数!AP68</f>
        <v>35.32</v>
      </c>
      <c r="M120" s="50">
        <f>宿泊者数!AP91</f>
        <v>17.350000000000001</v>
      </c>
      <c r="N120" s="50">
        <f>宿泊者数!AP123</f>
        <v>20.77</v>
      </c>
      <c r="O120" s="506">
        <f>宿泊者数!AP145</f>
        <v>37.1</v>
      </c>
      <c r="P120" s="506">
        <f>宿泊者数!AP176</f>
        <v>40.18</v>
      </c>
      <c r="Q120" s="506">
        <f>宿泊者数!AP198/1000</f>
        <v>41.17</v>
      </c>
    </row>
    <row r="121" spans="1:17" x14ac:dyDescent="0.2">
      <c r="B121" t="s">
        <v>144</v>
      </c>
      <c r="C121" s="78">
        <v>0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78">
        <v>0</v>
      </c>
      <c r="J121" s="50">
        <f>宿泊者数!AP23</f>
        <v>0</v>
      </c>
      <c r="K121" s="50">
        <f>宿泊者数!AP46</f>
        <v>0</v>
      </c>
      <c r="L121" s="50">
        <f>宿泊者数!AP69</f>
        <v>0</v>
      </c>
      <c r="M121" s="50">
        <f>宿泊者数!AP92</f>
        <v>0</v>
      </c>
      <c r="N121" s="50">
        <f>宿泊者数!AP124</f>
        <v>0</v>
      </c>
      <c r="O121" s="506">
        <f>宿泊者数!AP146</f>
        <v>0</v>
      </c>
      <c r="P121" s="506">
        <f>宿泊者数!AP177</f>
        <v>0</v>
      </c>
      <c r="Q121" s="506">
        <f>宿泊者数!AP199/1000</f>
        <v>0</v>
      </c>
    </row>
    <row r="122" spans="1:17" x14ac:dyDescent="0.2">
      <c r="B122" t="s">
        <v>145</v>
      </c>
      <c r="C122" s="78">
        <v>22</v>
      </c>
      <c r="D122" s="49">
        <v>24</v>
      </c>
      <c r="E122" s="49">
        <v>24</v>
      </c>
      <c r="F122" s="49">
        <v>21</v>
      </c>
      <c r="G122" s="49">
        <v>23</v>
      </c>
      <c r="H122" s="49">
        <v>23</v>
      </c>
      <c r="I122" s="78">
        <v>21</v>
      </c>
      <c r="J122" s="50">
        <f>宿泊者数!AP24</f>
        <v>22</v>
      </c>
      <c r="K122" s="50">
        <f>宿泊者数!AP47</f>
        <v>19.64</v>
      </c>
      <c r="L122" s="50">
        <f>宿泊者数!AP70</f>
        <v>17.649999999999999</v>
      </c>
      <c r="M122" s="50">
        <f>宿泊者数!AP93</f>
        <v>11.12</v>
      </c>
      <c r="N122" s="50">
        <f>宿泊者数!AP125</f>
        <v>18.920000000000002</v>
      </c>
      <c r="O122" s="506">
        <f>宿泊者数!AP147</f>
        <v>29.76</v>
      </c>
      <c r="P122" s="506">
        <f>宿泊者数!AP178</f>
        <v>30.19</v>
      </c>
      <c r="Q122" s="506">
        <f>宿泊者数!AP200/1000</f>
        <v>29.91</v>
      </c>
    </row>
    <row r="123" spans="1:17" x14ac:dyDescent="0.2">
      <c r="A123" s="61"/>
      <c r="B123" s="61" t="s">
        <v>146</v>
      </c>
      <c r="C123" s="78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80">
        <v>0</v>
      </c>
      <c r="J123" s="50">
        <f>宿泊者数!AP25</f>
        <v>0</v>
      </c>
      <c r="K123" s="50">
        <f>宿泊者数!AP48</f>
        <v>0</v>
      </c>
      <c r="L123" s="50">
        <f>宿泊者数!AP71</f>
        <v>0</v>
      </c>
      <c r="M123" s="50">
        <f>宿泊者数!AP94</f>
        <v>0</v>
      </c>
      <c r="N123" s="50">
        <f>宿泊者数!AP126</f>
        <v>0</v>
      </c>
      <c r="O123" s="506">
        <f>宿泊者数!AP148</f>
        <v>0</v>
      </c>
      <c r="P123" s="506">
        <f>宿泊者数!AP179</f>
        <v>0</v>
      </c>
      <c r="Q123" s="506">
        <f>宿泊者数!AP201/1000</f>
        <v>0</v>
      </c>
    </row>
    <row r="124" spans="1:17" x14ac:dyDescent="0.2">
      <c r="A124" s="109" t="s">
        <v>196</v>
      </c>
      <c r="B124" s="109" t="s">
        <v>147</v>
      </c>
      <c r="C124" s="98">
        <f>C97+C106+C115</f>
        <v>8416000</v>
      </c>
      <c r="D124" s="98">
        <f t="shared" ref="D124:H124" si="43">D97+D106+D115</f>
        <v>7771250</v>
      </c>
      <c r="E124" s="98">
        <f t="shared" si="43"/>
        <v>8458369</v>
      </c>
      <c r="F124" s="98">
        <f t="shared" si="43"/>
        <v>8359299</v>
      </c>
      <c r="G124" s="98">
        <f t="shared" si="43"/>
        <v>11412471</v>
      </c>
      <c r="H124" s="98">
        <f t="shared" si="43"/>
        <v>12363980</v>
      </c>
      <c r="I124" s="98">
        <f t="shared" ref="I124:J124" si="44">I97+I106+I115</f>
        <v>11476518</v>
      </c>
      <c r="J124" s="98">
        <f t="shared" si="44"/>
        <v>11695799</v>
      </c>
      <c r="K124" s="98">
        <f t="shared" ref="K124:L124" si="45">K97+K106+K115</f>
        <v>11311069</v>
      </c>
      <c r="L124" s="98">
        <f t="shared" si="45"/>
        <v>11361502</v>
      </c>
      <c r="M124" s="98">
        <f t="shared" ref="M124:N124" si="46">M97+M106+M115</f>
        <v>7295686</v>
      </c>
      <c r="N124" s="98">
        <f t="shared" si="46"/>
        <v>8605950</v>
      </c>
      <c r="O124" s="98">
        <f t="shared" ref="O124:P124" si="47">O97+O106+O115</f>
        <v>11586668</v>
      </c>
      <c r="P124" s="98">
        <f t="shared" si="47"/>
        <v>12105543</v>
      </c>
      <c r="Q124" s="98">
        <f t="shared" ref="Q124" si="48">Q97+Q106+Q115</f>
        <v>11576220</v>
      </c>
    </row>
    <row r="125" spans="1:17" x14ac:dyDescent="0.2">
      <c r="A125" s="56"/>
      <c r="B125" s="56" t="s">
        <v>148</v>
      </c>
      <c r="C125" s="99">
        <f t="shared" ref="C125:H125" si="49">C98+C107+C116</f>
        <v>1363000</v>
      </c>
      <c r="D125" s="99">
        <f t="shared" si="49"/>
        <v>1369803</v>
      </c>
      <c r="E125" s="99">
        <f t="shared" si="49"/>
        <v>1421516</v>
      </c>
      <c r="F125" s="99">
        <f t="shared" si="49"/>
        <v>1409483</v>
      </c>
      <c r="G125" s="99">
        <f t="shared" si="49"/>
        <v>1300304</v>
      </c>
      <c r="H125" s="99">
        <f t="shared" si="49"/>
        <v>1358571</v>
      </c>
      <c r="I125" s="99">
        <f t="shared" ref="I125:J125" si="50">I98+I107+I116</f>
        <v>1300322</v>
      </c>
      <c r="J125" s="99">
        <f t="shared" si="50"/>
        <v>1316181</v>
      </c>
      <c r="K125" s="99">
        <f t="shared" ref="K125:L125" si="51">K98+K107+K116</f>
        <v>1255674</v>
      </c>
      <c r="L125" s="99">
        <f t="shared" si="51"/>
        <v>1241175</v>
      </c>
      <c r="M125" s="99">
        <f t="shared" ref="M125:N125" si="52">M98+M107+M116</f>
        <v>747426</v>
      </c>
      <c r="N125" s="99">
        <f t="shared" si="52"/>
        <v>982232</v>
      </c>
      <c r="O125" s="99">
        <f t="shared" ref="O125:P125" si="53">O98+O107+O116</f>
        <v>1229006</v>
      </c>
      <c r="P125" s="99">
        <f t="shared" si="53"/>
        <v>1227188</v>
      </c>
      <c r="Q125" s="99">
        <f t="shared" ref="Q125" si="54">Q98+Q107+Q116</f>
        <v>1258956</v>
      </c>
    </row>
    <row r="126" spans="1:17" x14ac:dyDescent="0.2">
      <c r="A126" s="56"/>
      <c r="B126" s="111" t="s">
        <v>205</v>
      </c>
      <c r="C126" s="112">
        <f>C124+C125</f>
        <v>9779000</v>
      </c>
      <c r="D126" s="112">
        <f t="shared" ref="D126:H126" si="55">D124+D125</f>
        <v>9141053</v>
      </c>
      <c r="E126" s="112">
        <f t="shared" si="55"/>
        <v>9879885</v>
      </c>
      <c r="F126" s="112">
        <f t="shared" si="55"/>
        <v>9768782</v>
      </c>
      <c r="G126" s="112">
        <f t="shared" si="55"/>
        <v>12712775</v>
      </c>
      <c r="H126" s="112">
        <f t="shared" si="55"/>
        <v>13722551</v>
      </c>
      <c r="I126" s="112">
        <f t="shared" ref="I126:J126" si="56">I124+I125</f>
        <v>12776840</v>
      </c>
      <c r="J126" s="112">
        <f t="shared" si="56"/>
        <v>13011980</v>
      </c>
      <c r="K126" s="112">
        <f t="shared" ref="K126:L126" si="57">K124+K125</f>
        <v>12566743</v>
      </c>
      <c r="L126" s="112">
        <f t="shared" si="57"/>
        <v>12602677</v>
      </c>
      <c r="M126" s="112">
        <f t="shared" ref="M126:N126" si="58">M124+M125</f>
        <v>8043112</v>
      </c>
      <c r="N126" s="112">
        <f t="shared" si="58"/>
        <v>9588182</v>
      </c>
      <c r="O126" s="112">
        <f t="shared" ref="O126:P126" si="59">O124+O125</f>
        <v>12815674</v>
      </c>
      <c r="P126" s="112">
        <f t="shared" si="59"/>
        <v>13332731</v>
      </c>
      <c r="Q126" s="112">
        <f t="shared" ref="Q126" si="60">Q124+Q125</f>
        <v>12835176</v>
      </c>
    </row>
    <row r="127" spans="1:17" x14ac:dyDescent="0.2">
      <c r="A127" s="56"/>
      <c r="B127" s="109" t="s">
        <v>140</v>
      </c>
      <c r="C127" s="98">
        <f t="shared" ref="C127:H133" si="61">C99+C108+C117</f>
        <v>357</v>
      </c>
      <c r="D127" s="98">
        <f t="shared" si="61"/>
        <v>375</v>
      </c>
      <c r="E127" s="98">
        <f t="shared" si="61"/>
        <v>412</v>
      </c>
      <c r="F127" s="98">
        <f t="shared" si="61"/>
        <v>413</v>
      </c>
      <c r="G127" s="98">
        <f t="shared" si="61"/>
        <v>418</v>
      </c>
      <c r="H127" s="98">
        <f t="shared" si="61"/>
        <v>474</v>
      </c>
      <c r="I127" s="98">
        <f t="shared" ref="I127:J127" si="62">I99+I108+I117</f>
        <v>450</v>
      </c>
      <c r="J127" s="98">
        <f t="shared" si="62"/>
        <v>427</v>
      </c>
      <c r="K127" s="98">
        <f t="shared" ref="K127:L127" si="63">K99+K108+K117</f>
        <v>394.07800000000003</v>
      </c>
      <c r="L127" s="98">
        <f t="shared" si="63"/>
        <v>387.31400000000002</v>
      </c>
      <c r="M127" s="98">
        <f t="shared" ref="M127:N127" si="64">M99+M108+M117</f>
        <v>208.79</v>
      </c>
      <c r="N127" s="98">
        <f t="shared" si="64"/>
        <v>275.54599999999999</v>
      </c>
      <c r="O127" s="98">
        <f t="shared" ref="O127:P127" si="65">O99+O108+O117</f>
        <v>386.11700000000002</v>
      </c>
      <c r="P127" s="98">
        <f t="shared" si="65"/>
        <v>373.57099999999997</v>
      </c>
      <c r="Q127" s="98">
        <f t="shared" ref="Q127" si="66">Q99+Q108+Q117</f>
        <v>418.61500000000001</v>
      </c>
    </row>
    <row r="128" spans="1:17" x14ac:dyDescent="0.2">
      <c r="A128" s="56"/>
      <c r="B128" s="56" t="s">
        <v>141</v>
      </c>
      <c r="C128" s="99">
        <f t="shared" si="61"/>
        <v>495</v>
      </c>
      <c r="D128" s="99">
        <f t="shared" si="61"/>
        <v>493</v>
      </c>
      <c r="E128" s="99">
        <f t="shared" si="61"/>
        <v>508</v>
      </c>
      <c r="F128" s="99">
        <f t="shared" si="61"/>
        <v>504</v>
      </c>
      <c r="G128" s="99">
        <f t="shared" si="61"/>
        <v>531</v>
      </c>
      <c r="H128" s="99">
        <f t="shared" si="61"/>
        <v>549</v>
      </c>
      <c r="I128" s="99">
        <f t="shared" ref="I128:J128" si="67">I100+I109+I118</f>
        <v>537</v>
      </c>
      <c r="J128" s="99">
        <f t="shared" si="67"/>
        <v>541</v>
      </c>
      <c r="K128" s="99">
        <f t="shared" ref="K128:L128" si="68">K100+K109+K118</f>
        <v>526.63800000000003</v>
      </c>
      <c r="L128" s="99">
        <f t="shared" si="68"/>
        <v>510.45499999999998</v>
      </c>
      <c r="M128" s="99">
        <f t="shared" ref="M128:N128" si="69">M100+M109+M118</f>
        <v>335.60300000000001</v>
      </c>
      <c r="N128" s="99">
        <f t="shared" si="69"/>
        <v>437.92900000000003</v>
      </c>
      <c r="O128" s="99">
        <f t="shared" ref="O128:P128" si="70">O100+O109+O118</f>
        <v>506.30099999999999</v>
      </c>
      <c r="P128" s="99">
        <f t="shared" si="70"/>
        <v>521.82499999999993</v>
      </c>
      <c r="Q128" s="99">
        <f t="shared" ref="Q128" si="71">Q100+Q109+Q118</f>
        <v>508.41200000000003</v>
      </c>
    </row>
    <row r="129" spans="1:18" x14ac:dyDescent="0.2">
      <c r="A129" s="56"/>
      <c r="B129" s="56" t="s">
        <v>142</v>
      </c>
      <c r="C129" s="99">
        <f t="shared" si="61"/>
        <v>44</v>
      </c>
      <c r="D129" s="99">
        <f t="shared" si="61"/>
        <v>47</v>
      </c>
      <c r="E129" s="99">
        <f t="shared" si="61"/>
        <v>32</v>
      </c>
      <c r="F129" s="99">
        <f t="shared" si="61"/>
        <v>38</v>
      </c>
      <c r="G129" s="99">
        <f t="shared" si="61"/>
        <v>24</v>
      </c>
      <c r="H129" s="99">
        <f t="shared" si="61"/>
        <v>32</v>
      </c>
      <c r="I129" s="99">
        <f t="shared" ref="I129:J129" si="72">I101+I110+I119</f>
        <v>25</v>
      </c>
      <c r="J129" s="99">
        <f t="shared" si="72"/>
        <v>23</v>
      </c>
      <c r="K129" s="99">
        <f t="shared" ref="K129:L129" si="73">K101+K110+K119</f>
        <v>19.718000000000004</v>
      </c>
      <c r="L129" s="99">
        <f t="shared" si="73"/>
        <v>23.885000000000002</v>
      </c>
      <c r="M129" s="99">
        <f t="shared" ref="M129:N129" si="74">M101+M110+M119</f>
        <v>8.9849999999999994</v>
      </c>
      <c r="N129" s="99">
        <f t="shared" si="74"/>
        <v>11.93</v>
      </c>
      <c r="O129" s="99">
        <f t="shared" ref="O129:P129" si="75">O101+O110+O119</f>
        <v>23.087</v>
      </c>
      <c r="P129" s="99">
        <f t="shared" si="75"/>
        <v>24.4</v>
      </c>
      <c r="Q129" s="99">
        <f t="shared" ref="Q129" si="76">Q101+Q110+Q119</f>
        <v>19.088999999999999</v>
      </c>
    </row>
    <row r="130" spans="1:18" x14ac:dyDescent="0.2">
      <c r="A130" s="56"/>
      <c r="B130" s="56" t="s">
        <v>143</v>
      </c>
      <c r="C130" s="99">
        <f t="shared" si="61"/>
        <v>315</v>
      </c>
      <c r="D130" s="99">
        <f t="shared" si="61"/>
        <v>313</v>
      </c>
      <c r="E130" s="99">
        <f t="shared" si="61"/>
        <v>328</v>
      </c>
      <c r="F130" s="99">
        <f t="shared" si="61"/>
        <v>316</v>
      </c>
      <c r="G130" s="99">
        <f t="shared" si="61"/>
        <v>183</v>
      </c>
      <c r="H130" s="99">
        <f t="shared" si="61"/>
        <v>198</v>
      </c>
      <c r="I130" s="99">
        <f t="shared" ref="I130:J130" si="77">I102+I111+I120</f>
        <v>184</v>
      </c>
      <c r="J130" s="99">
        <f t="shared" si="77"/>
        <v>219</v>
      </c>
      <c r="K130" s="99">
        <f t="shared" ref="K130:L130" si="78">K102+K111+K120</f>
        <v>208.27199999999999</v>
      </c>
      <c r="L130" s="99">
        <f t="shared" si="78"/>
        <v>203.39</v>
      </c>
      <c r="M130" s="99">
        <f t="shared" ref="M130:N130" si="79">M102+M111+M120</f>
        <v>104.00800000000001</v>
      </c>
      <c r="N130" s="99">
        <f t="shared" si="79"/>
        <v>147.03700000000001</v>
      </c>
      <c r="O130" s="99">
        <f t="shared" ref="O130:P130" si="80">O102+O111+O120</f>
        <v>192.22299999999998</v>
      </c>
      <c r="P130" s="99">
        <f t="shared" si="80"/>
        <v>203.00300000000001</v>
      </c>
      <c r="Q130" s="99">
        <f t="shared" ref="Q130" si="81">Q102+Q111+Q120</f>
        <v>202.5</v>
      </c>
    </row>
    <row r="131" spans="1:18" x14ac:dyDescent="0.2">
      <c r="A131" s="56"/>
      <c r="B131" s="56" t="s">
        <v>144</v>
      </c>
      <c r="C131" s="99">
        <f t="shared" si="61"/>
        <v>0</v>
      </c>
      <c r="D131" s="99">
        <f t="shared" si="61"/>
        <v>0</v>
      </c>
      <c r="E131" s="99">
        <f t="shared" si="61"/>
        <v>0</v>
      </c>
      <c r="F131" s="99">
        <f t="shared" si="61"/>
        <v>0</v>
      </c>
      <c r="G131" s="99">
        <f t="shared" si="61"/>
        <v>0</v>
      </c>
      <c r="H131" s="99">
        <f t="shared" si="61"/>
        <v>0</v>
      </c>
      <c r="I131" s="99">
        <f t="shared" ref="I131:J131" si="82">I103+I112+I121</f>
        <v>0</v>
      </c>
      <c r="J131" s="99">
        <f t="shared" si="82"/>
        <v>0</v>
      </c>
      <c r="K131" s="99">
        <f t="shared" ref="K131:L131" si="83">K103+K112+K121</f>
        <v>0</v>
      </c>
      <c r="L131" s="99">
        <f t="shared" si="83"/>
        <v>0</v>
      </c>
      <c r="M131" s="99">
        <f t="shared" ref="M131:N131" si="84">M103+M112+M121</f>
        <v>0</v>
      </c>
      <c r="N131" s="99">
        <f t="shared" si="84"/>
        <v>0</v>
      </c>
      <c r="O131" s="99">
        <f t="shared" ref="O131:P131" si="85">O103+O112+O121</f>
        <v>0</v>
      </c>
      <c r="P131" s="99">
        <f t="shared" si="85"/>
        <v>0</v>
      </c>
      <c r="Q131" s="99">
        <f t="shared" ref="Q131" si="86">Q103+Q112+Q121</f>
        <v>0</v>
      </c>
    </row>
    <row r="132" spans="1:18" x14ac:dyDescent="0.2">
      <c r="A132" s="56"/>
      <c r="B132" s="56" t="s">
        <v>145</v>
      </c>
      <c r="C132" s="99">
        <f t="shared" si="61"/>
        <v>57</v>
      </c>
      <c r="D132" s="99">
        <f t="shared" si="61"/>
        <v>59</v>
      </c>
      <c r="E132" s="99">
        <f t="shared" si="61"/>
        <v>59</v>
      </c>
      <c r="F132" s="99">
        <f t="shared" si="61"/>
        <v>55</v>
      </c>
      <c r="G132" s="99">
        <f t="shared" si="61"/>
        <v>58</v>
      </c>
      <c r="H132" s="99">
        <f t="shared" si="61"/>
        <v>59</v>
      </c>
      <c r="I132" s="99">
        <f t="shared" ref="I132:J132" si="87">I104+I113+I122</f>
        <v>50</v>
      </c>
      <c r="J132" s="99">
        <f t="shared" si="87"/>
        <v>51</v>
      </c>
      <c r="K132" s="99">
        <f t="shared" ref="K132:L132" si="88">K104+K113+K122</f>
        <v>48.506</v>
      </c>
      <c r="L132" s="99">
        <f t="shared" si="88"/>
        <v>46.442999999999998</v>
      </c>
      <c r="M132" s="99">
        <f t="shared" ref="M132:N132" si="89">M104+M113+M122</f>
        <v>39.383000000000003</v>
      </c>
      <c r="N132" s="99">
        <f t="shared" si="89"/>
        <v>47.246000000000002</v>
      </c>
      <c r="O132" s="99">
        <f t="shared" ref="O132:P132" si="90">O104+O113+O122</f>
        <v>58.373000000000005</v>
      </c>
      <c r="P132" s="99">
        <f t="shared" si="90"/>
        <v>58.8</v>
      </c>
      <c r="Q132" s="99">
        <f t="shared" ref="Q132" si="91">Q104+Q113+Q122</f>
        <v>58.792999999999999</v>
      </c>
    </row>
    <row r="133" spans="1:18" x14ac:dyDescent="0.2">
      <c r="A133" s="110"/>
      <c r="B133" s="110" t="s">
        <v>146</v>
      </c>
      <c r="C133" s="100">
        <f t="shared" si="61"/>
        <v>95</v>
      </c>
      <c r="D133" s="100">
        <f t="shared" si="61"/>
        <v>83</v>
      </c>
      <c r="E133" s="100">
        <f t="shared" si="61"/>
        <v>83</v>
      </c>
      <c r="F133" s="100">
        <f t="shared" si="61"/>
        <v>84</v>
      </c>
      <c r="G133" s="100">
        <f t="shared" si="61"/>
        <v>86</v>
      </c>
      <c r="H133" s="100">
        <f t="shared" si="61"/>
        <v>47</v>
      </c>
      <c r="I133" s="100">
        <f t="shared" ref="I133:J133" si="92">I105+I114+I123</f>
        <v>55</v>
      </c>
      <c r="J133" s="100">
        <f t="shared" si="92"/>
        <v>56</v>
      </c>
      <c r="K133" s="100">
        <f t="shared" ref="K133:L133" si="93">K105+K114+K123</f>
        <v>58.462000000000003</v>
      </c>
      <c r="L133" s="100">
        <f t="shared" si="93"/>
        <v>69.688000000000002</v>
      </c>
      <c r="M133" s="100">
        <f t="shared" ref="M133:N133" si="94">M105+M114+M123</f>
        <v>50.656999999999996</v>
      </c>
      <c r="N133" s="100">
        <f t="shared" si="94"/>
        <v>62.543999999999997</v>
      </c>
      <c r="O133" s="100">
        <f t="shared" ref="O133:P133" si="95">O105+O114+O123</f>
        <v>62.905000000000001</v>
      </c>
      <c r="P133" s="100">
        <f t="shared" si="95"/>
        <v>45.588999999999999</v>
      </c>
      <c r="Q133" s="100">
        <f t="shared" ref="Q133" si="96">Q105+Q114+Q123</f>
        <v>51.546999999999997</v>
      </c>
    </row>
    <row r="134" spans="1:18" x14ac:dyDescent="0.2">
      <c r="E134" s="54"/>
    </row>
    <row r="135" spans="1:18" x14ac:dyDescent="0.2">
      <c r="A135" t="s">
        <v>154</v>
      </c>
      <c r="B135" s="67"/>
      <c r="C135" s="345" t="s">
        <v>151</v>
      </c>
      <c r="D135" s="345" t="s">
        <v>70</v>
      </c>
      <c r="E135" s="543" t="s">
        <v>67</v>
      </c>
      <c r="F135" s="345" t="s">
        <v>61</v>
      </c>
      <c r="G135" s="345" t="s">
        <v>60</v>
      </c>
      <c r="H135" s="345" t="s">
        <v>75</v>
      </c>
      <c r="I135" s="345" t="s">
        <v>76</v>
      </c>
      <c r="J135" s="345" t="s">
        <v>374</v>
      </c>
      <c r="K135" s="345" t="s">
        <v>426</v>
      </c>
      <c r="L135" s="345" t="s">
        <v>446</v>
      </c>
      <c r="M135" s="392" t="s">
        <v>495</v>
      </c>
      <c r="N135" s="392" t="s">
        <v>554</v>
      </c>
      <c r="O135" s="392" t="s">
        <v>579</v>
      </c>
      <c r="P135" s="617" t="s">
        <v>619</v>
      </c>
      <c r="Q135" s="639" t="s">
        <v>632</v>
      </c>
    </row>
    <row r="136" spans="1:18" x14ac:dyDescent="0.2">
      <c r="B136" s="43" t="s">
        <v>193</v>
      </c>
      <c r="C136" s="47">
        <f>SUM(C137:C143)</f>
        <v>3524</v>
      </c>
      <c r="D136" s="47">
        <f t="shared" ref="D136:I136" si="97">SUM(D137:D143)</f>
        <v>3854</v>
      </c>
      <c r="E136" s="47">
        <f t="shared" si="97"/>
        <v>4585</v>
      </c>
      <c r="F136" s="47">
        <f t="shared" si="97"/>
        <v>4322</v>
      </c>
      <c r="G136" s="47">
        <f t="shared" si="97"/>
        <v>5257</v>
      </c>
      <c r="H136" s="47">
        <f t="shared" si="97"/>
        <v>5930</v>
      </c>
      <c r="I136" s="47">
        <f t="shared" si="97"/>
        <v>6094</v>
      </c>
      <c r="J136" s="47">
        <f t="shared" ref="J136:K136" si="98">SUM(J137:J143)</f>
        <v>6682</v>
      </c>
      <c r="K136" s="47">
        <f t="shared" si="98"/>
        <v>7578</v>
      </c>
      <c r="L136" s="47">
        <f t="shared" ref="L136:M136" si="99">SUM(L137:L143)</f>
        <v>7326</v>
      </c>
      <c r="M136" s="47">
        <f t="shared" si="99"/>
        <v>5568</v>
      </c>
      <c r="N136" s="47">
        <f t="shared" ref="N136:O136" si="100">SUM(N137:N143)</f>
        <v>9611</v>
      </c>
      <c r="O136" s="47">
        <f t="shared" si="100"/>
        <v>9033</v>
      </c>
      <c r="P136" s="47">
        <f t="shared" ref="P136:Q136" si="101">SUM(P137:P143)</f>
        <v>10536</v>
      </c>
      <c r="Q136" s="47">
        <f t="shared" si="101"/>
        <v>10891</v>
      </c>
    </row>
    <row r="137" spans="1:18" x14ac:dyDescent="0.2">
      <c r="B137" s="102" t="s">
        <v>140</v>
      </c>
      <c r="C137" s="49">
        <f>ROUND(C71*C99/C127,0)</f>
        <v>593</v>
      </c>
      <c r="D137" s="49">
        <f t="shared" ref="D137:N137" si="102">ROUND(D71*D99/D127,0)</f>
        <v>748</v>
      </c>
      <c r="E137" s="49">
        <f t="shared" si="102"/>
        <v>1057</v>
      </c>
      <c r="F137" s="49">
        <f t="shared" si="102"/>
        <v>906</v>
      </c>
      <c r="G137" s="49">
        <f t="shared" si="102"/>
        <v>1037</v>
      </c>
      <c r="H137" s="49">
        <f t="shared" si="102"/>
        <v>1398</v>
      </c>
      <c r="I137" s="49">
        <f t="shared" si="102"/>
        <v>1380</v>
      </c>
      <c r="J137" s="49">
        <f t="shared" si="102"/>
        <v>1466</v>
      </c>
      <c r="K137" s="49">
        <f t="shared" si="102"/>
        <v>1599</v>
      </c>
      <c r="L137" s="49">
        <f t="shared" si="102"/>
        <v>1471</v>
      </c>
      <c r="M137" s="49">
        <f t="shared" si="102"/>
        <v>942</v>
      </c>
      <c r="N137" s="49">
        <f t="shared" si="102"/>
        <v>2490</v>
      </c>
      <c r="O137" s="49">
        <f t="shared" ref="O137:P137" si="103">ROUND(O71*O99/O127,0)</f>
        <v>2444</v>
      </c>
      <c r="P137" s="49">
        <f t="shared" si="103"/>
        <v>2941</v>
      </c>
      <c r="Q137" s="49">
        <f t="shared" ref="Q137" si="104">ROUND(Q71*Q99/Q127,0)</f>
        <v>2441</v>
      </c>
    </row>
    <row r="138" spans="1:18" x14ac:dyDescent="0.2">
      <c r="B138" s="454" t="s">
        <v>141</v>
      </c>
      <c r="C138" s="114">
        <f>ROUND(C72*C100/C128,0)-1</f>
        <v>2615</v>
      </c>
      <c r="D138" s="114">
        <f t="shared" ref="D138:L138" si="105">ROUND(D72*D100/D128,0)</f>
        <v>2852</v>
      </c>
      <c r="E138" s="114">
        <f t="shared" si="105"/>
        <v>3150</v>
      </c>
      <c r="F138" s="114">
        <f>ROUND(F72*F100/F128,0)-1</f>
        <v>3065</v>
      </c>
      <c r="G138" s="114">
        <f>ROUND(G72*G100/G128,0)-2</f>
        <v>3828</v>
      </c>
      <c r="H138" s="114">
        <f>ROUND(H72*H100/H128,0)-1</f>
        <v>3959</v>
      </c>
      <c r="I138" s="114">
        <f t="shared" si="105"/>
        <v>4104</v>
      </c>
      <c r="J138" s="114">
        <f>ROUND(J72*J100/J128,0)-1</f>
        <v>4508</v>
      </c>
      <c r="K138" s="114">
        <f>ROUND(K72*K100/K128,0)-2</f>
        <v>5276</v>
      </c>
      <c r="L138" s="114">
        <f t="shared" si="105"/>
        <v>5037</v>
      </c>
      <c r="M138" s="114">
        <f>ROUND(M72*M100/M128,0)-1</f>
        <v>4022</v>
      </c>
      <c r="N138" s="624">
        <f>ROUND(N72*N100/N128,0)+1</f>
        <v>6179</v>
      </c>
      <c r="O138" s="114">
        <f>ROUND(O72*O100/O128,0)-1</f>
        <v>5806</v>
      </c>
      <c r="P138" s="114">
        <f>ROUND(P72*P100/P128,0)-1</f>
        <v>6775</v>
      </c>
      <c r="Q138" s="114">
        <f>ROUND(Q72*Q100/Q128,0)+2</f>
        <v>7282</v>
      </c>
      <c r="R138" t="s">
        <v>474</v>
      </c>
    </row>
    <row r="139" spans="1:18" x14ac:dyDescent="0.2">
      <c r="B139" s="103" t="s">
        <v>142</v>
      </c>
      <c r="C139" s="49">
        <f t="shared" ref="C139:N143" si="106">ROUND(C73*C101/C129,0)</f>
        <v>52</v>
      </c>
      <c r="D139" s="49">
        <f t="shared" si="106"/>
        <v>26</v>
      </c>
      <c r="E139" s="49">
        <f t="shared" si="106"/>
        <v>63</v>
      </c>
      <c r="F139" s="49">
        <f t="shared" si="106"/>
        <v>84</v>
      </c>
      <c r="G139" s="49">
        <f t="shared" si="106"/>
        <v>58</v>
      </c>
      <c r="H139" s="49">
        <f t="shared" si="106"/>
        <v>146</v>
      </c>
      <c r="I139" s="49">
        <f t="shared" si="106"/>
        <v>127</v>
      </c>
      <c r="J139" s="49">
        <f t="shared" si="106"/>
        <v>116</v>
      </c>
      <c r="K139" s="49">
        <f t="shared" si="106"/>
        <v>98</v>
      </c>
      <c r="L139" s="49">
        <f t="shared" si="106"/>
        <v>173</v>
      </c>
      <c r="M139" s="49">
        <f t="shared" si="106"/>
        <v>53</v>
      </c>
      <c r="N139" s="49">
        <f t="shared" si="106"/>
        <v>88</v>
      </c>
      <c r="O139" s="49">
        <f t="shared" ref="O139:P139" si="107">ROUND(O73*O101/O129,0)</f>
        <v>39</v>
      </c>
      <c r="P139" s="49">
        <f t="shared" si="107"/>
        <v>52</v>
      </c>
      <c r="Q139" s="49">
        <f t="shared" ref="Q139" si="108">ROUND(Q73*Q101/Q129,0)</f>
        <v>76</v>
      </c>
    </row>
    <row r="140" spans="1:18" x14ac:dyDescent="0.2">
      <c r="B140" s="103" t="s">
        <v>143</v>
      </c>
      <c r="C140" s="49">
        <f t="shared" si="106"/>
        <v>193</v>
      </c>
      <c r="D140" s="49">
        <f t="shared" si="106"/>
        <v>154</v>
      </c>
      <c r="E140" s="49">
        <f t="shared" si="106"/>
        <v>217</v>
      </c>
      <c r="F140" s="49">
        <f t="shared" si="106"/>
        <v>188</v>
      </c>
      <c r="G140" s="49">
        <f t="shared" si="106"/>
        <v>232</v>
      </c>
      <c r="H140" s="49">
        <f t="shared" si="106"/>
        <v>313</v>
      </c>
      <c r="I140" s="49">
        <f t="shared" si="106"/>
        <v>358</v>
      </c>
      <c r="J140" s="49">
        <f t="shared" si="106"/>
        <v>460</v>
      </c>
      <c r="K140" s="49">
        <f t="shared" si="106"/>
        <v>439</v>
      </c>
      <c r="L140" s="49">
        <f t="shared" si="106"/>
        <v>447</v>
      </c>
      <c r="M140" s="49">
        <f t="shared" si="106"/>
        <v>271</v>
      </c>
      <c r="N140" s="49">
        <f t="shared" si="106"/>
        <v>496</v>
      </c>
      <c r="O140" s="49">
        <f t="shared" ref="O140:P140" si="109">ROUND(O74*O102/O130,0)</f>
        <v>432</v>
      </c>
      <c r="P140" s="49">
        <f t="shared" si="109"/>
        <v>408</v>
      </c>
      <c r="Q140" s="49">
        <f t="shared" ref="Q140" si="110">ROUND(Q74*Q102/Q130,0)</f>
        <v>711</v>
      </c>
    </row>
    <row r="141" spans="1:18" x14ac:dyDescent="0.2">
      <c r="B141" s="113" t="s">
        <v>144</v>
      </c>
      <c r="C141" s="49">
        <v>0</v>
      </c>
      <c r="D141" s="49">
        <v>0</v>
      </c>
      <c r="E141" s="49">
        <v>0</v>
      </c>
      <c r="F141" s="49">
        <v>0</v>
      </c>
      <c r="G141" s="49">
        <v>0</v>
      </c>
      <c r="H141" s="49">
        <v>0</v>
      </c>
      <c r="I141" s="49">
        <v>0</v>
      </c>
      <c r="J141" s="49">
        <v>0</v>
      </c>
      <c r="K141" s="49">
        <v>0</v>
      </c>
      <c r="L141" s="49">
        <v>0</v>
      </c>
      <c r="M141" s="49">
        <v>0</v>
      </c>
      <c r="N141" s="49">
        <v>0</v>
      </c>
      <c r="O141" s="49">
        <v>0</v>
      </c>
      <c r="P141" s="49">
        <v>0</v>
      </c>
      <c r="Q141" s="49">
        <v>0</v>
      </c>
    </row>
    <row r="142" spans="1:18" x14ac:dyDescent="0.2">
      <c r="B142" s="103" t="s">
        <v>145</v>
      </c>
      <c r="C142" s="49">
        <f t="shared" si="106"/>
        <v>71</v>
      </c>
      <c r="D142" s="49">
        <f t="shared" si="106"/>
        <v>74</v>
      </c>
      <c r="E142" s="49">
        <f t="shared" si="106"/>
        <v>98</v>
      </c>
      <c r="F142" s="49">
        <f t="shared" si="106"/>
        <v>79</v>
      </c>
      <c r="G142" s="49">
        <f t="shared" si="106"/>
        <v>102</v>
      </c>
      <c r="H142" s="49">
        <f t="shared" si="106"/>
        <v>114</v>
      </c>
      <c r="I142" s="49">
        <f t="shared" si="106"/>
        <v>125</v>
      </c>
      <c r="J142" s="49">
        <f t="shared" si="106"/>
        <v>132</v>
      </c>
      <c r="K142" s="49">
        <f t="shared" si="106"/>
        <v>166</v>
      </c>
      <c r="L142" s="49">
        <f t="shared" si="106"/>
        <v>198</v>
      </c>
      <c r="M142" s="49">
        <f t="shared" si="106"/>
        <v>280</v>
      </c>
      <c r="N142" s="49">
        <f t="shared" si="106"/>
        <v>358</v>
      </c>
      <c r="O142" s="49">
        <f t="shared" ref="O142:P142" si="111">ROUND(O76*O104/O132,0)</f>
        <v>312</v>
      </c>
      <c r="P142" s="49">
        <f t="shared" si="111"/>
        <v>360</v>
      </c>
      <c r="Q142" s="49">
        <f t="shared" ref="Q142" si="112">ROUND(Q76*Q104/Q132,0)</f>
        <v>381</v>
      </c>
    </row>
    <row r="143" spans="1:18" x14ac:dyDescent="0.2">
      <c r="B143" s="106" t="s">
        <v>146</v>
      </c>
      <c r="C143" s="49">
        <f t="shared" si="106"/>
        <v>0</v>
      </c>
      <c r="D143" s="49">
        <f t="shared" si="106"/>
        <v>0</v>
      </c>
      <c r="E143" s="49">
        <f t="shared" si="106"/>
        <v>0</v>
      </c>
      <c r="F143" s="49">
        <f t="shared" si="106"/>
        <v>0</v>
      </c>
      <c r="G143" s="49">
        <f t="shared" si="106"/>
        <v>0</v>
      </c>
      <c r="H143" s="49">
        <f t="shared" si="106"/>
        <v>0</v>
      </c>
      <c r="I143" s="49">
        <f t="shared" si="106"/>
        <v>0</v>
      </c>
      <c r="J143" s="49">
        <f t="shared" si="106"/>
        <v>0</v>
      </c>
      <c r="K143" s="49">
        <f t="shared" si="106"/>
        <v>0</v>
      </c>
      <c r="L143" s="49">
        <f t="shared" si="106"/>
        <v>0</v>
      </c>
      <c r="M143" s="49">
        <f t="shared" si="106"/>
        <v>0</v>
      </c>
      <c r="N143" s="49">
        <f t="shared" si="106"/>
        <v>0</v>
      </c>
      <c r="O143" s="49">
        <f t="shared" ref="O143:P143" si="113">ROUND(O77*O105/O133,0)</f>
        <v>0</v>
      </c>
      <c r="P143" s="49">
        <f t="shared" si="113"/>
        <v>0</v>
      </c>
      <c r="Q143" s="49">
        <f t="shared" ref="Q143" si="114">ROUND(Q77*Q105/Q133,0)</f>
        <v>0</v>
      </c>
    </row>
    <row r="144" spans="1:18" x14ac:dyDescent="0.2">
      <c r="B144" t="s">
        <v>194</v>
      </c>
      <c r="C144" s="47">
        <f>SUM(C145:C151)</f>
        <v>3013</v>
      </c>
      <c r="D144" s="47">
        <f t="shared" ref="D144:I144" si="115">SUM(D145:D151)</f>
        <v>3084</v>
      </c>
      <c r="E144" s="47">
        <f t="shared" si="115"/>
        <v>3774</v>
      </c>
      <c r="F144" s="47">
        <f t="shared" si="115"/>
        <v>3447</v>
      </c>
      <c r="G144" s="47">
        <f t="shared" si="115"/>
        <v>3164</v>
      </c>
      <c r="H144" s="47">
        <f t="shared" si="115"/>
        <v>4022</v>
      </c>
      <c r="I144" s="47">
        <f t="shared" si="115"/>
        <v>4420</v>
      </c>
      <c r="J144" s="47">
        <f t="shared" ref="J144:K144" si="116">SUM(J145:J151)</f>
        <v>4655</v>
      </c>
      <c r="K144" s="47">
        <f t="shared" si="116"/>
        <v>4268</v>
      </c>
      <c r="L144" s="47">
        <f t="shared" ref="L144:M144" si="117">SUM(L145:L151)</f>
        <v>4265</v>
      </c>
      <c r="M144" s="47">
        <f t="shared" si="117"/>
        <v>2416</v>
      </c>
      <c r="N144" s="47">
        <f t="shared" ref="N144:O144" si="118">SUM(N145:N151)</f>
        <v>3844</v>
      </c>
      <c r="O144" s="47">
        <f t="shared" si="118"/>
        <v>5235</v>
      </c>
      <c r="P144" s="47">
        <f t="shared" ref="P144:Q144" si="119">SUM(P145:P151)</f>
        <v>6188</v>
      </c>
      <c r="Q144" s="47">
        <f t="shared" si="119"/>
        <v>7676</v>
      </c>
    </row>
    <row r="145" spans="2:17" x14ac:dyDescent="0.2">
      <c r="B145" s="102" t="s">
        <v>140</v>
      </c>
      <c r="C145" s="54">
        <f>ROUND(C71*C108/C127,0)</f>
        <v>1370</v>
      </c>
      <c r="D145" s="54">
        <f t="shared" ref="D145:N145" si="120">ROUND(D71*D108/D127,0)</f>
        <v>1580</v>
      </c>
      <c r="E145" s="54">
        <f t="shared" si="120"/>
        <v>1923</v>
      </c>
      <c r="F145" s="54">
        <f t="shared" si="120"/>
        <v>1712</v>
      </c>
      <c r="G145" s="54">
        <f t="shared" si="120"/>
        <v>1921</v>
      </c>
      <c r="H145" s="54">
        <f t="shared" si="120"/>
        <v>2544</v>
      </c>
      <c r="I145" s="54">
        <f t="shared" si="120"/>
        <v>2903</v>
      </c>
      <c r="J145" s="54">
        <f t="shared" si="120"/>
        <v>2821</v>
      </c>
      <c r="K145" s="54">
        <f t="shared" si="120"/>
        <v>2391</v>
      </c>
      <c r="L145" s="54">
        <f t="shared" si="120"/>
        <v>2398</v>
      </c>
      <c r="M145" s="54">
        <f t="shared" si="120"/>
        <v>1473</v>
      </c>
      <c r="N145" s="54">
        <f t="shared" si="120"/>
        <v>2094</v>
      </c>
      <c r="O145" s="54">
        <f t="shared" ref="O145:P145" si="121">ROUND(O71*O108/O127,0)</f>
        <v>2804</v>
      </c>
      <c r="P145" s="54">
        <f t="shared" si="121"/>
        <v>3025</v>
      </c>
      <c r="Q145" s="54">
        <f t="shared" ref="Q145" si="122">ROUND(Q71*Q108/Q127,0)</f>
        <v>5022</v>
      </c>
    </row>
    <row r="146" spans="2:17" x14ac:dyDescent="0.2">
      <c r="B146" s="103" t="s">
        <v>141</v>
      </c>
      <c r="C146" s="54">
        <f t="shared" ref="C146:N151" si="123">ROUND(C72*C109/C128,0)</f>
        <v>354</v>
      </c>
      <c r="D146" s="54">
        <f t="shared" si="123"/>
        <v>413</v>
      </c>
      <c r="E146" s="54">
        <f t="shared" si="123"/>
        <v>439</v>
      </c>
      <c r="F146" s="54">
        <f t="shared" si="123"/>
        <v>499</v>
      </c>
      <c r="G146" s="54">
        <f t="shared" si="123"/>
        <v>569</v>
      </c>
      <c r="H146" s="54">
        <f t="shared" si="123"/>
        <v>606</v>
      </c>
      <c r="I146" s="54">
        <f t="shared" si="123"/>
        <v>593</v>
      </c>
      <c r="J146" s="54">
        <f t="shared" si="123"/>
        <v>611</v>
      </c>
      <c r="K146" s="54">
        <f t="shared" si="123"/>
        <v>637</v>
      </c>
      <c r="L146" s="54">
        <f t="shared" si="123"/>
        <v>607</v>
      </c>
      <c r="M146" s="54">
        <f t="shared" si="123"/>
        <v>437</v>
      </c>
      <c r="N146" s="54">
        <f t="shared" si="123"/>
        <v>657</v>
      </c>
      <c r="O146" s="54">
        <f t="shared" ref="O146:P146" si="124">ROUND(O72*O109/O128,0)</f>
        <v>1059</v>
      </c>
      <c r="P146" s="54">
        <f t="shared" si="124"/>
        <v>1409</v>
      </c>
      <c r="Q146" s="54">
        <f t="shared" ref="Q146" si="125">ROUND(Q72*Q109/Q128,0)</f>
        <v>1174</v>
      </c>
    </row>
    <row r="147" spans="2:17" x14ac:dyDescent="0.2">
      <c r="B147" s="103" t="s">
        <v>142</v>
      </c>
      <c r="C147" s="54">
        <f t="shared" si="123"/>
        <v>69</v>
      </c>
      <c r="D147" s="54">
        <f t="shared" si="123"/>
        <v>105</v>
      </c>
      <c r="E147" s="54">
        <f t="shared" si="123"/>
        <v>99</v>
      </c>
      <c r="F147" s="54">
        <f t="shared" si="123"/>
        <v>112</v>
      </c>
      <c r="G147" s="54">
        <f t="shared" si="123"/>
        <v>66</v>
      </c>
      <c r="H147" s="54">
        <f t="shared" si="123"/>
        <v>82</v>
      </c>
      <c r="I147" s="54">
        <f t="shared" si="123"/>
        <v>81</v>
      </c>
      <c r="J147" s="54">
        <f t="shared" si="123"/>
        <v>103</v>
      </c>
      <c r="K147" s="54">
        <f t="shared" si="123"/>
        <v>95</v>
      </c>
      <c r="L147" s="54">
        <f t="shared" si="123"/>
        <v>90</v>
      </c>
      <c r="M147" s="54">
        <f t="shared" si="123"/>
        <v>57</v>
      </c>
      <c r="N147" s="54">
        <f t="shared" si="123"/>
        <v>75</v>
      </c>
      <c r="O147" s="54">
        <f t="shared" ref="O147:P147" si="126">ROUND(O73*O110/O129,0)</f>
        <v>181</v>
      </c>
      <c r="P147" s="54">
        <f t="shared" si="126"/>
        <v>196</v>
      </c>
      <c r="Q147" s="54">
        <f t="shared" ref="Q147" si="127">ROUND(Q73*Q110/Q129,0)</f>
        <v>120</v>
      </c>
    </row>
    <row r="148" spans="2:17" x14ac:dyDescent="0.2">
      <c r="B148" s="103" t="s">
        <v>143</v>
      </c>
      <c r="C148" s="54">
        <f t="shared" si="123"/>
        <v>1202</v>
      </c>
      <c r="D148" s="54">
        <f t="shared" si="123"/>
        <v>967</v>
      </c>
      <c r="E148" s="54">
        <f t="shared" si="123"/>
        <v>1288</v>
      </c>
      <c r="F148" s="54">
        <f t="shared" si="123"/>
        <v>1107</v>
      </c>
      <c r="G148" s="54">
        <f t="shared" si="123"/>
        <v>583</v>
      </c>
      <c r="H148" s="54">
        <f t="shared" si="123"/>
        <v>763</v>
      </c>
      <c r="I148" s="54">
        <f t="shared" si="123"/>
        <v>839</v>
      </c>
      <c r="J148" s="54">
        <f t="shared" si="123"/>
        <v>1115</v>
      </c>
      <c r="K148" s="54">
        <f t="shared" si="123"/>
        <v>1140</v>
      </c>
      <c r="L148" s="54">
        <f t="shared" si="123"/>
        <v>1164</v>
      </c>
      <c r="M148" s="54">
        <f t="shared" si="123"/>
        <v>446</v>
      </c>
      <c r="N148" s="54">
        <f t="shared" si="123"/>
        <v>1014</v>
      </c>
      <c r="O148" s="54">
        <f t="shared" ref="O148:P148" si="128">ROUND(O74*O111/O130,0)</f>
        <v>1184</v>
      </c>
      <c r="P148" s="54">
        <f t="shared" si="128"/>
        <v>1550</v>
      </c>
      <c r="Q148" s="54">
        <f t="shared" ref="Q148" si="129">ROUND(Q74*Q111/Q130,0)</f>
        <v>1348</v>
      </c>
    </row>
    <row r="149" spans="2:17" x14ac:dyDescent="0.2">
      <c r="B149" s="113" t="s">
        <v>144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</row>
    <row r="150" spans="2:17" x14ac:dyDescent="0.2">
      <c r="B150" s="103" t="s">
        <v>145</v>
      </c>
      <c r="C150" s="54">
        <f t="shared" si="123"/>
        <v>18</v>
      </c>
      <c r="D150" s="54">
        <f t="shared" si="123"/>
        <v>19</v>
      </c>
      <c r="E150" s="54">
        <f t="shared" si="123"/>
        <v>25</v>
      </c>
      <c r="F150" s="54">
        <f t="shared" si="123"/>
        <v>17</v>
      </c>
      <c r="G150" s="54">
        <f t="shared" si="123"/>
        <v>25</v>
      </c>
      <c r="H150" s="54">
        <f t="shared" si="123"/>
        <v>27</v>
      </c>
      <c r="I150" s="54">
        <f t="shared" si="123"/>
        <v>4</v>
      </c>
      <c r="J150" s="54">
        <f t="shared" si="123"/>
        <v>5</v>
      </c>
      <c r="K150" s="54">
        <f t="shared" si="123"/>
        <v>5</v>
      </c>
      <c r="L150" s="54">
        <f t="shared" si="123"/>
        <v>6</v>
      </c>
      <c r="M150" s="54">
        <f t="shared" si="123"/>
        <v>3</v>
      </c>
      <c r="N150" s="54">
        <f t="shared" si="123"/>
        <v>4</v>
      </c>
      <c r="O150" s="54">
        <f t="shared" ref="O150:P150" si="130">ROUND(O76*O113/O132,0)</f>
        <v>7</v>
      </c>
      <c r="P150" s="54">
        <f t="shared" si="130"/>
        <v>8</v>
      </c>
      <c r="Q150" s="54">
        <f t="shared" ref="Q150" si="131">ROUND(Q76*Q113/Q132,0)</f>
        <v>12</v>
      </c>
    </row>
    <row r="151" spans="2:17" x14ac:dyDescent="0.2">
      <c r="B151" s="103" t="s">
        <v>146</v>
      </c>
      <c r="C151" s="54">
        <f t="shared" si="123"/>
        <v>0</v>
      </c>
      <c r="D151" s="54">
        <f t="shared" si="123"/>
        <v>0</v>
      </c>
      <c r="E151" s="54">
        <f t="shared" si="123"/>
        <v>0</v>
      </c>
      <c r="F151" s="54">
        <f t="shared" si="123"/>
        <v>0</v>
      </c>
      <c r="G151" s="54">
        <f t="shared" si="123"/>
        <v>0</v>
      </c>
      <c r="H151" s="54">
        <f t="shared" si="123"/>
        <v>0</v>
      </c>
      <c r="I151" s="54">
        <f t="shared" si="123"/>
        <v>0</v>
      </c>
      <c r="J151" s="54">
        <f t="shared" si="123"/>
        <v>0</v>
      </c>
      <c r="K151" s="54">
        <f t="shared" si="123"/>
        <v>0</v>
      </c>
      <c r="L151" s="54">
        <f t="shared" si="123"/>
        <v>0</v>
      </c>
      <c r="M151" s="54">
        <f t="shared" si="123"/>
        <v>0</v>
      </c>
      <c r="N151" s="54">
        <f t="shared" si="123"/>
        <v>0</v>
      </c>
      <c r="O151" s="54">
        <f t="shared" ref="O151:P151" si="132">ROUND(O77*O114/O133,0)</f>
        <v>0</v>
      </c>
      <c r="P151" s="54">
        <f t="shared" si="132"/>
        <v>0</v>
      </c>
      <c r="Q151" s="54">
        <f t="shared" ref="Q151" si="133">ROUND(Q77*Q114/Q133,0)</f>
        <v>0</v>
      </c>
    </row>
    <row r="152" spans="2:17" x14ac:dyDescent="0.2">
      <c r="B152" s="43" t="s">
        <v>195</v>
      </c>
      <c r="C152" s="47">
        <f>SUM(C153:C159)</f>
        <v>1435</v>
      </c>
      <c r="D152" s="47">
        <f t="shared" ref="D152:I152" si="134">SUM(D153:D159)</f>
        <v>1530</v>
      </c>
      <c r="E152" s="47">
        <f t="shared" si="134"/>
        <v>1676</v>
      </c>
      <c r="F152" s="47">
        <f t="shared" si="134"/>
        <v>1608</v>
      </c>
      <c r="G152" s="47">
        <f t="shared" si="134"/>
        <v>1713</v>
      </c>
      <c r="H152" s="47">
        <f t="shared" si="134"/>
        <v>2035</v>
      </c>
      <c r="I152" s="47">
        <f t="shared" si="134"/>
        <v>2109</v>
      </c>
      <c r="J152" s="47">
        <f t="shared" ref="J152:K152" si="135">SUM(J153:J159)</f>
        <v>2288</v>
      </c>
      <c r="K152" s="47">
        <f t="shared" si="135"/>
        <v>2511</v>
      </c>
      <c r="L152" s="47">
        <f t="shared" ref="L152:M152" si="136">SUM(L153:L159)</f>
        <v>2232</v>
      </c>
      <c r="M152" s="47">
        <f t="shared" si="136"/>
        <v>1693</v>
      </c>
      <c r="N152" s="47">
        <f t="shared" ref="N152:O152" si="137">SUM(N153:N159)</f>
        <v>2320</v>
      </c>
      <c r="O152" s="47">
        <f t="shared" si="137"/>
        <v>3377</v>
      </c>
      <c r="P152" s="47">
        <f t="shared" ref="P152:Q152" si="138">SUM(P153:P159)</f>
        <v>3749</v>
      </c>
      <c r="Q152" s="47">
        <f t="shared" si="138"/>
        <v>3947</v>
      </c>
    </row>
    <row r="153" spans="2:17" x14ac:dyDescent="0.2">
      <c r="B153" s="102" t="s">
        <v>140</v>
      </c>
      <c r="C153" s="49">
        <f>ROUND(C71*C117/C127,0)</f>
        <v>897</v>
      </c>
      <c r="D153" s="49">
        <f t="shared" ref="D153:N153" si="139">ROUND(D71*D117/D127,0)</f>
        <v>858</v>
      </c>
      <c r="E153" s="49">
        <f t="shared" si="139"/>
        <v>1168</v>
      </c>
      <c r="F153" s="49">
        <f t="shared" si="139"/>
        <v>1123</v>
      </c>
      <c r="G153" s="49">
        <f t="shared" si="139"/>
        <v>1291</v>
      </c>
      <c r="H153" s="49">
        <f t="shared" si="139"/>
        <v>1490</v>
      </c>
      <c r="I153" s="49">
        <f t="shared" si="139"/>
        <v>1575</v>
      </c>
      <c r="J153" s="49">
        <f t="shared" si="139"/>
        <v>1618</v>
      </c>
      <c r="K153" s="49">
        <f t="shared" si="139"/>
        <v>1831</v>
      </c>
      <c r="L153" s="49">
        <f t="shared" si="139"/>
        <v>1575</v>
      </c>
      <c r="M153" s="49">
        <f t="shared" si="139"/>
        <v>1323</v>
      </c>
      <c r="N153" s="49">
        <f t="shared" si="139"/>
        <v>1731</v>
      </c>
      <c r="O153" s="49">
        <f t="shared" ref="O153:P153" si="140">ROUND(O71*O117/O127,0)</f>
        <v>2464</v>
      </c>
      <c r="P153" s="49">
        <f t="shared" si="140"/>
        <v>2643</v>
      </c>
      <c r="Q153" s="49">
        <f t="shared" ref="Q153" si="141">ROUND(Q71*Q117/Q127,0)</f>
        <v>2779</v>
      </c>
    </row>
    <row r="154" spans="2:17" x14ac:dyDescent="0.2">
      <c r="B154" s="103" t="s">
        <v>141</v>
      </c>
      <c r="C154" s="49">
        <f t="shared" ref="C154:N159" si="142">ROUND(C72*C118/C128,0)</f>
        <v>55</v>
      </c>
      <c r="D154" s="49">
        <f t="shared" si="142"/>
        <v>75</v>
      </c>
      <c r="E154" s="49">
        <f t="shared" si="142"/>
        <v>65</v>
      </c>
      <c r="F154" s="49">
        <f t="shared" si="142"/>
        <v>80</v>
      </c>
      <c r="G154" s="49">
        <f t="shared" si="142"/>
        <v>42</v>
      </c>
      <c r="H154" s="49">
        <f t="shared" si="142"/>
        <v>119</v>
      </c>
      <c r="I154" s="49">
        <f t="shared" si="142"/>
        <v>126</v>
      </c>
      <c r="J154" s="49">
        <f t="shared" si="142"/>
        <v>126</v>
      </c>
      <c r="K154" s="49">
        <f t="shared" si="142"/>
        <v>138</v>
      </c>
      <c r="L154" s="49">
        <f t="shared" si="142"/>
        <v>137</v>
      </c>
      <c r="M154" s="49">
        <f t="shared" si="142"/>
        <v>88</v>
      </c>
      <c r="N154" s="49">
        <f t="shared" si="142"/>
        <v>74</v>
      </c>
      <c r="O154" s="49">
        <f t="shared" ref="O154:P154" si="143">ROUND(O72*O118/O128,0)</f>
        <v>96</v>
      </c>
      <c r="P154" s="49">
        <f t="shared" si="143"/>
        <v>94</v>
      </c>
      <c r="Q154" s="49">
        <f t="shared" ref="Q154" si="144">ROUND(Q72*Q118/Q128,0)</f>
        <v>109</v>
      </c>
    </row>
    <row r="155" spans="2:17" x14ac:dyDescent="0.2">
      <c r="B155" s="103" t="s">
        <v>142</v>
      </c>
      <c r="C155" s="49">
        <f t="shared" si="142"/>
        <v>132</v>
      </c>
      <c r="D155" s="49">
        <f t="shared" si="142"/>
        <v>279</v>
      </c>
      <c r="E155" s="49">
        <f t="shared" si="142"/>
        <v>126</v>
      </c>
      <c r="F155" s="49">
        <f t="shared" si="142"/>
        <v>158</v>
      </c>
      <c r="G155" s="49">
        <f t="shared" si="142"/>
        <v>75</v>
      </c>
      <c r="H155" s="49">
        <f t="shared" si="142"/>
        <v>64</v>
      </c>
      <c r="I155" s="49">
        <f t="shared" si="142"/>
        <v>81</v>
      </c>
      <c r="J155" s="49">
        <f t="shared" si="142"/>
        <v>77</v>
      </c>
      <c r="K155" s="49">
        <f t="shared" si="142"/>
        <v>61</v>
      </c>
      <c r="L155" s="49">
        <f t="shared" si="142"/>
        <v>57</v>
      </c>
      <c r="M155" s="49">
        <f t="shared" si="142"/>
        <v>28</v>
      </c>
      <c r="N155" s="49">
        <f t="shared" si="142"/>
        <v>25</v>
      </c>
      <c r="O155" s="49">
        <f t="shared" ref="O155:P155" si="145">ROUND(O73*O119/O129,0)</f>
        <v>99</v>
      </c>
      <c r="P155" s="49">
        <f t="shared" si="145"/>
        <v>141</v>
      </c>
      <c r="Q155" s="49">
        <f t="shared" ref="Q155" si="146">ROUND(Q73*Q119/Q129,0)</f>
        <v>126</v>
      </c>
    </row>
    <row r="156" spans="2:17" x14ac:dyDescent="0.2">
      <c r="B156" s="103" t="s">
        <v>143</v>
      </c>
      <c r="C156" s="49">
        <f t="shared" si="142"/>
        <v>295</v>
      </c>
      <c r="D156" s="49">
        <f t="shared" si="142"/>
        <v>255</v>
      </c>
      <c r="E156" s="49">
        <f t="shared" si="142"/>
        <v>233</v>
      </c>
      <c r="F156" s="49">
        <f t="shared" si="142"/>
        <v>188</v>
      </c>
      <c r="G156" s="49">
        <f t="shared" si="142"/>
        <v>221</v>
      </c>
      <c r="H156" s="49">
        <f t="shared" si="142"/>
        <v>272</v>
      </c>
      <c r="I156" s="49">
        <f t="shared" si="142"/>
        <v>233</v>
      </c>
      <c r="J156" s="49">
        <f t="shared" si="142"/>
        <v>363</v>
      </c>
      <c r="K156" s="49">
        <f t="shared" si="142"/>
        <v>365</v>
      </c>
      <c r="L156" s="49">
        <f t="shared" si="142"/>
        <v>338</v>
      </c>
      <c r="M156" s="49">
        <f t="shared" si="142"/>
        <v>143</v>
      </c>
      <c r="N156" s="49">
        <f t="shared" si="142"/>
        <v>248</v>
      </c>
      <c r="O156" s="49">
        <f t="shared" ref="O156:P156" si="147">ROUND(O74*O120/O130,0)</f>
        <v>387</v>
      </c>
      <c r="P156" s="49">
        <f t="shared" si="147"/>
        <v>483</v>
      </c>
      <c r="Q156" s="49">
        <f t="shared" ref="Q156" si="148">ROUND(Q74*Q120/Q130,0)</f>
        <v>526</v>
      </c>
    </row>
    <row r="157" spans="2:17" x14ac:dyDescent="0.2">
      <c r="B157" s="113" t="s">
        <v>144</v>
      </c>
      <c r="C157" s="49">
        <v>0</v>
      </c>
      <c r="D157" s="49">
        <v>0</v>
      </c>
      <c r="E157" s="49">
        <v>0</v>
      </c>
      <c r="F157" s="49">
        <v>0</v>
      </c>
      <c r="G157" s="49">
        <v>0</v>
      </c>
      <c r="H157" s="49">
        <v>0</v>
      </c>
      <c r="I157" s="49">
        <v>0</v>
      </c>
      <c r="J157" s="49">
        <v>0</v>
      </c>
      <c r="K157" s="49">
        <v>0</v>
      </c>
      <c r="L157" s="49">
        <v>0</v>
      </c>
      <c r="M157" s="49">
        <v>0</v>
      </c>
      <c r="N157" s="49">
        <v>0</v>
      </c>
      <c r="O157" s="49">
        <v>0</v>
      </c>
      <c r="P157" s="49">
        <v>0</v>
      </c>
      <c r="Q157" s="49">
        <v>0</v>
      </c>
    </row>
    <row r="158" spans="2:17" x14ac:dyDescent="0.2">
      <c r="B158" s="103" t="s">
        <v>145</v>
      </c>
      <c r="C158" s="49">
        <f t="shared" si="142"/>
        <v>56</v>
      </c>
      <c r="D158" s="49">
        <f t="shared" si="142"/>
        <v>63</v>
      </c>
      <c r="E158" s="49">
        <f t="shared" si="142"/>
        <v>84</v>
      </c>
      <c r="F158" s="49">
        <f t="shared" si="142"/>
        <v>59</v>
      </c>
      <c r="G158" s="49">
        <f t="shared" si="142"/>
        <v>84</v>
      </c>
      <c r="H158" s="49">
        <f t="shared" si="142"/>
        <v>90</v>
      </c>
      <c r="I158" s="49">
        <f t="shared" si="142"/>
        <v>94</v>
      </c>
      <c r="J158" s="49">
        <f t="shared" si="142"/>
        <v>104</v>
      </c>
      <c r="K158" s="49">
        <f t="shared" si="142"/>
        <v>116</v>
      </c>
      <c r="L158" s="49">
        <f t="shared" si="142"/>
        <v>125</v>
      </c>
      <c r="M158" s="49">
        <f t="shared" si="142"/>
        <v>111</v>
      </c>
      <c r="N158" s="49">
        <f t="shared" si="142"/>
        <v>242</v>
      </c>
      <c r="O158" s="49">
        <f t="shared" ref="O158:P158" si="149">ROUND(O76*O122/O132,0)</f>
        <v>331</v>
      </c>
      <c r="P158" s="49">
        <f t="shared" si="149"/>
        <v>388</v>
      </c>
      <c r="Q158" s="49">
        <f t="shared" ref="Q158" si="150">ROUND(Q76*Q122/Q132,0)</f>
        <v>407</v>
      </c>
    </row>
    <row r="159" spans="2:17" x14ac:dyDescent="0.2">
      <c r="B159" s="106" t="s">
        <v>146</v>
      </c>
      <c r="C159" s="53">
        <f t="shared" si="142"/>
        <v>0</v>
      </c>
      <c r="D159" s="53">
        <f t="shared" si="142"/>
        <v>0</v>
      </c>
      <c r="E159" s="53">
        <f t="shared" si="142"/>
        <v>0</v>
      </c>
      <c r="F159" s="53">
        <f t="shared" si="142"/>
        <v>0</v>
      </c>
      <c r="G159" s="53">
        <f t="shared" si="142"/>
        <v>0</v>
      </c>
      <c r="H159" s="53">
        <f t="shared" si="142"/>
        <v>0</v>
      </c>
      <c r="I159" s="53">
        <f t="shared" si="142"/>
        <v>0</v>
      </c>
      <c r="J159" s="53">
        <f t="shared" si="142"/>
        <v>0</v>
      </c>
      <c r="K159" s="53">
        <f t="shared" si="142"/>
        <v>0</v>
      </c>
      <c r="L159" s="53">
        <f t="shared" si="142"/>
        <v>0</v>
      </c>
      <c r="M159" s="53">
        <f t="shared" si="142"/>
        <v>0</v>
      </c>
      <c r="N159" s="53">
        <f t="shared" si="142"/>
        <v>0</v>
      </c>
      <c r="O159" s="53">
        <f t="shared" ref="O159:P159" si="151">ROUND(O77*O123/O133,0)</f>
        <v>0</v>
      </c>
      <c r="P159" s="53">
        <f t="shared" si="151"/>
        <v>0</v>
      </c>
      <c r="Q159" s="53">
        <f t="shared" ref="Q159" si="152">ROUND(Q77*Q123/Q133,0)</f>
        <v>0</v>
      </c>
    </row>
    <row r="160" spans="2:17" x14ac:dyDescent="0.2">
      <c r="B160" s="447" t="s">
        <v>471</v>
      </c>
      <c r="C160" s="446">
        <f>C136+C144+C152-地域観光消費2!D45</f>
        <v>0</v>
      </c>
      <c r="D160" s="446">
        <f>D136+D144+D152-地域観光消費2!E45</f>
        <v>0</v>
      </c>
      <c r="E160" s="446">
        <f>E136+E144+E152-地域観光消費2!F45</f>
        <v>0</v>
      </c>
      <c r="F160" s="446">
        <f>F136+F144+F152-地域観光消費2!G45</f>
        <v>0</v>
      </c>
      <c r="G160" s="446">
        <f>G136+G144+G152-地域観光消費2!H45</f>
        <v>0</v>
      </c>
      <c r="H160" s="446">
        <f>H136+H144+H152-地域観光消費2!I45</f>
        <v>0</v>
      </c>
      <c r="I160" s="446">
        <f>I136+I144+I152-地域観光消費2!J45</f>
        <v>0</v>
      </c>
      <c r="J160" s="446">
        <f>J136+J144+J152-地域観光消費2!K45</f>
        <v>0</v>
      </c>
      <c r="K160" s="446">
        <f>K136+K144+K152-地域観光消費2!L45</f>
        <v>0</v>
      </c>
      <c r="L160" s="446">
        <f>L136+L144+L152-地域観光消費2!M45</f>
        <v>0</v>
      </c>
      <c r="M160" s="446">
        <f>M136+M144+M152-地域観光消費2!N45</f>
        <v>0</v>
      </c>
      <c r="N160" s="446">
        <f>N136+N144+N152-地域観光消費2!O45</f>
        <v>0</v>
      </c>
      <c r="O160" s="446">
        <f>O136+O144+O152-地域観光消費2!P45</f>
        <v>0</v>
      </c>
      <c r="P160" s="446">
        <f>P136+P144+P152-地域観光消費2!Q45</f>
        <v>0</v>
      </c>
      <c r="Q160" s="506">
        <f>Q136+Q144+Q152-地域観光消費2!R45</f>
        <v>0</v>
      </c>
    </row>
    <row r="161" spans="1:20" x14ac:dyDescent="0.2">
      <c r="A161" t="s">
        <v>236</v>
      </c>
      <c r="B161" s="145" t="s">
        <v>237</v>
      </c>
      <c r="C161" s="68">
        <f>交通費単価!E22</f>
        <v>2440</v>
      </c>
      <c r="D161" s="68">
        <f>交通費単価!H22</f>
        <v>2440</v>
      </c>
      <c r="E161" s="54">
        <f>交通費単価!K22</f>
        <v>2440</v>
      </c>
      <c r="F161" s="68">
        <f>交通費単価!O22</f>
        <v>2440</v>
      </c>
      <c r="G161" s="68">
        <f>交通費単価!S22</f>
        <v>2440</v>
      </c>
      <c r="H161" s="68">
        <f>交通費単価!W22</f>
        <v>2440</v>
      </c>
      <c r="I161" s="68">
        <f>交通費単価!AA22</f>
        <v>2303</v>
      </c>
      <c r="J161" s="50">
        <f>交通費単価!AE22</f>
        <v>2090</v>
      </c>
      <c r="K161" s="50">
        <f>交通費単価!AI22</f>
        <v>1862</v>
      </c>
      <c r="L161" s="50">
        <f>交通費単価!AM22</f>
        <v>1659</v>
      </c>
      <c r="M161" s="50">
        <f>交通費単価!AQ22</f>
        <v>1478</v>
      </c>
      <c r="N161" s="50">
        <f>交通費単価!AU22</f>
        <v>1478</v>
      </c>
      <c r="O161" s="50">
        <f>交通費単価!AY22</f>
        <v>1478</v>
      </c>
      <c r="P161" s="50">
        <f>交通費単価!BC22</f>
        <v>1932</v>
      </c>
      <c r="Q161" s="506">
        <f>交通費単価!BG22</f>
        <v>1932</v>
      </c>
    </row>
    <row r="162" spans="1:20" x14ac:dyDescent="0.2">
      <c r="B162" s="145" t="s">
        <v>238</v>
      </c>
      <c r="C162" s="68">
        <f>交通費単価!E23</f>
        <v>13180</v>
      </c>
      <c r="D162" s="68">
        <f>交通費単価!H23</f>
        <v>13180</v>
      </c>
      <c r="E162" s="54">
        <f>交通費単価!K23</f>
        <v>13180</v>
      </c>
      <c r="F162" s="68">
        <f>交通費単価!H23</f>
        <v>13180</v>
      </c>
      <c r="G162" s="68">
        <f>交通費単価!S23</f>
        <v>13590</v>
      </c>
      <c r="H162" s="68">
        <f>交通費単価!W23</f>
        <v>13580</v>
      </c>
      <c r="I162" s="68">
        <f>交通費単価!AA23</f>
        <v>12817</v>
      </c>
      <c r="J162" s="50">
        <f>交通費単価!AE23</f>
        <v>12450</v>
      </c>
      <c r="K162" s="50">
        <f>交通費単価!AI23</f>
        <v>12408</v>
      </c>
      <c r="L162" s="50">
        <f>交通費単価!AM23</f>
        <v>12611</v>
      </c>
      <c r="M162" s="50">
        <f>交通費単価!AQ23</f>
        <v>12792</v>
      </c>
      <c r="N162" s="50">
        <f>交通費単価!AU23</f>
        <v>11070</v>
      </c>
      <c r="O162" s="50">
        <f>交通費単価!AY23</f>
        <v>11070</v>
      </c>
      <c r="P162" s="50">
        <f>交通費単価!BC23</f>
        <v>13649</v>
      </c>
      <c r="Q162" s="506">
        <f>交通費単価!BG23</f>
        <v>13649</v>
      </c>
    </row>
    <row r="163" spans="1:20" x14ac:dyDescent="0.2">
      <c r="A163" s="150" t="s">
        <v>242</v>
      </c>
      <c r="B163" s="146" t="s">
        <v>239</v>
      </c>
      <c r="C163" s="47">
        <f t="shared" ref="C163:N163" si="153">C7*C161/1000</f>
        <v>24924.6</v>
      </c>
      <c r="D163" s="47">
        <f t="shared" si="153"/>
        <v>23206.84</v>
      </c>
      <c r="E163" s="47">
        <f t="shared" si="153"/>
        <v>24783.08</v>
      </c>
      <c r="F163" s="47">
        <f t="shared" si="153"/>
        <v>24273.849559999999</v>
      </c>
      <c r="G163" s="47">
        <f t="shared" si="153"/>
        <v>27847.72</v>
      </c>
      <c r="H163" s="47">
        <f t="shared" si="153"/>
        <v>30168.16</v>
      </c>
      <c r="I163" s="47">
        <f t="shared" si="153"/>
        <v>26430.420954000001</v>
      </c>
      <c r="J163" s="47">
        <f t="shared" si="153"/>
        <v>24444.639999999999</v>
      </c>
      <c r="K163" s="47">
        <f t="shared" si="153"/>
        <v>21061.081999999999</v>
      </c>
      <c r="L163" s="47">
        <f t="shared" si="153"/>
        <v>18848.731818</v>
      </c>
      <c r="M163" s="47">
        <f t="shared" si="153"/>
        <v>10754.044762</v>
      </c>
      <c r="N163" s="47">
        <f t="shared" si="153"/>
        <v>12719.594100000002</v>
      </c>
      <c r="O163" s="47">
        <f t="shared" ref="O163:P163" si="154">O7*O161/1000</f>
        <v>17125.095303999999</v>
      </c>
      <c r="P163" s="47">
        <f t="shared" si="154"/>
        <v>23387.909075999996</v>
      </c>
      <c r="Q163" s="47">
        <f t="shared" ref="Q163" si="155">Q7*Q161/1000</f>
        <v>22365.25704</v>
      </c>
    </row>
    <row r="164" spans="1:20" x14ac:dyDescent="0.2">
      <c r="B164" s="147" t="s">
        <v>240</v>
      </c>
      <c r="C164" s="49">
        <f t="shared" ref="C164:N164" si="156">C8*C162/1000</f>
        <v>17964.34</v>
      </c>
      <c r="D164" s="49">
        <f t="shared" si="156"/>
        <v>18056.599999999999</v>
      </c>
      <c r="E164" s="49">
        <f t="shared" si="156"/>
        <v>18741.96</v>
      </c>
      <c r="F164" s="49">
        <f t="shared" si="156"/>
        <v>18576.985939999999</v>
      </c>
      <c r="G164" s="49">
        <f t="shared" si="156"/>
        <v>17667</v>
      </c>
      <c r="H164" s="49">
        <f t="shared" si="156"/>
        <v>18455.22</v>
      </c>
      <c r="I164" s="49">
        <f t="shared" si="156"/>
        <v>16674.917000000001</v>
      </c>
      <c r="J164" s="49">
        <f t="shared" si="156"/>
        <v>16396.650000000001</v>
      </c>
      <c r="K164" s="49">
        <f t="shared" si="156"/>
        <v>15584.448</v>
      </c>
      <c r="L164" s="49">
        <f t="shared" si="156"/>
        <v>15652.457924999999</v>
      </c>
      <c r="M164" s="49">
        <f t="shared" si="156"/>
        <v>9561.0733920000002</v>
      </c>
      <c r="N164" s="49">
        <f t="shared" si="156"/>
        <v>10873.30824</v>
      </c>
      <c r="O164" s="49">
        <f t="shared" ref="O164:P164" si="157">O8*O162/1000</f>
        <v>13605.096420000002</v>
      </c>
      <c r="P164" s="49">
        <f t="shared" si="157"/>
        <v>16749.889012</v>
      </c>
      <c r="Q164" s="49">
        <f t="shared" ref="Q164" si="158">Q8*Q162/1000</f>
        <v>17183.490443999999</v>
      </c>
    </row>
    <row r="165" spans="1:20" x14ac:dyDescent="0.2">
      <c r="A165" s="61"/>
      <c r="B165" s="148" t="s">
        <v>241</v>
      </c>
      <c r="C165" s="60">
        <f>C163+C164</f>
        <v>42888.94</v>
      </c>
      <c r="D165" s="60">
        <f t="shared" ref="D165:H165" si="159">D163+D164</f>
        <v>41263.440000000002</v>
      </c>
      <c r="E165" s="60">
        <f t="shared" si="159"/>
        <v>43525.04</v>
      </c>
      <c r="F165" s="60">
        <f t="shared" si="159"/>
        <v>42850.835500000001</v>
      </c>
      <c r="G165" s="60">
        <f t="shared" si="159"/>
        <v>45514.720000000001</v>
      </c>
      <c r="H165" s="60">
        <f t="shared" si="159"/>
        <v>48623.380000000005</v>
      </c>
      <c r="I165" s="60">
        <f t="shared" ref="I165:J165" si="160">I163+I164</f>
        <v>43105.337954000002</v>
      </c>
      <c r="J165" s="60">
        <f t="shared" si="160"/>
        <v>40841.29</v>
      </c>
      <c r="K165" s="60">
        <f t="shared" ref="K165:L165" si="161">K163+K164</f>
        <v>36645.53</v>
      </c>
      <c r="L165" s="60">
        <f t="shared" si="161"/>
        <v>34501.189742999995</v>
      </c>
      <c r="M165" s="60">
        <f t="shared" ref="M165:N165" si="162">M163+M164</f>
        <v>20315.118154</v>
      </c>
      <c r="N165" s="60">
        <f t="shared" si="162"/>
        <v>23592.902340000001</v>
      </c>
      <c r="O165" s="60">
        <f t="shared" ref="O165:P165" si="163">O163+O164</f>
        <v>30730.191724</v>
      </c>
      <c r="P165" s="60">
        <f t="shared" si="163"/>
        <v>40137.798087999996</v>
      </c>
      <c r="Q165" s="60">
        <f t="shared" ref="Q165" si="164">Q163+Q164</f>
        <v>39548.747484</v>
      </c>
    </row>
    <row r="166" spans="1:20" x14ac:dyDescent="0.2">
      <c r="A166" s="154" t="s">
        <v>243</v>
      </c>
      <c r="B166" s="151" t="s">
        <v>244</v>
      </c>
      <c r="C166" s="152">
        <f>ROUND(C168*C163/C165,0)</f>
        <v>23961</v>
      </c>
      <c r="D166" s="152">
        <f t="shared" ref="D166:H166" si="165">ROUND(D168*D163/D165,0)</f>
        <v>22316</v>
      </c>
      <c r="E166" s="152">
        <f t="shared" si="165"/>
        <v>23406</v>
      </c>
      <c r="F166" s="152">
        <f t="shared" si="165"/>
        <v>22544</v>
      </c>
      <c r="G166" s="152">
        <f t="shared" si="165"/>
        <v>25051</v>
      </c>
      <c r="H166" s="152">
        <f t="shared" si="165"/>
        <v>30888</v>
      </c>
      <c r="I166" s="152">
        <f t="shared" ref="I166:J166" si="166">ROUND(I168*I163/I165,0)</f>
        <v>30881</v>
      </c>
      <c r="J166" s="152">
        <f t="shared" si="166"/>
        <v>31022</v>
      </c>
      <c r="K166" s="152">
        <f t="shared" ref="K166:L166" si="167">ROUND(K168*K163/K165,0)</f>
        <v>26699</v>
      </c>
      <c r="L166" s="152">
        <f t="shared" si="167"/>
        <v>25003</v>
      </c>
      <c r="M166" s="152">
        <f t="shared" ref="M166:N166" si="168">ROUND(M168*M163/M165,0)</f>
        <v>12392</v>
      </c>
      <c r="N166" s="152">
        <f t="shared" si="168"/>
        <v>18883</v>
      </c>
      <c r="O166" s="152">
        <f t="shared" ref="O166:P166" si="169">ROUND(O168*O163/O165,0)</f>
        <v>26241</v>
      </c>
      <c r="P166" s="152">
        <f t="shared" si="169"/>
        <v>37371</v>
      </c>
      <c r="Q166" s="152">
        <f t="shared" ref="Q166" si="170">ROUND(Q168*Q163/Q165,0)</f>
        <v>31613</v>
      </c>
    </row>
    <row r="167" spans="1:20" x14ac:dyDescent="0.2">
      <c r="B167" s="153" t="s">
        <v>245</v>
      </c>
      <c r="C167" s="50">
        <f>C168-C166</f>
        <v>17270</v>
      </c>
      <c r="D167" s="50">
        <f t="shared" ref="D167:H167" si="171">D168-D166</f>
        <v>17364</v>
      </c>
      <c r="E167" s="50">
        <f t="shared" si="171"/>
        <v>17701</v>
      </c>
      <c r="F167" s="50">
        <f t="shared" si="171"/>
        <v>17253</v>
      </c>
      <c r="G167" s="50">
        <f t="shared" si="171"/>
        <v>15893</v>
      </c>
      <c r="H167" s="50">
        <f t="shared" si="171"/>
        <v>18896</v>
      </c>
      <c r="I167" s="50">
        <f t="shared" ref="I167:J167" si="172">I168-I166</f>
        <v>19482</v>
      </c>
      <c r="J167" s="50">
        <f t="shared" si="172"/>
        <v>20809</v>
      </c>
      <c r="K167" s="50">
        <f t="shared" ref="K167:L167" si="173">K168-K166</f>
        <v>19756</v>
      </c>
      <c r="L167" s="50">
        <f t="shared" si="173"/>
        <v>20764</v>
      </c>
      <c r="M167" s="50">
        <f t="shared" ref="M167:N167" si="174">M168-M166</f>
        <v>11017</v>
      </c>
      <c r="N167" s="50">
        <f t="shared" si="174"/>
        <v>16143</v>
      </c>
      <c r="O167" s="50">
        <f t="shared" ref="O167:P167" si="175">O168-O166</f>
        <v>20847</v>
      </c>
      <c r="P167" s="50">
        <f t="shared" si="175"/>
        <v>26764</v>
      </c>
      <c r="Q167" s="50">
        <f t="shared" ref="Q167" si="176">Q168-Q166</f>
        <v>24289</v>
      </c>
    </row>
    <row r="168" spans="1:20" x14ac:dyDescent="0.2">
      <c r="A168" s="61"/>
      <c r="B168" s="148" t="s">
        <v>246</v>
      </c>
      <c r="C168" s="60">
        <f>C83</f>
        <v>41231</v>
      </c>
      <c r="D168" s="60">
        <f t="shared" ref="D168:I168" si="177">D83</f>
        <v>39680</v>
      </c>
      <c r="E168" s="60">
        <f t="shared" si="177"/>
        <v>41107</v>
      </c>
      <c r="F168" s="60">
        <f t="shared" si="177"/>
        <v>39797</v>
      </c>
      <c r="G168" s="60">
        <f t="shared" si="177"/>
        <v>40944</v>
      </c>
      <c r="H168" s="60">
        <f t="shared" si="177"/>
        <v>49784</v>
      </c>
      <c r="I168" s="60">
        <f t="shared" si="177"/>
        <v>50363</v>
      </c>
      <c r="J168" s="60">
        <f t="shared" ref="J168:K168" si="178">J83</f>
        <v>51831</v>
      </c>
      <c r="K168" s="60">
        <f t="shared" si="178"/>
        <v>46455</v>
      </c>
      <c r="L168" s="60">
        <f t="shared" ref="L168:M168" si="179">L83</f>
        <v>45767</v>
      </c>
      <c r="M168" s="60">
        <f t="shared" si="179"/>
        <v>23409</v>
      </c>
      <c r="N168" s="60">
        <f t="shared" ref="N168:O168" si="180">N83</f>
        <v>35026</v>
      </c>
      <c r="O168" s="60">
        <f t="shared" si="180"/>
        <v>47088</v>
      </c>
      <c r="P168" s="60">
        <f t="shared" ref="P168:Q168" si="181">P83</f>
        <v>64135</v>
      </c>
      <c r="Q168" s="60">
        <f t="shared" si="181"/>
        <v>55902</v>
      </c>
    </row>
    <row r="169" spans="1:20" x14ac:dyDescent="0.2">
      <c r="E169" s="54"/>
    </row>
    <row r="170" spans="1:20" x14ac:dyDescent="0.2">
      <c r="A170" t="s">
        <v>155</v>
      </c>
      <c r="B170" s="67"/>
      <c r="C170" s="345" t="s">
        <v>151</v>
      </c>
      <c r="D170" s="345" t="s">
        <v>70</v>
      </c>
      <c r="E170" s="543" t="s">
        <v>67</v>
      </c>
      <c r="F170" s="345" t="s">
        <v>61</v>
      </c>
      <c r="G170" s="345" t="s">
        <v>60</v>
      </c>
      <c r="H170" s="345" t="s">
        <v>75</v>
      </c>
      <c r="I170" s="345" t="s">
        <v>76</v>
      </c>
      <c r="J170" s="345" t="s">
        <v>374</v>
      </c>
      <c r="K170" s="345" t="s">
        <v>426</v>
      </c>
      <c r="L170" s="345" t="s">
        <v>446</v>
      </c>
      <c r="M170" s="345" t="s">
        <v>492</v>
      </c>
      <c r="N170" s="345" t="s">
        <v>553</v>
      </c>
      <c r="O170" s="345" t="s">
        <v>577</v>
      </c>
      <c r="P170" s="617" t="s">
        <v>619</v>
      </c>
      <c r="Q170" s="639" t="s">
        <v>632</v>
      </c>
    </row>
    <row r="171" spans="1:20" x14ac:dyDescent="0.2">
      <c r="B171" s="43" t="s">
        <v>193</v>
      </c>
      <c r="C171" s="47">
        <f>C172+C173</f>
        <v>8759</v>
      </c>
      <c r="D171" s="47">
        <f t="shared" ref="D171:H171" si="182">D172+D173</f>
        <v>8779</v>
      </c>
      <c r="E171" s="47">
        <f t="shared" si="182"/>
        <v>9120</v>
      </c>
      <c r="F171" s="47">
        <f t="shared" si="182"/>
        <v>8665</v>
      </c>
      <c r="G171" s="47">
        <f t="shared" si="182"/>
        <v>8759</v>
      </c>
      <c r="H171" s="47">
        <f t="shared" si="182"/>
        <v>10775</v>
      </c>
      <c r="I171" s="47">
        <f t="shared" ref="I171:J171" si="183">I172+I173</f>
        <v>11161</v>
      </c>
      <c r="J171" s="47">
        <f t="shared" si="183"/>
        <v>12098</v>
      </c>
      <c r="K171" s="47">
        <f t="shared" ref="K171:L171" si="184">K172+K173</f>
        <v>11604</v>
      </c>
      <c r="L171" s="47">
        <f t="shared" si="184"/>
        <v>11888</v>
      </c>
      <c r="M171" s="47">
        <f t="shared" ref="M171:N171" si="185">M172+M173</f>
        <v>6553</v>
      </c>
      <c r="N171" s="47">
        <f t="shared" si="185"/>
        <v>10000</v>
      </c>
      <c r="O171" s="47">
        <f t="shared" ref="O171:P171" si="186">O172+O173</f>
        <v>11365</v>
      </c>
      <c r="P171" s="47">
        <f t="shared" si="186"/>
        <v>15370</v>
      </c>
      <c r="Q171" s="47">
        <f t="shared" ref="Q171" si="187">Q172+Q173</f>
        <v>13470</v>
      </c>
      <c r="T171" t="s">
        <v>153</v>
      </c>
    </row>
    <row r="172" spans="1:20" x14ac:dyDescent="0.2">
      <c r="B172" s="102" t="s">
        <v>147</v>
      </c>
      <c r="C172" s="49">
        <f>ROUND(C166*C97/C124,0)</f>
        <v>1435</v>
      </c>
      <c r="D172" s="49">
        <f t="shared" ref="D172:H172" si="188">ROUND(D166*D97/D124,0)</f>
        <v>1450</v>
      </c>
      <c r="E172" s="49">
        <f t="shared" si="188"/>
        <v>1375</v>
      </c>
      <c r="F172" s="49">
        <f t="shared" si="188"/>
        <v>1278</v>
      </c>
      <c r="G172" s="49">
        <f t="shared" si="188"/>
        <v>956</v>
      </c>
      <c r="H172" s="49">
        <f t="shared" si="188"/>
        <v>1323</v>
      </c>
      <c r="I172" s="49">
        <f t="shared" ref="I172:J172" si="189">ROUND(I166*I97/I124,0)</f>
        <v>1407</v>
      </c>
      <c r="J172" s="49">
        <f t="shared" si="189"/>
        <v>1628</v>
      </c>
      <c r="K172" s="49">
        <f t="shared" ref="K172:L172" si="190">ROUND(K166*K97/K124,0)</f>
        <v>1328</v>
      </c>
      <c r="L172" s="49">
        <f t="shared" si="190"/>
        <v>1183</v>
      </c>
      <c r="M172" s="49">
        <f t="shared" ref="M172:N172" si="191">ROUND(M166*M97/M124,0)</f>
        <v>411</v>
      </c>
      <c r="N172" s="49">
        <f t="shared" si="191"/>
        <v>496</v>
      </c>
      <c r="O172" s="49">
        <f t="shared" ref="O172:P172" si="192">ROUND(O166*O97/O124,0)</f>
        <v>848</v>
      </c>
      <c r="P172" s="49">
        <f t="shared" si="192"/>
        <v>1784</v>
      </c>
      <c r="Q172" s="49">
        <f t="shared" ref="Q172" si="193">ROUND(Q166*Q97/Q124,0)</f>
        <v>1447</v>
      </c>
    </row>
    <row r="173" spans="1:20" x14ac:dyDescent="0.2">
      <c r="B173" s="103" t="s">
        <v>148</v>
      </c>
      <c r="C173" s="49">
        <f>ROUND(C167*C98/C125,0)</f>
        <v>7324</v>
      </c>
      <c r="D173" s="49">
        <f t="shared" ref="D173:H173" si="194">ROUND(D167*D98/D125,0)</f>
        <v>7329</v>
      </c>
      <c r="E173" s="49">
        <f t="shared" si="194"/>
        <v>7745</v>
      </c>
      <c r="F173" s="49">
        <f t="shared" si="194"/>
        <v>7387</v>
      </c>
      <c r="G173" s="49">
        <f t="shared" si="194"/>
        <v>7803</v>
      </c>
      <c r="H173" s="49">
        <f t="shared" si="194"/>
        <v>9452</v>
      </c>
      <c r="I173" s="49">
        <f t="shared" ref="I173:J173" si="195">ROUND(I167*I98/I125,0)</f>
        <v>9754</v>
      </c>
      <c r="J173" s="49">
        <f t="shared" si="195"/>
        <v>10470</v>
      </c>
      <c r="K173" s="49">
        <f t="shared" ref="K173:L173" si="196">ROUND(K167*K98/K125,0)</f>
        <v>10276</v>
      </c>
      <c r="L173" s="49">
        <f t="shared" si="196"/>
        <v>10705</v>
      </c>
      <c r="M173" s="49">
        <f t="shared" ref="M173:N173" si="197">ROUND(M167*M98/M125,0)</f>
        <v>6142</v>
      </c>
      <c r="N173" s="49">
        <f t="shared" si="197"/>
        <v>9504</v>
      </c>
      <c r="O173" s="49">
        <f t="shared" ref="O173:P173" si="198">ROUND(O167*O98/O125,0)</f>
        <v>10517</v>
      </c>
      <c r="P173" s="49">
        <f t="shared" si="198"/>
        <v>13586</v>
      </c>
      <c r="Q173" s="49">
        <f t="shared" ref="Q173" si="199">ROUND(Q167*Q98/Q125,0)</f>
        <v>12023</v>
      </c>
    </row>
    <row r="174" spans="1:20" x14ac:dyDescent="0.2">
      <c r="B174" s="43" t="s">
        <v>194</v>
      </c>
      <c r="C174" s="47">
        <f>C175+C176</f>
        <v>13270</v>
      </c>
      <c r="D174" s="47">
        <f t="shared" ref="D174:H174" si="200">D175+D176</f>
        <v>12879</v>
      </c>
      <c r="E174" s="47">
        <f t="shared" si="200"/>
        <v>13386</v>
      </c>
      <c r="F174" s="47">
        <f t="shared" si="200"/>
        <v>13166</v>
      </c>
      <c r="G174" s="47">
        <f t="shared" si="200"/>
        <v>10784</v>
      </c>
      <c r="H174" s="47">
        <f t="shared" si="200"/>
        <v>12871</v>
      </c>
      <c r="I174" s="47">
        <f t="shared" ref="I174:J174" si="201">I175+I176</f>
        <v>13788</v>
      </c>
      <c r="J174" s="47">
        <f t="shared" si="201"/>
        <v>13618</v>
      </c>
      <c r="K174" s="47">
        <f t="shared" ref="K174:L174" si="202">K175+K176</f>
        <v>11830</v>
      </c>
      <c r="L174" s="47">
        <f t="shared" si="202"/>
        <v>11829</v>
      </c>
      <c r="M174" s="47">
        <f t="shared" ref="M174:N174" si="203">M175+M176</f>
        <v>5254</v>
      </c>
      <c r="N174" s="47">
        <f t="shared" si="203"/>
        <v>7879</v>
      </c>
      <c r="O174" s="47">
        <f t="shared" ref="O174:P174" si="204">O175+O176</f>
        <v>11955</v>
      </c>
      <c r="P174" s="47">
        <f t="shared" si="204"/>
        <v>15353</v>
      </c>
      <c r="Q174" s="47">
        <f t="shared" ref="Q174" si="205">Q175+Q176</f>
        <v>14184</v>
      </c>
    </row>
    <row r="175" spans="1:20" x14ac:dyDescent="0.2">
      <c r="B175" s="102" t="s">
        <v>147</v>
      </c>
      <c r="C175" s="49">
        <f>ROUND(C166*C106/C124,0)</f>
        <v>6124</v>
      </c>
      <c r="D175" s="49">
        <f t="shared" ref="D175:H175" si="206">ROUND(D166*D106/D124,0)</f>
        <v>5704</v>
      </c>
      <c r="E175" s="49">
        <f t="shared" si="206"/>
        <v>6000</v>
      </c>
      <c r="F175" s="49">
        <f t="shared" si="206"/>
        <v>5892</v>
      </c>
      <c r="G175" s="49">
        <f t="shared" si="206"/>
        <v>5179</v>
      </c>
      <c r="H175" s="49">
        <f t="shared" si="206"/>
        <v>6414</v>
      </c>
      <c r="I175" s="49">
        <f t="shared" ref="I175:J175" si="207">ROUND(I166*I106/I124,0)</f>
        <v>6953</v>
      </c>
      <c r="J175" s="49">
        <f t="shared" si="207"/>
        <v>6425</v>
      </c>
      <c r="K175" s="49">
        <f t="shared" ref="K175:L175" si="208">ROUND(K166*K106/K124,0)</f>
        <v>5488</v>
      </c>
      <c r="L175" s="49">
        <f t="shared" si="208"/>
        <v>4805</v>
      </c>
      <c r="M175" s="49">
        <f t="shared" ref="M175:N175" si="209">ROUND(M166*M106/M124,0)</f>
        <v>2010</v>
      </c>
      <c r="N175" s="49">
        <f t="shared" si="209"/>
        <v>3237</v>
      </c>
      <c r="O175" s="49">
        <f t="shared" ref="O175:P175" si="210">ROUND(O166*O106/O124,0)</f>
        <v>5091</v>
      </c>
      <c r="P175" s="49">
        <f t="shared" si="210"/>
        <v>6532</v>
      </c>
      <c r="Q175" s="49">
        <f t="shared" ref="Q175" si="211">ROUND(Q166*Q106/Q124,0)</f>
        <v>5750</v>
      </c>
    </row>
    <row r="176" spans="1:20" x14ac:dyDescent="0.2">
      <c r="B176" s="106" t="s">
        <v>148</v>
      </c>
      <c r="C176" s="53">
        <f>ROUND(C167*C107/C125,0)</f>
        <v>7146</v>
      </c>
      <c r="D176" s="53">
        <f t="shared" ref="D176:H176" si="212">ROUND(D167*D107/D125,0)</f>
        <v>7175</v>
      </c>
      <c r="E176" s="53">
        <f t="shared" si="212"/>
        <v>7386</v>
      </c>
      <c r="F176" s="53">
        <f t="shared" si="212"/>
        <v>7274</v>
      </c>
      <c r="G176" s="53">
        <f t="shared" si="212"/>
        <v>5605</v>
      </c>
      <c r="H176" s="53">
        <f t="shared" si="212"/>
        <v>6457</v>
      </c>
      <c r="I176" s="53">
        <f t="shared" ref="I176:J176" si="213">ROUND(I167*I107/I125,0)</f>
        <v>6835</v>
      </c>
      <c r="J176" s="53">
        <f t="shared" si="213"/>
        <v>7193</v>
      </c>
      <c r="K176" s="53">
        <f t="shared" ref="K176:L176" si="214">ROUND(K167*K107/K125,0)</f>
        <v>6342</v>
      </c>
      <c r="L176" s="53">
        <f t="shared" si="214"/>
        <v>7024</v>
      </c>
      <c r="M176" s="53">
        <f t="shared" ref="M176:N176" si="215">ROUND(M167*M107/M125,0)</f>
        <v>3244</v>
      </c>
      <c r="N176" s="53">
        <f t="shared" si="215"/>
        <v>4642</v>
      </c>
      <c r="O176" s="53">
        <f t="shared" ref="O176:P176" si="216">ROUND(O167*O107/O125,0)</f>
        <v>6864</v>
      </c>
      <c r="P176" s="53">
        <f t="shared" si="216"/>
        <v>8821</v>
      </c>
      <c r="Q176" s="53">
        <f t="shared" ref="Q176" si="217">ROUND(Q167*Q107/Q125,0)</f>
        <v>8434</v>
      </c>
    </row>
    <row r="177" spans="1:18" x14ac:dyDescent="0.2">
      <c r="B177" t="s">
        <v>195</v>
      </c>
      <c r="C177" s="49">
        <f>C178+C179</f>
        <v>19202</v>
      </c>
      <c r="D177" s="49">
        <f t="shared" ref="D177:H177" si="218">D178+D179</f>
        <v>18022</v>
      </c>
      <c r="E177" s="49">
        <f t="shared" si="218"/>
        <v>18601</v>
      </c>
      <c r="F177" s="49">
        <f t="shared" si="218"/>
        <v>17966</v>
      </c>
      <c r="G177" s="49">
        <f t="shared" si="218"/>
        <v>21401</v>
      </c>
      <c r="H177" s="49">
        <f t="shared" si="218"/>
        <v>26138</v>
      </c>
      <c r="I177" s="49">
        <f t="shared" ref="I177:J177" si="219">I178+I179</f>
        <v>25414</v>
      </c>
      <c r="J177" s="49">
        <f t="shared" si="219"/>
        <v>26115</v>
      </c>
      <c r="K177" s="49">
        <f t="shared" ref="K177:L177" si="220">K178+K179</f>
        <v>23021</v>
      </c>
      <c r="L177" s="49">
        <f t="shared" si="220"/>
        <v>22050</v>
      </c>
      <c r="M177" s="49">
        <f t="shared" ref="M177:N177" si="221">M178+M179</f>
        <v>11602</v>
      </c>
      <c r="N177" s="49">
        <f t="shared" si="221"/>
        <v>17147</v>
      </c>
      <c r="O177" s="49">
        <f t="shared" ref="O177:P177" si="222">O178+O179</f>
        <v>23768</v>
      </c>
      <c r="P177" s="49">
        <f t="shared" si="222"/>
        <v>33412</v>
      </c>
      <c r="Q177" s="49">
        <f t="shared" ref="Q177" si="223">Q178+Q179</f>
        <v>28248</v>
      </c>
    </row>
    <row r="178" spans="1:18" x14ac:dyDescent="0.2">
      <c r="B178" s="452" t="s">
        <v>147</v>
      </c>
      <c r="C178" s="453">
        <f>ROUND(C166*C115/C124,0)</f>
        <v>16402</v>
      </c>
      <c r="D178" s="453">
        <f>ROUND(D166*D115/D124,0)-1</f>
        <v>15161</v>
      </c>
      <c r="E178" s="453">
        <f t="shared" ref="E178:N178" si="224">ROUND(E166*E115/E124,0)</f>
        <v>16031</v>
      </c>
      <c r="F178" s="453">
        <f t="shared" si="224"/>
        <v>15374</v>
      </c>
      <c r="G178" s="453">
        <f>ROUND(G166*G115/G124,0)+1</f>
        <v>18917</v>
      </c>
      <c r="H178" s="453">
        <f t="shared" si="224"/>
        <v>23151</v>
      </c>
      <c r="I178" s="453">
        <f>ROUND(I166*I115/I124,0)+2</f>
        <v>22522</v>
      </c>
      <c r="J178" s="453">
        <f t="shared" si="224"/>
        <v>22969</v>
      </c>
      <c r="K178" s="453">
        <f t="shared" si="224"/>
        <v>19883</v>
      </c>
      <c r="L178" s="453">
        <f>ROUND(L166*L115/L124,0)+1</f>
        <v>19016</v>
      </c>
      <c r="M178" s="453">
        <f t="shared" si="224"/>
        <v>9970</v>
      </c>
      <c r="N178" s="453">
        <f t="shared" si="224"/>
        <v>15150</v>
      </c>
      <c r="O178" s="453">
        <f>ROUND(O166*O115/O124,0)+1</f>
        <v>20302</v>
      </c>
      <c r="P178" s="453">
        <f>ROUND(P166*P115/P124,0)</f>
        <v>29055</v>
      </c>
      <c r="Q178" s="453">
        <f>ROUND(Q166*Q115/Q124,0)</f>
        <v>24416</v>
      </c>
      <c r="R178" t="s">
        <v>474</v>
      </c>
    </row>
    <row r="179" spans="1:18" x14ac:dyDescent="0.2">
      <c r="B179" s="106" t="s">
        <v>148</v>
      </c>
      <c r="C179" s="53">
        <f>ROUND(C167*C116/C125,0)</f>
        <v>2800</v>
      </c>
      <c r="D179" s="53">
        <f t="shared" ref="D179:H179" si="225">ROUND(D167*D116/D125,0)</f>
        <v>2861</v>
      </c>
      <c r="E179" s="53">
        <f t="shared" si="225"/>
        <v>2570</v>
      </c>
      <c r="F179" s="53">
        <f t="shared" si="225"/>
        <v>2592</v>
      </c>
      <c r="G179" s="53">
        <f t="shared" si="225"/>
        <v>2484</v>
      </c>
      <c r="H179" s="53">
        <f t="shared" si="225"/>
        <v>2987</v>
      </c>
      <c r="I179" s="53">
        <f t="shared" ref="I179:J179" si="226">ROUND(I167*I116/I125,0)</f>
        <v>2892</v>
      </c>
      <c r="J179" s="53">
        <f t="shared" si="226"/>
        <v>3146</v>
      </c>
      <c r="K179" s="53">
        <f t="shared" ref="K179:L179" si="227">ROUND(K167*K116/K125,0)</f>
        <v>3138</v>
      </c>
      <c r="L179" s="53">
        <f t="shared" si="227"/>
        <v>3034</v>
      </c>
      <c r="M179" s="53">
        <f t="shared" ref="M179:N179" si="228">ROUND(M167*M116/M125,0)</f>
        <v>1632</v>
      </c>
      <c r="N179" s="53">
        <f t="shared" si="228"/>
        <v>1997</v>
      </c>
      <c r="O179" s="53">
        <f t="shared" ref="O179:P179" si="229">ROUND(O167*O116/O125,0)</f>
        <v>3466</v>
      </c>
      <c r="P179" s="53">
        <f t="shared" si="229"/>
        <v>4357</v>
      </c>
      <c r="Q179" s="53">
        <f t="shared" ref="Q179" si="230">ROUND(Q167*Q116/Q125,0)</f>
        <v>3832</v>
      </c>
    </row>
    <row r="180" spans="1:18" x14ac:dyDescent="0.2">
      <c r="B180" s="752" t="s">
        <v>471</v>
      </c>
      <c r="C180" s="753">
        <f>C171+C174+C177-地域観光消費2!D46</f>
        <v>0</v>
      </c>
      <c r="D180" s="753">
        <f>D171+D174+D177-地域観光消費2!E46</f>
        <v>0</v>
      </c>
      <c r="E180" s="753">
        <f>E171+E174+E177-地域観光消費2!F46</f>
        <v>0</v>
      </c>
      <c r="F180" s="753">
        <f>F171+F174+F177-地域観光消費2!G46</f>
        <v>0</v>
      </c>
      <c r="G180" s="753">
        <f>G171+G174+G177-地域観光消費2!H46</f>
        <v>0</v>
      </c>
      <c r="H180" s="753">
        <f>H171+H174+H177-地域観光消費2!I46</f>
        <v>0</v>
      </c>
      <c r="I180" s="753">
        <f>I171+I174+I177-地域観光消費2!J46</f>
        <v>0</v>
      </c>
      <c r="J180" s="753">
        <f>J171+J174+J177-地域観光消費2!K46</f>
        <v>0</v>
      </c>
      <c r="K180" s="753">
        <f>K171+K174+K177-地域観光消費2!L46</f>
        <v>0</v>
      </c>
      <c r="L180" s="753">
        <f>L171+L174+L177-地域観光消費2!M46</f>
        <v>0</v>
      </c>
      <c r="M180" s="753">
        <f>M171+M174+M177-地域観光消費2!N46</f>
        <v>0</v>
      </c>
      <c r="N180" s="753">
        <f>N171+N174+N177-地域観光消費2!O46</f>
        <v>0</v>
      </c>
      <c r="O180" s="753">
        <f>O171+O174+O177-地域観光消費2!P46</f>
        <v>0</v>
      </c>
      <c r="P180" s="753">
        <f>P171+P174+P177-地域観光消費2!Q46</f>
        <v>0</v>
      </c>
      <c r="Q180" s="583">
        <f>Q171+Q174+Q177-地域観光消費2!R46</f>
        <v>0</v>
      </c>
    </row>
    <row r="181" spans="1:18" x14ac:dyDescent="0.2">
      <c r="E181" s="54"/>
    </row>
    <row r="182" spans="1:18" x14ac:dyDescent="0.2">
      <c r="A182" t="s">
        <v>156</v>
      </c>
      <c r="B182" s="67"/>
      <c r="C182" s="345" t="s">
        <v>151</v>
      </c>
      <c r="D182" s="345" t="s">
        <v>70</v>
      </c>
      <c r="E182" s="543" t="s">
        <v>67</v>
      </c>
      <c r="F182" s="345" t="s">
        <v>61</v>
      </c>
      <c r="G182" s="345" t="s">
        <v>60</v>
      </c>
      <c r="H182" s="345" t="s">
        <v>75</v>
      </c>
      <c r="I182" s="345" t="s">
        <v>76</v>
      </c>
      <c r="J182" s="345" t="s">
        <v>374</v>
      </c>
      <c r="K182" s="345" t="s">
        <v>426</v>
      </c>
      <c r="L182" s="345" t="s">
        <v>446</v>
      </c>
      <c r="M182" s="392" t="s">
        <v>495</v>
      </c>
      <c r="N182" s="392" t="s">
        <v>554</v>
      </c>
      <c r="O182" s="345" t="s">
        <v>577</v>
      </c>
      <c r="P182" s="617" t="s">
        <v>619</v>
      </c>
      <c r="Q182" s="639" t="s">
        <v>632</v>
      </c>
    </row>
    <row r="183" spans="1:18" x14ac:dyDescent="0.2">
      <c r="B183" s="43" t="s">
        <v>193</v>
      </c>
      <c r="C183" s="47">
        <f>C184+C185</f>
        <v>7008</v>
      </c>
      <c r="D183" s="47">
        <f t="shared" ref="D183:H183" si="231">D184+D185</f>
        <v>7055</v>
      </c>
      <c r="E183" s="47">
        <f t="shared" si="231"/>
        <v>7405</v>
      </c>
      <c r="F183" s="47">
        <f t="shared" si="231"/>
        <v>6756</v>
      </c>
      <c r="G183" s="47">
        <f t="shared" si="231"/>
        <v>6368</v>
      </c>
      <c r="H183" s="47">
        <f t="shared" si="231"/>
        <v>8425</v>
      </c>
      <c r="I183" s="47">
        <f t="shared" ref="I183:J183" si="232">I184+I185</f>
        <v>8440</v>
      </c>
      <c r="J183" s="47">
        <f t="shared" si="232"/>
        <v>8912</v>
      </c>
      <c r="K183" s="47">
        <f t="shared" ref="K183:L183" si="233">K184+K185</f>
        <v>8453</v>
      </c>
      <c r="L183" s="47">
        <f t="shared" si="233"/>
        <v>7930</v>
      </c>
      <c r="M183" s="47">
        <f t="shared" ref="M183:N183" si="234">M184+M185</f>
        <v>4338</v>
      </c>
      <c r="N183" s="47">
        <f t="shared" si="234"/>
        <v>5852</v>
      </c>
      <c r="O183" s="47">
        <f t="shared" ref="O183:P183" si="235">O184+O185</f>
        <v>7478</v>
      </c>
      <c r="P183" s="47">
        <f t="shared" si="235"/>
        <v>10679</v>
      </c>
      <c r="Q183" s="47">
        <f t="shared" ref="Q183" si="236">Q184+Q185</f>
        <v>9177</v>
      </c>
    </row>
    <row r="184" spans="1:18" x14ac:dyDescent="0.2">
      <c r="B184" s="102" t="s">
        <v>147</v>
      </c>
      <c r="C184" s="49">
        <f>ROUND(C86*C97/C124,0)</f>
        <v>2039</v>
      </c>
      <c r="D184" s="49">
        <f t="shared" ref="D184:I184" si="237">ROUND(D86*D97/D124,0)</f>
        <v>2063</v>
      </c>
      <c r="E184" s="49">
        <f t="shared" si="237"/>
        <v>1861</v>
      </c>
      <c r="F184" s="49">
        <f t="shared" si="237"/>
        <v>1848</v>
      </c>
      <c r="G184" s="49">
        <f t="shared" si="237"/>
        <v>1336</v>
      </c>
      <c r="H184" s="49">
        <f t="shared" si="237"/>
        <v>1745</v>
      </c>
      <c r="I184" s="49">
        <f t="shared" si="237"/>
        <v>1892</v>
      </c>
      <c r="J184" s="49">
        <f t="shared" ref="J184:K184" si="238">ROUND(J86*J97/J124,0)</f>
        <v>2244</v>
      </c>
      <c r="K184" s="49">
        <f t="shared" si="238"/>
        <v>2103</v>
      </c>
      <c r="L184" s="49">
        <f t="shared" ref="L184:M184" si="239">ROUND(L86*L97/L124,0)</f>
        <v>2131</v>
      </c>
      <c r="M184" s="49">
        <f t="shared" si="239"/>
        <v>806</v>
      </c>
      <c r="N184" s="49">
        <f t="shared" ref="N184:O184" si="240">ROUND(N86*N97/N124,0)</f>
        <v>900</v>
      </c>
      <c r="O184" s="49">
        <f t="shared" si="240"/>
        <v>1610</v>
      </c>
      <c r="P184" s="49">
        <f t="shared" ref="P184:Q184" si="241">ROUND(P86*P97/P124,0)</f>
        <v>3279</v>
      </c>
      <c r="Q184" s="49">
        <f t="shared" si="241"/>
        <v>2673</v>
      </c>
    </row>
    <row r="185" spans="1:18" x14ac:dyDescent="0.2">
      <c r="B185" s="103" t="s">
        <v>148</v>
      </c>
      <c r="C185" s="49">
        <f>ROUND(C87*C98/C125,0)</f>
        <v>4969</v>
      </c>
      <c r="D185" s="49">
        <f t="shared" ref="D185:I185" si="242">ROUND(D87*D98/D125,0)</f>
        <v>4992</v>
      </c>
      <c r="E185" s="49">
        <f t="shared" si="242"/>
        <v>5544</v>
      </c>
      <c r="F185" s="49">
        <f t="shared" si="242"/>
        <v>4908</v>
      </c>
      <c r="G185" s="49">
        <f t="shared" si="242"/>
        <v>5032</v>
      </c>
      <c r="H185" s="49">
        <f t="shared" si="242"/>
        <v>6680</v>
      </c>
      <c r="I185" s="49">
        <f t="shared" si="242"/>
        <v>6548</v>
      </c>
      <c r="J185" s="49">
        <f t="shared" ref="J185:K185" si="243">ROUND(J87*J98/J125,0)</f>
        <v>6668</v>
      </c>
      <c r="K185" s="49">
        <f t="shared" si="243"/>
        <v>6350</v>
      </c>
      <c r="L185" s="49">
        <f t="shared" ref="L185:M185" si="244">ROUND(L87*L98/L125,0)</f>
        <v>5799</v>
      </c>
      <c r="M185" s="49">
        <f t="shared" si="244"/>
        <v>3532</v>
      </c>
      <c r="N185" s="49">
        <f t="shared" ref="N185:O185" si="245">ROUND(N87*N98/N125,0)</f>
        <v>4952</v>
      </c>
      <c r="O185" s="49">
        <f t="shared" si="245"/>
        <v>5868</v>
      </c>
      <c r="P185" s="49">
        <f t="shared" ref="P185:Q185" si="246">ROUND(P87*P98/P125,0)</f>
        <v>7400</v>
      </c>
      <c r="Q185" s="49">
        <f t="shared" si="246"/>
        <v>6504</v>
      </c>
    </row>
    <row r="186" spans="1:18" x14ac:dyDescent="0.2">
      <c r="B186" s="43" t="s">
        <v>194</v>
      </c>
      <c r="C186" s="47">
        <f>C187+C188</f>
        <v>13551</v>
      </c>
      <c r="D186" s="47">
        <f t="shared" ref="D186:H186" si="247">D187+D188</f>
        <v>13000</v>
      </c>
      <c r="E186" s="47">
        <f t="shared" si="247"/>
        <v>13408</v>
      </c>
      <c r="F186" s="47">
        <f t="shared" si="247"/>
        <v>13350</v>
      </c>
      <c r="G186" s="47">
        <f t="shared" si="247"/>
        <v>10854</v>
      </c>
      <c r="H186" s="47">
        <f t="shared" si="247"/>
        <v>13025</v>
      </c>
      <c r="I186" s="47">
        <f t="shared" ref="I186:J186" si="248">I187+I188</f>
        <v>13936</v>
      </c>
      <c r="J186" s="47">
        <f t="shared" si="248"/>
        <v>13441</v>
      </c>
      <c r="K186" s="47">
        <f t="shared" ref="K186:L186" si="249">K187+K188</f>
        <v>12610</v>
      </c>
      <c r="L186" s="47">
        <f t="shared" si="249"/>
        <v>12455</v>
      </c>
      <c r="M186" s="47">
        <f t="shared" ref="M186:N186" si="250">M187+M188</f>
        <v>5807</v>
      </c>
      <c r="N186" s="47">
        <f t="shared" si="250"/>
        <v>8294</v>
      </c>
      <c r="O186" s="47">
        <f t="shared" ref="O186:P186" si="251">O187+O188</f>
        <v>13493</v>
      </c>
      <c r="P186" s="47">
        <f t="shared" si="251"/>
        <v>16814</v>
      </c>
      <c r="Q186" s="47">
        <f t="shared" ref="Q186" si="252">Q187+Q188</f>
        <v>15184</v>
      </c>
    </row>
    <row r="187" spans="1:18" x14ac:dyDescent="0.2">
      <c r="B187" s="102" t="s">
        <v>147</v>
      </c>
      <c r="C187" s="49">
        <f>ROUND(C86*C106/C124,0)</f>
        <v>8703</v>
      </c>
      <c r="D187" s="49">
        <f t="shared" ref="D187:I187" si="253">ROUND(D86*D106/D124,0)</f>
        <v>8113</v>
      </c>
      <c r="E187" s="49">
        <f t="shared" si="253"/>
        <v>8120</v>
      </c>
      <c r="F187" s="49">
        <f t="shared" si="253"/>
        <v>8517</v>
      </c>
      <c r="G187" s="49">
        <f t="shared" si="253"/>
        <v>7240</v>
      </c>
      <c r="H187" s="49">
        <f t="shared" si="253"/>
        <v>8462</v>
      </c>
      <c r="I187" s="49">
        <f t="shared" si="253"/>
        <v>9347</v>
      </c>
      <c r="J187" s="49">
        <f t="shared" ref="J187:K187" si="254">ROUND(J86*J106/J124,0)</f>
        <v>8860</v>
      </c>
      <c r="K187" s="49">
        <f t="shared" si="254"/>
        <v>8691</v>
      </c>
      <c r="L187" s="49">
        <f t="shared" ref="L187:M187" si="255">ROUND(L86*L106/L124,0)</f>
        <v>8650</v>
      </c>
      <c r="M187" s="49">
        <f t="shared" si="255"/>
        <v>3941</v>
      </c>
      <c r="N187" s="49">
        <f t="shared" ref="N187:O187" si="256">ROUND(N86*N106/N124,0)</f>
        <v>5875</v>
      </c>
      <c r="O187" s="49">
        <f t="shared" si="256"/>
        <v>9663</v>
      </c>
      <c r="P187" s="49">
        <f t="shared" ref="P187:Q187" si="257">ROUND(P86*P106/P124,0)</f>
        <v>12009</v>
      </c>
      <c r="Q187" s="49">
        <f t="shared" si="257"/>
        <v>10622</v>
      </c>
    </row>
    <row r="188" spans="1:18" x14ac:dyDescent="0.2">
      <c r="B188" s="106" t="s">
        <v>148</v>
      </c>
      <c r="C188" s="49">
        <f>ROUND(C87*C107/C125,0)</f>
        <v>4848</v>
      </c>
      <c r="D188" s="49">
        <f t="shared" ref="D188:I188" si="258">ROUND(D87*D107/D125,0)</f>
        <v>4887</v>
      </c>
      <c r="E188" s="49">
        <f t="shared" si="258"/>
        <v>5288</v>
      </c>
      <c r="F188" s="49">
        <f t="shared" si="258"/>
        <v>4833</v>
      </c>
      <c r="G188" s="49">
        <f t="shared" si="258"/>
        <v>3614</v>
      </c>
      <c r="H188" s="49">
        <f t="shared" si="258"/>
        <v>4563</v>
      </c>
      <c r="I188" s="49">
        <f t="shared" si="258"/>
        <v>4589</v>
      </c>
      <c r="J188" s="49">
        <f t="shared" ref="J188:K188" si="259">ROUND(J87*J107/J125,0)</f>
        <v>4581</v>
      </c>
      <c r="K188" s="49">
        <f t="shared" si="259"/>
        <v>3919</v>
      </c>
      <c r="L188" s="49">
        <f t="shared" ref="L188:M188" si="260">ROUND(L87*L107/L125,0)</f>
        <v>3805</v>
      </c>
      <c r="M188" s="49">
        <f t="shared" si="260"/>
        <v>1866</v>
      </c>
      <c r="N188" s="49">
        <f t="shared" ref="N188:O188" si="261">ROUND(N87*N107/N125,0)</f>
        <v>2419</v>
      </c>
      <c r="O188" s="49">
        <f t="shared" si="261"/>
        <v>3830</v>
      </c>
      <c r="P188" s="49">
        <f t="shared" ref="P188:Q188" si="262">ROUND(P87*P107/P125,0)</f>
        <v>4805</v>
      </c>
      <c r="Q188" s="49">
        <f t="shared" si="262"/>
        <v>4562</v>
      </c>
    </row>
    <row r="189" spans="1:18" x14ac:dyDescent="0.2">
      <c r="B189" s="43" t="s">
        <v>195</v>
      </c>
      <c r="C189" s="47">
        <f>C190+C191</f>
        <v>25210</v>
      </c>
      <c r="D189" s="47">
        <f t="shared" ref="D189:H189" si="263">D190+D191</f>
        <v>23515</v>
      </c>
      <c r="E189" s="47">
        <f t="shared" si="263"/>
        <v>23533</v>
      </c>
      <c r="F189" s="47">
        <f t="shared" si="263"/>
        <v>23945</v>
      </c>
      <c r="G189" s="47">
        <f t="shared" si="263"/>
        <v>28043</v>
      </c>
      <c r="H189" s="47">
        <f t="shared" si="263"/>
        <v>32655</v>
      </c>
      <c r="I189" s="47">
        <f t="shared" ref="I189:J189" si="264">I190+I191</f>
        <v>32214</v>
      </c>
      <c r="J189" s="47">
        <f t="shared" si="264"/>
        <v>33673</v>
      </c>
      <c r="K189" s="47">
        <f t="shared" ref="K189:L189" si="265">K190+K191</f>
        <v>33423</v>
      </c>
      <c r="L189" s="47">
        <f t="shared" si="265"/>
        <v>35875</v>
      </c>
      <c r="M189" s="47">
        <f t="shared" ref="M189:N189" si="266">M190+M191</f>
        <v>20481</v>
      </c>
      <c r="N189" s="47">
        <f t="shared" si="266"/>
        <v>28540</v>
      </c>
      <c r="O189" s="47">
        <f t="shared" ref="O189:P189" si="267">O190+O191</f>
        <v>40464</v>
      </c>
      <c r="P189" s="47">
        <f t="shared" si="267"/>
        <v>55790</v>
      </c>
      <c r="Q189" s="47">
        <f t="shared" ref="Q189" si="268">Q190+Q191</f>
        <v>47173</v>
      </c>
    </row>
    <row r="190" spans="1:18" x14ac:dyDescent="0.2">
      <c r="B190" s="452" t="s">
        <v>147</v>
      </c>
      <c r="C190" s="453">
        <f>ROUND(C86*C115/C124,0)</f>
        <v>23310</v>
      </c>
      <c r="D190" s="453">
        <f t="shared" ref="D190:M190" si="269">ROUND(D86*D115/D124,0)</f>
        <v>21567</v>
      </c>
      <c r="E190" s="453">
        <f>ROUND(E86*E115/E124,0)-1</f>
        <v>21693</v>
      </c>
      <c r="F190" s="453">
        <f>ROUND(F86*F115/F124,0)-1</f>
        <v>22223</v>
      </c>
      <c r="G190" s="453">
        <f t="shared" si="269"/>
        <v>26441</v>
      </c>
      <c r="H190" s="453">
        <f t="shared" si="269"/>
        <v>30544</v>
      </c>
      <c r="I190" s="453">
        <f t="shared" si="269"/>
        <v>30272</v>
      </c>
      <c r="J190" s="453">
        <f t="shared" si="269"/>
        <v>31670</v>
      </c>
      <c r="K190" s="453">
        <f t="shared" si="269"/>
        <v>31484</v>
      </c>
      <c r="L190" s="453">
        <f>ROUND(L86*L115/L124,0)-2</f>
        <v>34231</v>
      </c>
      <c r="M190" s="453">
        <f t="shared" si="269"/>
        <v>19543</v>
      </c>
      <c r="N190" s="453">
        <f>ROUND(N86*N115/N124,0)</f>
        <v>27500</v>
      </c>
      <c r="O190" s="453">
        <f>ROUND(O86*O115/O124,0)-1</f>
        <v>38530</v>
      </c>
      <c r="P190" s="453">
        <f>ROUND(P86*P115/P124,0)+1</f>
        <v>53417</v>
      </c>
      <c r="Q190" s="453">
        <f>ROUND(Q86*Q115/Q124,0)</f>
        <v>45100</v>
      </c>
      <c r="R190" t="s">
        <v>474</v>
      </c>
    </row>
    <row r="191" spans="1:18" x14ac:dyDescent="0.2">
      <c r="B191" s="106" t="s">
        <v>148</v>
      </c>
      <c r="C191" s="53">
        <f>ROUND(C87*C116/C125,0)</f>
        <v>1900</v>
      </c>
      <c r="D191" s="53">
        <f t="shared" ref="D191:I191" si="270">ROUND(D87*D116/D125,0)</f>
        <v>1948</v>
      </c>
      <c r="E191" s="53">
        <f t="shared" si="270"/>
        <v>1840</v>
      </c>
      <c r="F191" s="53">
        <f t="shared" si="270"/>
        <v>1722</v>
      </c>
      <c r="G191" s="53">
        <f t="shared" si="270"/>
        <v>1602</v>
      </c>
      <c r="H191" s="53">
        <f t="shared" si="270"/>
        <v>2111</v>
      </c>
      <c r="I191" s="53">
        <f t="shared" si="270"/>
        <v>1942</v>
      </c>
      <c r="J191" s="53">
        <f t="shared" ref="J191:K191" si="271">ROUND(J87*J116/J125,0)</f>
        <v>2003</v>
      </c>
      <c r="K191" s="53">
        <f t="shared" si="271"/>
        <v>1939</v>
      </c>
      <c r="L191" s="53">
        <f t="shared" ref="L191:M191" si="272">ROUND(L87*L116/L125,0)</f>
        <v>1644</v>
      </c>
      <c r="M191" s="53">
        <f t="shared" si="272"/>
        <v>938</v>
      </c>
      <c r="N191" s="53">
        <f t="shared" ref="N191:O191" si="273">ROUND(N87*N116/N125,0)</f>
        <v>1040</v>
      </c>
      <c r="O191" s="53">
        <f t="shared" si="273"/>
        <v>1934</v>
      </c>
      <c r="P191" s="53">
        <f t="shared" ref="P191:Q191" si="274">ROUND(P87*P116/P125,0)</f>
        <v>2373</v>
      </c>
      <c r="Q191" s="53">
        <f t="shared" si="274"/>
        <v>2073</v>
      </c>
    </row>
    <row r="192" spans="1:18" x14ac:dyDescent="0.2">
      <c r="B192" s="752" t="s">
        <v>471</v>
      </c>
      <c r="C192" s="625">
        <f>C183+C186+C189-地域観光消費2!D47</f>
        <v>0</v>
      </c>
      <c r="D192" s="625">
        <f>D183+D186+D189-地域観光消費2!E47</f>
        <v>0</v>
      </c>
      <c r="E192" s="625">
        <f>E183+E186+E189-地域観光消費2!F47</f>
        <v>0</v>
      </c>
      <c r="F192" s="625">
        <f>F183+F186+F189-地域観光消費2!G47</f>
        <v>0</v>
      </c>
      <c r="G192" s="625">
        <f>G183+G186+G189-地域観光消費2!H47</f>
        <v>0</v>
      </c>
      <c r="H192" s="625">
        <f>H183+H186+H189-地域観光消費2!I47</f>
        <v>0</v>
      </c>
      <c r="I192" s="625">
        <f>I183+I186+I189-地域観光消費2!J47</f>
        <v>0</v>
      </c>
      <c r="J192" s="625">
        <f>J183+J186+J189-地域観光消費2!K47</f>
        <v>0</v>
      </c>
      <c r="K192" s="625">
        <f>K183+K186+K189-地域観光消費2!L47</f>
        <v>0</v>
      </c>
      <c r="L192" s="112">
        <f>L183+L186+L189-地域観光消費2!M47</f>
        <v>0</v>
      </c>
      <c r="M192" s="625">
        <f>M183+M186+M189-地域観光消費2!N47</f>
        <v>0</v>
      </c>
      <c r="N192" s="625">
        <f>N183+N186+N189-地域観光消費2!O47</f>
        <v>0</v>
      </c>
      <c r="O192" s="625">
        <f>O183+O186+O189-地域観光消費2!P47</f>
        <v>0</v>
      </c>
      <c r="P192" s="625">
        <f>P183+P186+P189-地域観光消費2!Q47</f>
        <v>0</v>
      </c>
      <c r="Q192" s="625">
        <f>Q183+Q186+Q189-地域観光消費2!R47</f>
        <v>0</v>
      </c>
    </row>
    <row r="193" spans="1:17" x14ac:dyDescent="0.2">
      <c r="A193" s="93" t="s">
        <v>359</v>
      </c>
      <c r="F193" s="212" t="s">
        <v>470</v>
      </c>
      <c r="K193" s="159" t="s">
        <v>150</v>
      </c>
    </row>
    <row r="194" spans="1:17" x14ac:dyDescent="0.2">
      <c r="A194" s="768" t="s">
        <v>360</v>
      </c>
      <c r="B194" s="768"/>
      <c r="C194" s="67" t="s">
        <v>151</v>
      </c>
      <c r="D194" s="67" t="s">
        <v>284</v>
      </c>
      <c r="E194" s="67" t="s">
        <v>285</v>
      </c>
      <c r="F194" s="67" t="s">
        <v>286</v>
      </c>
      <c r="G194" s="67" t="s">
        <v>287</v>
      </c>
      <c r="H194" s="67" t="s">
        <v>288</v>
      </c>
      <c r="I194" s="67" t="s">
        <v>296</v>
      </c>
      <c r="J194" s="345" t="s">
        <v>374</v>
      </c>
      <c r="K194" s="345" t="s">
        <v>426</v>
      </c>
      <c r="L194" s="67" t="s">
        <v>446</v>
      </c>
      <c r="M194" s="345" t="s">
        <v>492</v>
      </c>
      <c r="N194" s="345" t="s">
        <v>553</v>
      </c>
      <c r="O194" s="345" t="s">
        <v>577</v>
      </c>
      <c r="P194" s="617" t="s">
        <v>619</v>
      </c>
      <c r="Q194" s="639" t="s">
        <v>632</v>
      </c>
    </row>
    <row r="195" spans="1:17" x14ac:dyDescent="0.2">
      <c r="A195" s="43" t="s">
        <v>351</v>
      </c>
      <c r="B195" s="43" t="s">
        <v>349</v>
      </c>
      <c r="C195" s="59">
        <f>C172+C175+C178</f>
        <v>23961</v>
      </c>
      <c r="D195" s="59">
        <f t="shared" ref="D195:I195" si="275">D172+D175+D178</f>
        <v>22315</v>
      </c>
      <c r="E195" s="59">
        <f t="shared" si="275"/>
        <v>23406</v>
      </c>
      <c r="F195" s="59">
        <f t="shared" si="275"/>
        <v>22544</v>
      </c>
      <c r="G195" s="59">
        <f t="shared" si="275"/>
        <v>25052</v>
      </c>
      <c r="H195" s="59">
        <f t="shared" si="275"/>
        <v>30888</v>
      </c>
      <c r="I195" s="59">
        <f t="shared" si="275"/>
        <v>30882</v>
      </c>
      <c r="J195" s="59">
        <f t="shared" ref="J195:K195" si="276">J172+J175+J178</f>
        <v>31022</v>
      </c>
      <c r="K195" s="59">
        <f t="shared" si="276"/>
        <v>26699</v>
      </c>
      <c r="L195" s="59">
        <f t="shared" ref="L195:M195" si="277">L172+L175+L178</f>
        <v>25004</v>
      </c>
      <c r="M195" s="59">
        <f t="shared" si="277"/>
        <v>12391</v>
      </c>
      <c r="N195" s="59">
        <f t="shared" ref="N195" si="278">N172+N175+N178</f>
        <v>18883</v>
      </c>
      <c r="O195" s="59">
        <f t="shared" ref="O195:P195" si="279">O172+O175+O178</f>
        <v>26241</v>
      </c>
      <c r="P195" s="59">
        <f t="shared" si="279"/>
        <v>37371</v>
      </c>
      <c r="Q195" s="59">
        <f t="shared" ref="Q195" si="280">Q172+Q175+Q178</f>
        <v>31613</v>
      </c>
    </row>
    <row r="196" spans="1:17" x14ac:dyDescent="0.2">
      <c r="B196" t="s">
        <v>350</v>
      </c>
      <c r="C196" s="68">
        <f>C184+C187+C190</f>
        <v>34052</v>
      </c>
      <c r="D196" s="68">
        <f t="shared" ref="D196:I196" si="281">D184+D187+D190</f>
        <v>31743</v>
      </c>
      <c r="E196" s="68">
        <f t="shared" si="281"/>
        <v>31674</v>
      </c>
      <c r="F196" s="68">
        <f t="shared" si="281"/>
        <v>32588</v>
      </c>
      <c r="G196" s="68">
        <f t="shared" si="281"/>
        <v>35017</v>
      </c>
      <c r="H196" s="68">
        <f t="shared" si="281"/>
        <v>40751</v>
      </c>
      <c r="I196" s="68">
        <f t="shared" si="281"/>
        <v>41511</v>
      </c>
      <c r="J196" s="68">
        <f t="shared" ref="J196:K196" si="282">J184+J187+J190</f>
        <v>42774</v>
      </c>
      <c r="K196" s="68">
        <f t="shared" si="282"/>
        <v>42278</v>
      </c>
      <c r="L196" s="68">
        <f t="shared" ref="L196:M196" si="283">L184+L187+L190</f>
        <v>45012</v>
      </c>
      <c r="M196" s="68">
        <f t="shared" si="283"/>
        <v>24290</v>
      </c>
      <c r="N196" s="68">
        <f t="shared" ref="N196" si="284">N184+N187+N190</f>
        <v>34275</v>
      </c>
      <c r="O196" s="68">
        <f t="shared" ref="O196:P196" si="285">O184+O187+O190</f>
        <v>49803</v>
      </c>
      <c r="P196" s="68">
        <f t="shared" si="285"/>
        <v>68705</v>
      </c>
      <c r="Q196" s="68">
        <f t="shared" ref="Q196" si="286">Q184+Q187+Q190</f>
        <v>58395</v>
      </c>
    </row>
    <row r="197" spans="1:17" x14ac:dyDescent="0.2">
      <c r="A197" s="61"/>
      <c r="B197" s="111" t="s">
        <v>348</v>
      </c>
      <c r="C197" s="239">
        <f>SUM(C195:C196)</f>
        <v>58013</v>
      </c>
      <c r="D197" s="239">
        <f t="shared" ref="D197:I197" si="287">SUM(D195:D196)</f>
        <v>54058</v>
      </c>
      <c r="E197" s="239">
        <f t="shared" si="287"/>
        <v>55080</v>
      </c>
      <c r="F197" s="239">
        <f t="shared" si="287"/>
        <v>55132</v>
      </c>
      <c r="G197" s="239">
        <f t="shared" si="287"/>
        <v>60069</v>
      </c>
      <c r="H197" s="239">
        <f t="shared" si="287"/>
        <v>71639</v>
      </c>
      <c r="I197" s="239">
        <f t="shared" si="287"/>
        <v>72393</v>
      </c>
      <c r="J197" s="239">
        <f t="shared" ref="J197:K197" si="288">SUM(J195:J196)</f>
        <v>73796</v>
      </c>
      <c r="K197" s="239">
        <f t="shared" si="288"/>
        <v>68977</v>
      </c>
      <c r="L197" s="239">
        <f t="shared" ref="L197:M197" si="289">SUM(L195:L196)</f>
        <v>70016</v>
      </c>
      <c r="M197" s="239">
        <f t="shared" si="289"/>
        <v>36681</v>
      </c>
      <c r="N197" s="239">
        <f t="shared" ref="N197" si="290">SUM(N195:N196)</f>
        <v>53158</v>
      </c>
      <c r="O197" s="239">
        <f t="shared" ref="O197:P197" si="291">SUM(O195:O196)</f>
        <v>76044</v>
      </c>
      <c r="P197" s="239">
        <f t="shared" si="291"/>
        <v>106076</v>
      </c>
      <c r="Q197" s="239">
        <f t="shared" ref="Q197" si="292">SUM(Q195:Q196)</f>
        <v>90008</v>
      </c>
    </row>
    <row r="198" spans="1:17" x14ac:dyDescent="0.2">
      <c r="A198" s="43" t="s">
        <v>352</v>
      </c>
      <c r="B198" s="43" t="s">
        <v>353</v>
      </c>
      <c r="C198" s="59">
        <f t="shared" ref="C198:I198" si="293">C136+C144+C152</f>
        <v>7972</v>
      </c>
      <c r="D198" s="59">
        <f t="shared" si="293"/>
        <v>8468</v>
      </c>
      <c r="E198" s="59">
        <f t="shared" si="293"/>
        <v>10035</v>
      </c>
      <c r="F198" s="59">
        <f t="shared" si="293"/>
        <v>9377</v>
      </c>
      <c r="G198" s="59">
        <f t="shared" si="293"/>
        <v>10134</v>
      </c>
      <c r="H198" s="59">
        <f t="shared" si="293"/>
        <v>11987</v>
      </c>
      <c r="I198" s="59">
        <f t="shared" si="293"/>
        <v>12623</v>
      </c>
      <c r="J198" s="59">
        <f t="shared" ref="J198:K198" si="294">J136+J144+J152</f>
        <v>13625</v>
      </c>
      <c r="K198" s="59">
        <f t="shared" si="294"/>
        <v>14357</v>
      </c>
      <c r="L198" s="59">
        <f t="shared" ref="L198:M198" si="295">L136+L144+L152</f>
        <v>13823</v>
      </c>
      <c r="M198" s="59">
        <f t="shared" si="295"/>
        <v>9677</v>
      </c>
      <c r="N198" s="59">
        <f t="shared" ref="N198" si="296">N136+N144+N152</f>
        <v>15775</v>
      </c>
      <c r="O198" s="59">
        <f t="shared" ref="O198:P198" si="297">O136+O144+O152</f>
        <v>17645</v>
      </c>
      <c r="P198" s="59">
        <f t="shared" si="297"/>
        <v>20473</v>
      </c>
      <c r="Q198" s="59">
        <f t="shared" ref="Q198" si="298">Q136+Q144+Q152</f>
        <v>22514</v>
      </c>
    </row>
    <row r="199" spans="1:17" x14ac:dyDescent="0.2">
      <c r="B199" t="s">
        <v>349</v>
      </c>
      <c r="C199" s="68">
        <f t="shared" ref="C199:I199" si="299">C173+C176+C179</f>
        <v>17270</v>
      </c>
      <c r="D199" s="68">
        <f t="shared" si="299"/>
        <v>17365</v>
      </c>
      <c r="E199" s="68">
        <f t="shared" si="299"/>
        <v>17701</v>
      </c>
      <c r="F199" s="68">
        <f t="shared" si="299"/>
        <v>17253</v>
      </c>
      <c r="G199" s="68">
        <f t="shared" si="299"/>
        <v>15892</v>
      </c>
      <c r="H199" s="68">
        <f t="shared" si="299"/>
        <v>18896</v>
      </c>
      <c r="I199" s="68">
        <f t="shared" si="299"/>
        <v>19481</v>
      </c>
      <c r="J199" s="68">
        <f t="shared" ref="J199:K199" si="300">J173+J176+J179</f>
        <v>20809</v>
      </c>
      <c r="K199" s="68">
        <f t="shared" si="300"/>
        <v>19756</v>
      </c>
      <c r="L199" s="68">
        <f t="shared" ref="L199:M199" si="301">L173+L176+L179</f>
        <v>20763</v>
      </c>
      <c r="M199" s="68">
        <f t="shared" si="301"/>
        <v>11018</v>
      </c>
      <c r="N199" s="68">
        <f t="shared" ref="N199" si="302">N173+N176+N179</f>
        <v>16143</v>
      </c>
      <c r="O199" s="68">
        <f t="shared" ref="O199:P199" si="303">O173+O176+O179</f>
        <v>20847</v>
      </c>
      <c r="P199" s="68">
        <f t="shared" si="303"/>
        <v>26764</v>
      </c>
      <c r="Q199" s="68">
        <f t="shared" ref="Q199" si="304">Q173+Q176+Q179</f>
        <v>24289</v>
      </c>
    </row>
    <row r="200" spans="1:17" x14ac:dyDescent="0.2">
      <c r="B200" t="s">
        <v>350</v>
      </c>
      <c r="C200" s="68">
        <f t="shared" ref="C200:I200" si="305">C185+C188+C191</f>
        <v>11717</v>
      </c>
      <c r="D200" s="68">
        <f t="shared" si="305"/>
        <v>11827</v>
      </c>
      <c r="E200" s="68">
        <f t="shared" si="305"/>
        <v>12672</v>
      </c>
      <c r="F200" s="68">
        <f t="shared" si="305"/>
        <v>11463</v>
      </c>
      <c r="G200" s="68">
        <f t="shared" si="305"/>
        <v>10248</v>
      </c>
      <c r="H200" s="68">
        <f t="shared" si="305"/>
        <v>13354</v>
      </c>
      <c r="I200" s="68">
        <f t="shared" si="305"/>
        <v>13079</v>
      </c>
      <c r="J200" s="68">
        <f t="shared" ref="J200:K200" si="306">J185+J188+J191</f>
        <v>13252</v>
      </c>
      <c r="K200" s="68">
        <f t="shared" si="306"/>
        <v>12208</v>
      </c>
      <c r="L200" s="68">
        <f t="shared" ref="L200:M200" si="307">L185+L188+L191</f>
        <v>11248</v>
      </c>
      <c r="M200" s="68">
        <f t="shared" si="307"/>
        <v>6336</v>
      </c>
      <c r="N200" s="68">
        <f t="shared" ref="N200" si="308">N185+N188+N191</f>
        <v>8411</v>
      </c>
      <c r="O200" s="68">
        <f t="shared" ref="O200:P200" si="309">O185+O188+O191</f>
        <v>11632</v>
      </c>
      <c r="P200" s="68">
        <f t="shared" si="309"/>
        <v>14578</v>
      </c>
      <c r="Q200" s="68">
        <f t="shared" ref="Q200" si="310">Q185+Q188+Q191</f>
        <v>13139</v>
      </c>
    </row>
    <row r="201" spans="1:17" x14ac:dyDescent="0.2">
      <c r="A201" s="61"/>
      <c r="B201" s="111" t="s">
        <v>348</v>
      </c>
      <c r="C201" s="239">
        <f>SUM(C198:C200)</f>
        <v>36959</v>
      </c>
      <c r="D201" s="239">
        <f t="shared" ref="D201:I201" si="311">SUM(D198:D200)</f>
        <v>37660</v>
      </c>
      <c r="E201" s="239">
        <f t="shared" si="311"/>
        <v>40408</v>
      </c>
      <c r="F201" s="239">
        <f t="shared" si="311"/>
        <v>38093</v>
      </c>
      <c r="G201" s="239">
        <f t="shared" si="311"/>
        <v>36274</v>
      </c>
      <c r="H201" s="239">
        <f t="shared" si="311"/>
        <v>44237</v>
      </c>
      <c r="I201" s="239">
        <f t="shared" si="311"/>
        <v>45183</v>
      </c>
      <c r="J201" s="239">
        <f t="shared" ref="J201:K201" si="312">SUM(J198:J200)</f>
        <v>47686</v>
      </c>
      <c r="K201" s="239">
        <f t="shared" si="312"/>
        <v>46321</v>
      </c>
      <c r="L201" s="239">
        <f t="shared" ref="L201:M201" si="313">SUM(L198:L200)</f>
        <v>45834</v>
      </c>
      <c r="M201" s="239">
        <f t="shared" si="313"/>
        <v>27031</v>
      </c>
      <c r="N201" s="239">
        <f t="shared" ref="N201" si="314">SUM(N198:N200)</f>
        <v>40329</v>
      </c>
      <c r="O201" s="239">
        <f t="shared" ref="O201:P201" si="315">SUM(O198:O200)</f>
        <v>50124</v>
      </c>
      <c r="P201" s="239">
        <f t="shared" si="315"/>
        <v>61815</v>
      </c>
      <c r="Q201" s="239">
        <f t="shared" ref="Q201" si="316">SUM(Q198:Q200)</f>
        <v>59942</v>
      </c>
    </row>
    <row r="202" spans="1:17" x14ac:dyDescent="0.2">
      <c r="A202" s="67"/>
      <c r="B202" s="67" t="s">
        <v>354</v>
      </c>
      <c r="C202" s="65">
        <f t="shared" ref="C202:I202" si="317">C201+C197</f>
        <v>94972</v>
      </c>
      <c r="D202" s="65">
        <f t="shared" si="317"/>
        <v>91718</v>
      </c>
      <c r="E202" s="65">
        <f t="shared" si="317"/>
        <v>95488</v>
      </c>
      <c r="F202" s="65">
        <f t="shared" si="317"/>
        <v>93225</v>
      </c>
      <c r="G202" s="65">
        <f t="shared" si="317"/>
        <v>96343</v>
      </c>
      <c r="H202" s="65">
        <f t="shared" si="317"/>
        <v>115876</v>
      </c>
      <c r="I202" s="65">
        <f t="shared" si="317"/>
        <v>117576</v>
      </c>
      <c r="J202" s="65">
        <f t="shared" ref="J202:K202" si="318">J201+J197</f>
        <v>121482</v>
      </c>
      <c r="K202" s="65">
        <f t="shared" si="318"/>
        <v>115298</v>
      </c>
      <c r="L202" s="65">
        <f t="shared" ref="L202:M202" si="319">L201+L197</f>
        <v>115850</v>
      </c>
      <c r="M202" s="65">
        <f t="shared" si="319"/>
        <v>63712</v>
      </c>
      <c r="N202" s="65">
        <f t="shared" ref="N202" si="320">N201+N197</f>
        <v>93487</v>
      </c>
      <c r="O202" s="65">
        <f t="shared" ref="O202:P202" si="321">O201+O197</f>
        <v>126168</v>
      </c>
      <c r="P202" s="65">
        <f t="shared" si="321"/>
        <v>167891</v>
      </c>
      <c r="Q202" s="65">
        <f t="shared" ref="Q202" si="322">Q201+Q197</f>
        <v>149950</v>
      </c>
    </row>
  </sheetData>
  <mergeCells count="1">
    <mergeCell ref="A194:B19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M35"/>
  <sheetViews>
    <sheetView workbookViewId="0">
      <selection activeCell="I6" sqref="I6"/>
    </sheetView>
  </sheetViews>
  <sheetFormatPr defaultRowHeight="13" x14ac:dyDescent="0.2"/>
  <cols>
    <col min="1" max="1" width="3.7265625" customWidth="1"/>
    <col min="2" max="2" width="15" customWidth="1"/>
    <col min="3" max="3" width="12" customWidth="1"/>
    <col min="8" max="8" width="17.6328125" bestFit="1" customWidth="1"/>
  </cols>
  <sheetData>
    <row r="1" spans="1:13" x14ac:dyDescent="0.2">
      <c r="A1" s="219" t="s">
        <v>525</v>
      </c>
      <c r="B1" s="31"/>
      <c r="C1" s="31"/>
      <c r="D1" s="31"/>
      <c r="E1" s="31"/>
      <c r="F1" s="31"/>
      <c r="G1" s="31"/>
      <c r="H1" s="403" t="s">
        <v>645</v>
      </c>
      <c r="I1" s="31"/>
      <c r="J1" s="31"/>
      <c r="K1" s="31"/>
      <c r="L1" s="31"/>
      <c r="M1" s="31"/>
    </row>
    <row r="2" spans="1:13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x14ac:dyDescent="0.2">
      <c r="A3" s="31" t="s">
        <v>517</v>
      </c>
      <c r="B3" s="31"/>
      <c r="C3" s="31"/>
      <c r="D3" s="70" t="s">
        <v>518</v>
      </c>
      <c r="E3" s="31"/>
      <c r="F3" s="31"/>
      <c r="G3" s="31"/>
      <c r="H3" s="31"/>
      <c r="I3" s="31"/>
      <c r="J3" s="31"/>
      <c r="K3" s="31"/>
      <c r="L3" s="31"/>
      <c r="M3" s="31"/>
    </row>
    <row r="4" spans="1:13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">
      <c r="A5" s="31" t="s">
        <v>313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x14ac:dyDescent="0.2">
      <c r="A6" s="31" t="s">
        <v>626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x14ac:dyDescent="0.2">
      <c r="A7" s="31" t="s">
        <v>301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x14ac:dyDescent="0.2">
      <c r="A8" s="31" t="s">
        <v>307</v>
      </c>
      <c r="B8" s="70" t="s">
        <v>308</v>
      </c>
      <c r="C8" s="31"/>
      <c r="D8" s="31"/>
      <c r="E8" s="31"/>
      <c r="F8" s="31"/>
      <c r="G8" s="31"/>
      <c r="H8" s="31"/>
      <c r="I8" s="31"/>
      <c r="J8" s="31"/>
      <c r="K8" s="31" t="s">
        <v>153</v>
      </c>
      <c r="L8" s="31"/>
      <c r="M8" s="31"/>
    </row>
    <row r="9" spans="1:13" x14ac:dyDescent="0.2">
      <c r="A9" s="31" t="s">
        <v>302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">
      <c r="A10" s="31" t="s">
        <v>303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">
      <c r="A11" s="31" t="s">
        <v>309</v>
      </c>
      <c r="B11" s="31" t="s">
        <v>310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x14ac:dyDescent="0.2">
      <c r="A12" s="31" t="s">
        <v>304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x14ac:dyDescent="0.2">
      <c r="A13" s="31" t="s">
        <v>305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x14ac:dyDescent="0.2">
      <c r="A15" s="31" t="s">
        <v>311</v>
      </c>
      <c r="B15" s="31" t="s">
        <v>312</v>
      </c>
      <c r="C15" s="31"/>
      <c r="D15" s="31"/>
      <c r="E15" s="31"/>
      <c r="F15" s="31"/>
      <c r="G15" s="31"/>
      <c r="H15" s="31"/>
      <c r="I15" s="31"/>
      <c r="J15" s="31" t="s">
        <v>524</v>
      </c>
      <c r="K15" s="31"/>
      <c r="L15" s="31"/>
      <c r="M15" s="31"/>
    </row>
    <row r="16" spans="1:13" x14ac:dyDescent="0.2">
      <c r="A16" s="31" t="s">
        <v>306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x14ac:dyDescent="0.2">
      <c r="A17" s="31" t="s">
        <v>305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">
      <c r="A19" s="31" t="s">
        <v>572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x14ac:dyDescent="0.2">
      <c r="A21" s="219" t="s">
        <v>526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x14ac:dyDescent="0.2">
      <c r="A23" s="31" t="s">
        <v>527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">
      <c r="A24" s="31"/>
      <c r="B24" s="31" t="s">
        <v>528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x14ac:dyDescent="0.2">
      <c r="A25" s="31"/>
      <c r="B25" s="31" t="s">
        <v>529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x14ac:dyDescent="0.2">
      <c r="A26" s="392"/>
      <c r="B26" s="392" t="s">
        <v>550</v>
      </c>
      <c r="C26" s="392" t="s">
        <v>551</v>
      </c>
      <c r="D26" s="392"/>
      <c r="E26" s="392"/>
      <c r="F26" s="31"/>
      <c r="G26" s="31"/>
      <c r="H26" s="31"/>
      <c r="I26" s="31"/>
      <c r="J26" s="31"/>
      <c r="K26" s="31"/>
      <c r="L26" s="31"/>
      <c r="M26" s="31"/>
    </row>
    <row r="27" spans="1:13" x14ac:dyDescent="0.2">
      <c r="A27" s="193">
        <v>1</v>
      </c>
      <c r="B27" s="193" t="s">
        <v>531</v>
      </c>
      <c r="C27" s="193" t="s">
        <v>530</v>
      </c>
      <c r="D27" s="193"/>
      <c r="E27" s="193"/>
      <c r="F27" s="31"/>
      <c r="G27" s="31"/>
      <c r="H27" s="31"/>
      <c r="I27" s="31"/>
      <c r="J27" s="31"/>
      <c r="K27" s="31"/>
      <c r="L27" s="31"/>
      <c r="M27" s="31"/>
    </row>
    <row r="28" spans="1:13" x14ac:dyDescent="0.2">
      <c r="A28" s="31">
        <v>2</v>
      </c>
      <c r="B28" s="31" t="s">
        <v>532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x14ac:dyDescent="0.2">
      <c r="A29" s="31">
        <v>3</v>
      </c>
      <c r="B29" s="31" t="s">
        <v>533</v>
      </c>
      <c r="C29" s="31" t="s">
        <v>520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x14ac:dyDescent="0.2">
      <c r="A30" s="31">
        <v>4</v>
      </c>
      <c r="B30" s="31" t="s">
        <v>534</v>
      </c>
      <c r="C30" s="31" t="s">
        <v>540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x14ac:dyDescent="0.2">
      <c r="A31" s="31">
        <v>5</v>
      </c>
      <c r="B31" s="31" t="s">
        <v>535</v>
      </c>
      <c r="C31" s="31" t="s">
        <v>541</v>
      </c>
      <c r="D31" s="31" t="s">
        <v>542</v>
      </c>
      <c r="E31" s="31"/>
      <c r="F31" s="31"/>
      <c r="G31" s="31"/>
      <c r="H31" s="31"/>
      <c r="I31" s="31"/>
      <c r="J31" s="31"/>
      <c r="K31" s="31"/>
      <c r="L31" s="31"/>
      <c r="M31" s="31"/>
    </row>
    <row r="32" spans="1:13" x14ac:dyDescent="0.2">
      <c r="A32" s="31">
        <v>6</v>
      </c>
      <c r="B32" s="31" t="s">
        <v>536</v>
      </c>
      <c r="C32" s="31" t="s">
        <v>543</v>
      </c>
      <c r="D32" s="31" t="s">
        <v>544</v>
      </c>
      <c r="E32" s="31"/>
      <c r="F32" s="31"/>
      <c r="G32" s="31"/>
      <c r="H32" s="31"/>
      <c r="I32" s="31"/>
      <c r="J32" s="31"/>
      <c r="K32" s="31"/>
      <c r="L32" s="31"/>
      <c r="M32" s="31"/>
    </row>
    <row r="33" spans="1:13" x14ac:dyDescent="0.2">
      <c r="A33" s="31">
        <v>7</v>
      </c>
      <c r="B33" s="31" t="s">
        <v>537</v>
      </c>
      <c r="C33" s="31" t="s">
        <v>545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x14ac:dyDescent="0.2">
      <c r="A34" s="31">
        <v>8</v>
      </c>
      <c r="B34" s="31" t="s">
        <v>538</v>
      </c>
      <c r="C34" s="31" t="s">
        <v>546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x14ac:dyDescent="0.2">
      <c r="A35" s="393">
        <v>9</v>
      </c>
      <c r="B35" s="393" t="s">
        <v>539</v>
      </c>
      <c r="C35" s="393" t="s">
        <v>547</v>
      </c>
      <c r="D35" s="393" t="s">
        <v>548</v>
      </c>
      <c r="E35" s="393" t="s">
        <v>549</v>
      </c>
      <c r="F35" s="31"/>
      <c r="G35" s="31"/>
      <c r="H35" s="31"/>
      <c r="I35" s="31"/>
      <c r="J35" s="31"/>
      <c r="K35" s="31"/>
      <c r="L35" s="31"/>
      <c r="M35" s="31"/>
    </row>
  </sheetData>
  <dataConsolidate/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Q218"/>
  <sheetViews>
    <sheetView workbookViewId="0">
      <pane xSplit="1" ySplit="4" topLeftCell="AC188" activePane="bottomRight" state="frozen"/>
      <selection pane="topRight" activeCell="B1" sqref="B1"/>
      <selection pane="bottomLeft" activeCell="A5" sqref="A5"/>
      <selection pane="bottomRight" activeCell="AM197" sqref="AM197"/>
    </sheetView>
  </sheetViews>
  <sheetFormatPr defaultRowHeight="13" x14ac:dyDescent="0.2"/>
  <cols>
    <col min="1" max="1" width="14" customWidth="1"/>
    <col min="2" max="43" width="10.6328125" customWidth="1"/>
  </cols>
  <sheetData>
    <row r="1" spans="1:43" x14ac:dyDescent="0.2">
      <c r="A1" s="93" t="s">
        <v>294</v>
      </c>
      <c r="AP1" t="s">
        <v>295</v>
      </c>
    </row>
    <row r="2" spans="1:43" x14ac:dyDescent="0.2">
      <c r="A2" s="43"/>
      <c r="B2" s="43">
        <v>1</v>
      </c>
      <c r="C2" s="43">
        <v>2</v>
      </c>
      <c r="D2" s="43">
        <v>3</v>
      </c>
      <c r="E2" s="43">
        <v>4</v>
      </c>
      <c r="F2" s="43">
        <v>5</v>
      </c>
      <c r="G2" s="43">
        <v>6</v>
      </c>
      <c r="H2" s="43">
        <v>7</v>
      </c>
      <c r="I2" s="43">
        <v>8</v>
      </c>
      <c r="J2" s="43">
        <v>9</v>
      </c>
      <c r="K2" s="43">
        <v>10</v>
      </c>
      <c r="L2" s="43">
        <v>11</v>
      </c>
      <c r="M2" s="43">
        <v>12</v>
      </c>
      <c r="N2" s="43">
        <v>13</v>
      </c>
      <c r="O2" s="43">
        <v>14</v>
      </c>
      <c r="P2" s="43">
        <v>15</v>
      </c>
      <c r="Q2" s="43">
        <v>16</v>
      </c>
      <c r="R2" s="43">
        <v>17</v>
      </c>
      <c r="S2" s="43">
        <v>18</v>
      </c>
      <c r="T2" s="43">
        <v>19</v>
      </c>
      <c r="U2" s="43">
        <v>20</v>
      </c>
      <c r="V2" s="43">
        <v>21</v>
      </c>
      <c r="W2" s="43">
        <v>22</v>
      </c>
      <c r="X2" s="43">
        <v>23</v>
      </c>
      <c r="Y2" s="43">
        <v>24</v>
      </c>
      <c r="Z2" s="43">
        <v>25</v>
      </c>
      <c r="AA2" s="43">
        <v>26</v>
      </c>
      <c r="AB2" s="43">
        <v>27</v>
      </c>
      <c r="AC2" s="43">
        <v>28</v>
      </c>
      <c r="AD2" s="43">
        <v>29</v>
      </c>
      <c r="AE2" s="43">
        <v>30</v>
      </c>
      <c r="AF2" s="43">
        <v>31</v>
      </c>
      <c r="AG2" s="43">
        <v>32</v>
      </c>
      <c r="AH2" s="43">
        <v>33</v>
      </c>
      <c r="AI2" s="43">
        <v>34</v>
      </c>
      <c r="AJ2" s="43">
        <v>35</v>
      </c>
      <c r="AK2" s="43">
        <v>36</v>
      </c>
      <c r="AL2" s="43">
        <v>37</v>
      </c>
      <c r="AM2" s="43">
        <v>38</v>
      </c>
      <c r="AN2" s="43">
        <v>39</v>
      </c>
      <c r="AO2" s="43">
        <v>40</v>
      </c>
      <c r="AP2" s="43">
        <v>41</v>
      </c>
      <c r="AQ2" s="43"/>
    </row>
    <row r="3" spans="1:43" x14ac:dyDescent="0.2">
      <c r="B3" t="s">
        <v>51</v>
      </c>
      <c r="C3" t="s">
        <v>47</v>
      </c>
      <c r="D3" t="s">
        <v>47</v>
      </c>
      <c r="E3" t="s">
        <v>47</v>
      </c>
      <c r="F3" t="s">
        <v>41</v>
      </c>
      <c r="G3" t="s">
        <v>41</v>
      </c>
      <c r="H3" t="s">
        <v>41</v>
      </c>
      <c r="I3" t="s">
        <v>41</v>
      </c>
      <c r="J3" t="s">
        <v>41</v>
      </c>
      <c r="K3" t="s">
        <v>35</v>
      </c>
      <c r="L3" t="s">
        <v>35</v>
      </c>
      <c r="M3" t="s">
        <v>35</v>
      </c>
      <c r="N3" t="s">
        <v>35</v>
      </c>
      <c r="O3" t="s">
        <v>35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  <c r="V3" t="s">
        <v>23</v>
      </c>
      <c r="W3" t="s">
        <v>23</v>
      </c>
      <c r="X3" t="s">
        <v>23</v>
      </c>
      <c r="Y3" t="s">
        <v>23</v>
      </c>
      <c r="Z3" t="s">
        <v>15</v>
      </c>
      <c r="AA3" t="s">
        <v>15</v>
      </c>
      <c r="AB3" t="s">
        <v>15</v>
      </c>
      <c r="AC3" t="s">
        <v>15</v>
      </c>
      <c r="AD3" t="s">
        <v>15</v>
      </c>
      <c r="AE3" t="s">
        <v>15</v>
      </c>
      <c r="AF3" t="s">
        <v>15</v>
      </c>
      <c r="AG3" t="s">
        <v>9</v>
      </c>
      <c r="AH3" t="s">
        <v>9</v>
      </c>
      <c r="AI3" t="s">
        <v>9</v>
      </c>
      <c r="AJ3" t="s">
        <v>9</v>
      </c>
      <c r="AK3" t="s">
        <v>9</v>
      </c>
      <c r="AL3" t="s">
        <v>6</v>
      </c>
      <c r="AM3" t="s">
        <v>6</v>
      </c>
      <c r="AN3" t="s">
        <v>2</v>
      </c>
      <c r="AO3" t="s">
        <v>2</v>
      </c>
      <c r="AP3" t="s">
        <v>2</v>
      </c>
      <c r="AQ3" t="s">
        <v>205</v>
      </c>
    </row>
    <row r="4" spans="1:43" x14ac:dyDescent="0.2">
      <c r="A4" s="61"/>
      <c r="B4" s="61" t="s">
        <v>50</v>
      </c>
      <c r="C4" s="61" t="s">
        <v>49</v>
      </c>
      <c r="D4" s="61" t="s">
        <v>48</v>
      </c>
      <c r="E4" s="61" t="s">
        <v>46</v>
      </c>
      <c r="F4" s="61" t="s">
        <v>45</v>
      </c>
      <c r="G4" s="61" t="s">
        <v>44</v>
      </c>
      <c r="H4" s="61" t="s">
        <v>43</v>
      </c>
      <c r="I4" s="61" t="s">
        <v>42</v>
      </c>
      <c r="J4" s="61" t="s">
        <v>40</v>
      </c>
      <c r="K4" s="61" t="s">
        <v>39</v>
      </c>
      <c r="L4" s="61" t="s">
        <v>38</v>
      </c>
      <c r="M4" s="61" t="s">
        <v>37</v>
      </c>
      <c r="N4" s="61" t="s">
        <v>36</v>
      </c>
      <c r="O4" s="61" t="s">
        <v>34</v>
      </c>
      <c r="P4" s="61" t="s">
        <v>33</v>
      </c>
      <c r="Q4" s="61" t="s">
        <v>32</v>
      </c>
      <c r="R4" s="61" t="s">
        <v>31</v>
      </c>
      <c r="S4" s="61" t="s">
        <v>30</v>
      </c>
      <c r="T4" s="61" t="s">
        <v>29</v>
      </c>
      <c r="U4" s="61" t="s">
        <v>27</v>
      </c>
      <c r="V4" s="61" t="s">
        <v>26</v>
      </c>
      <c r="W4" s="61" t="s">
        <v>25</v>
      </c>
      <c r="X4" s="61" t="s">
        <v>24</v>
      </c>
      <c r="Y4" s="61" t="s">
        <v>22</v>
      </c>
      <c r="Z4" s="61" t="s">
        <v>21</v>
      </c>
      <c r="AA4" s="61" t="s">
        <v>20</v>
      </c>
      <c r="AB4" s="61" t="s">
        <v>19</v>
      </c>
      <c r="AC4" s="61" t="s">
        <v>18</v>
      </c>
      <c r="AD4" s="61" t="s">
        <v>17</v>
      </c>
      <c r="AE4" s="61" t="s">
        <v>16</v>
      </c>
      <c r="AF4" s="61" t="s">
        <v>14</v>
      </c>
      <c r="AG4" s="61" t="s">
        <v>13</v>
      </c>
      <c r="AH4" s="61" t="s">
        <v>12</v>
      </c>
      <c r="AI4" s="61" t="s">
        <v>11</v>
      </c>
      <c r="AJ4" s="61" t="s">
        <v>10</v>
      </c>
      <c r="AK4" s="61" t="s">
        <v>8</v>
      </c>
      <c r="AL4" s="61" t="s">
        <v>423</v>
      </c>
      <c r="AM4" s="61" t="s">
        <v>5</v>
      </c>
      <c r="AN4" s="61" t="s">
        <v>4</v>
      </c>
      <c r="AO4" s="61" t="s">
        <v>3</v>
      </c>
      <c r="AP4" s="61" t="s">
        <v>1</v>
      </c>
      <c r="AQ4" s="61"/>
    </row>
    <row r="5" spans="1:43" x14ac:dyDescent="0.2">
      <c r="A5" t="s">
        <v>140</v>
      </c>
      <c r="B5" s="54">
        <v>3167</v>
      </c>
      <c r="C5" s="54">
        <v>412</v>
      </c>
      <c r="D5" s="54">
        <v>137</v>
      </c>
      <c r="E5" s="54">
        <v>19</v>
      </c>
      <c r="F5" s="54">
        <v>37</v>
      </c>
      <c r="G5" s="54">
        <v>112</v>
      </c>
      <c r="H5" s="54">
        <v>0</v>
      </c>
      <c r="I5" s="54">
        <v>158</v>
      </c>
      <c r="J5" s="54">
        <v>0</v>
      </c>
      <c r="K5" s="54">
        <v>295</v>
      </c>
      <c r="L5" s="54">
        <v>106</v>
      </c>
      <c r="M5" s="54">
        <v>50</v>
      </c>
      <c r="N5" s="54">
        <v>0</v>
      </c>
      <c r="O5" s="54">
        <v>0</v>
      </c>
      <c r="P5" s="54">
        <v>49</v>
      </c>
      <c r="Q5" s="54">
        <v>35</v>
      </c>
      <c r="R5" s="54">
        <v>74</v>
      </c>
      <c r="S5" s="54">
        <v>18</v>
      </c>
      <c r="T5" s="54">
        <v>134</v>
      </c>
      <c r="U5" s="54">
        <v>0</v>
      </c>
      <c r="V5" s="54">
        <v>960</v>
      </c>
      <c r="W5" s="54">
        <v>14</v>
      </c>
      <c r="X5" s="54">
        <v>0</v>
      </c>
      <c r="Y5" s="54">
        <v>0</v>
      </c>
      <c r="Z5" s="54">
        <v>80</v>
      </c>
      <c r="AA5" s="54">
        <v>12</v>
      </c>
      <c r="AB5" s="54">
        <v>132</v>
      </c>
      <c r="AC5" s="54">
        <v>12</v>
      </c>
      <c r="AD5" s="54">
        <v>18</v>
      </c>
      <c r="AE5" s="54">
        <v>0</v>
      </c>
      <c r="AF5" s="54">
        <v>36</v>
      </c>
      <c r="AG5" s="54">
        <v>116</v>
      </c>
      <c r="AH5" s="54">
        <v>9</v>
      </c>
      <c r="AI5" s="54">
        <v>31</v>
      </c>
      <c r="AJ5" s="54">
        <v>6</v>
      </c>
      <c r="AK5" s="54">
        <v>0</v>
      </c>
      <c r="AL5" s="54">
        <v>17</v>
      </c>
      <c r="AM5" s="54">
        <v>33</v>
      </c>
      <c r="AN5" s="54">
        <v>106</v>
      </c>
      <c r="AO5" s="54">
        <v>223</v>
      </c>
      <c r="AP5" s="54">
        <v>121</v>
      </c>
      <c r="AQ5" s="54">
        <f>SUM(B5:AP5)</f>
        <v>6729</v>
      </c>
    </row>
    <row r="6" spans="1:43" x14ac:dyDescent="0.2">
      <c r="A6" t="s">
        <v>141</v>
      </c>
      <c r="B6" s="54">
        <v>1412</v>
      </c>
      <c r="C6" s="54">
        <v>0</v>
      </c>
      <c r="D6" s="54">
        <v>5</v>
      </c>
      <c r="E6" s="54">
        <v>0</v>
      </c>
      <c r="F6" s="54">
        <v>0</v>
      </c>
      <c r="G6" s="54">
        <v>25</v>
      </c>
      <c r="H6" s="54">
        <v>19</v>
      </c>
      <c r="I6" s="54">
        <v>2</v>
      </c>
      <c r="J6" s="54">
        <v>13</v>
      </c>
      <c r="K6" s="54">
        <v>16</v>
      </c>
      <c r="L6" s="54">
        <v>5</v>
      </c>
      <c r="M6" s="54">
        <v>2</v>
      </c>
      <c r="N6" s="54">
        <v>0</v>
      </c>
      <c r="O6" s="54">
        <v>0</v>
      </c>
      <c r="P6" s="54">
        <v>1</v>
      </c>
      <c r="Q6" s="54">
        <v>7</v>
      </c>
      <c r="R6" s="54">
        <v>0</v>
      </c>
      <c r="S6" s="54">
        <v>0</v>
      </c>
      <c r="T6" s="54">
        <v>15</v>
      </c>
      <c r="U6" s="54">
        <v>3</v>
      </c>
      <c r="V6" s="54">
        <v>155</v>
      </c>
      <c r="W6" s="54">
        <v>3</v>
      </c>
      <c r="X6" s="54">
        <v>0</v>
      </c>
      <c r="Y6" s="54">
        <v>2</v>
      </c>
      <c r="Z6" s="54">
        <v>12</v>
      </c>
      <c r="AA6" s="54">
        <v>24</v>
      </c>
      <c r="AB6" s="54">
        <v>126</v>
      </c>
      <c r="AC6" s="54">
        <v>16</v>
      </c>
      <c r="AD6" s="54">
        <v>4</v>
      </c>
      <c r="AE6" s="54">
        <v>0</v>
      </c>
      <c r="AF6" s="54">
        <v>0.5</v>
      </c>
      <c r="AG6" s="54">
        <v>728</v>
      </c>
      <c r="AH6" s="54">
        <v>1</v>
      </c>
      <c r="AI6" s="54">
        <v>18</v>
      </c>
      <c r="AJ6" s="54">
        <v>95</v>
      </c>
      <c r="AK6" s="54">
        <v>218</v>
      </c>
      <c r="AL6" s="54">
        <v>31</v>
      </c>
      <c r="AM6" s="54">
        <v>4</v>
      </c>
      <c r="AN6" s="54">
        <v>457</v>
      </c>
      <c r="AO6" s="54">
        <v>66</v>
      </c>
      <c r="AP6" s="54">
        <v>14</v>
      </c>
      <c r="AQ6" s="54">
        <f t="shared" ref="AQ6:AQ11" si="0">SUM(B6:AP6)</f>
        <v>3499.5</v>
      </c>
    </row>
    <row r="7" spans="1:43" x14ac:dyDescent="0.2">
      <c r="A7" t="s">
        <v>142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>
        <v>4</v>
      </c>
      <c r="H7" s="54">
        <v>0</v>
      </c>
      <c r="I7" s="54">
        <v>2</v>
      </c>
      <c r="J7" s="54">
        <v>1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  <c r="W7" s="54">
        <v>0</v>
      </c>
      <c r="X7" s="54">
        <v>0</v>
      </c>
      <c r="Y7" s="54">
        <v>0</v>
      </c>
      <c r="Z7" s="54">
        <v>0</v>
      </c>
      <c r="AA7" s="54">
        <v>0</v>
      </c>
      <c r="AB7" s="54">
        <v>1</v>
      </c>
      <c r="AC7" s="54">
        <v>1</v>
      </c>
      <c r="AD7" s="54">
        <v>0</v>
      </c>
      <c r="AE7" s="54">
        <v>0</v>
      </c>
      <c r="AF7" s="54">
        <v>2</v>
      </c>
      <c r="AG7" s="54">
        <v>253</v>
      </c>
      <c r="AH7" s="54">
        <v>174</v>
      </c>
      <c r="AI7" s="54">
        <v>3</v>
      </c>
      <c r="AJ7" s="54">
        <v>179</v>
      </c>
      <c r="AK7" s="54">
        <v>22</v>
      </c>
      <c r="AL7" s="54">
        <v>4</v>
      </c>
      <c r="AM7" s="54">
        <v>1</v>
      </c>
      <c r="AN7" s="54">
        <v>11</v>
      </c>
      <c r="AO7" s="54">
        <v>7</v>
      </c>
      <c r="AP7" s="54">
        <v>7</v>
      </c>
      <c r="AQ7" s="54">
        <f t="shared" si="0"/>
        <v>672</v>
      </c>
    </row>
    <row r="8" spans="1:43" x14ac:dyDescent="0.2">
      <c r="A8" t="s">
        <v>143</v>
      </c>
      <c r="B8" s="54">
        <v>56</v>
      </c>
      <c r="C8" s="54">
        <v>0</v>
      </c>
      <c r="D8" s="54">
        <v>11</v>
      </c>
      <c r="E8" s="54">
        <v>0</v>
      </c>
      <c r="F8" s="54">
        <v>1</v>
      </c>
      <c r="G8" s="54">
        <v>0</v>
      </c>
      <c r="H8" s="54">
        <v>0</v>
      </c>
      <c r="I8" s="54">
        <v>24</v>
      </c>
      <c r="J8" s="54">
        <v>8</v>
      </c>
      <c r="K8" s="54">
        <v>0</v>
      </c>
      <c r="L8" s="54">
        <v>13</v>
      </c>
      <c r="M8" s="54">
        <v>0</v>
      </c>
      <c r="N8" s="54">
        <v>0</v>
      </c>
      <c r="O8" s="54">
        <v>0</v>
      </c>
      <c r="P8" s="54">
        <v>21</v>
      </c>
      <c r="Q8" s="54">
        <v>16</v>
      </c>
      <c r="R8" s="54">
        <v>0</v>
      </c>
      <c r="S8" s="54">
        <v>17</v>
      </c>
      <c r="T8" s="54">
        <v>42</v>
      </c>
      <c r="U8" s="54">
        <v>30</v>
      </c>
      <c r="V8" s="54">
        <v>0</v>
      </c>
      <c r="W8" s="54">
        <v>32</v>
      </c>
      <c r="X8" s="54">
        <v>3</v>
      </c>
      <c r="Y8" s="54">
        <v>3</v>
      </c>
      <c r="Z8" s="54">
        <v>11</v>
      </c>
      <c r="AA8" s="54">
        <v>0</v>
      </c>
      <c r="AB8" s="54">
        <v>12</v>
      </c>
      <c r="AC8" s="54">
        <v>18</v>
      </c>
      <c r="AD8" s="54">
        <v>0</v>
      </c>
      <c r="AE8" s="54">
        <v>6</v>
      </c>
      <c r="AF8" s="54">
        <v>35</v>
      </c>
      <c r="AG8" s="54">
        <v>41</v>
      </c>
      <c r="AH8" s="54">
        <v>22</v>
      </c>
      <c r="AI8" s="54">
        <v>60</v>
      </c>
      <c r="AJ8" s="54">
        <v>57</v>
      </c>
      <c r="AK8" s="54">
        <v>14</v>
      </c>
      <c r="AL8" s="54">
        <v>20</v>
      </c>
      <c r="AM8" s="54">
        <v>54</v>
      </c>
      <c r="AN8" s="54">
        <v>46</v>
      </c>
      <c r="AO8" s="54">
        <v>108</v>
      </c>
      <c r="AP8" s="54">
        <v>30</v>
      </c>
      <c r="AQ8" s="54">
        <f t="shared" si="0"/>
        <v>811</v>
      </c>
    </row>
    <row r="9" spans="1:43" x14ac:dyDescent="0.2">
      <c r="A9" t="s">
        <v>144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4">
        <v>0</v>
      </c>
      <c r="AE9" s="54">
        <v>0</v>
      </c>
      <c r="AF9" s="54">
        <v>0</v>
      </c>
      <c r="AG9" s="54">
        <v>0</v>
      </c>
      <c r="AH9" s="54">
        <v>0</v>
      </c>
      <c r="AI9" s="54">
        <v>0</v>
      </c>
      <c r="AJ9" s="54">
        <v>0</v>
      </c>
      <c r="AK9" s="54">
        <v>0</v>
      </c>
      <c r="AL9" s="54">
        <v>0</v>
      </c>
      <c r="AM9" s="54">
        <v>0</v>
      </c>
      <c r="AN9" s="54">
        <v>0</v>
      </c>
      <c r="AO9" s="54">
        <v>0</v>
      </c>
      <c r="AP9" s="54">
        <v>0</v>
      </c>
      <c r="AQ9" s="54">
        <f t="shared" si="0"/>
        <v>0</v>
      </c>
    </row>
    <row r="10" spans="1:43" x14ac:dyDescent="0.2">
      <c r="A10" t="s">
        <v>145</v>
      </c>
      <c r="B10" s="54">
        <v>81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8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1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4">
        <v>0</v>
      </c>
      <c r="AK10" s="54">
        <v>0</v>
      </c>
      <c r="AL10" s="54">
        <v>46</v>
      </c>
      <c r="AM10" s="54">
        <v>0</v>
      </c>
      <c r="AN10" s="54">
        <v>28</v>
      </c>
      <c r="AO10" s="54">
        <v>1</v>
      </c>
      <c r="AP10" s="54">
        <v>21</v>
      </c>
      <c r="AQ10" s="54">
        <f t="shared" si="0"/>
        <v>186</v>
      </c>
    </row>
    <row r="11" spans="1:43" x14ac:dyDescent="0.2">
      <c r="A11" t="s">
        <v>146</v>
      </c>
      <c r="B11" s="54">
        <v>344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5</v>
      </c>
      <c r="I11" s="54">
        <v>9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30</v>
      </c>
      <c r="Q11" s="54">
        <v>18</v>
      </c>
      <c r="R11" s="54">
        <v>0</v>
      </c>
      <c r="S11" s="54">
        <v>0</v>
      </c>
      <c r="T11" s="54">
        <v>16</v>
      </c>
      <c r="U11" s="54">
        <v>8</v>
      </c>
      <c r="V11" s="54">
        <v>176</v>
      </c>
      <c r="W11" s="54">
        <v>0</v>
      </c>
      <c r="X11" s="54">
        <v>0</v>
      </c>
      <c r="Y11" s="54">
        <v>2</v>
      </c>
      <c r="Z11" s="54">
        <v>0</v>
      </c>
      <c r="AA11" s="54">
        <v>0</v>
      </c>
      <c r="AB11" s="54">
        <v>36</v>
      </c>
      <c r="AC11" s="54">
        <v>36</v>
      </c>
      <c r="AD11" s="54">
        <v>0</v>
      </c>
      <c r="AE11" s="54">
        <v>0</v>
      </c>
      <c r="AF11" s="54">
        <v>0</v>
      </c>
      <c r="AG11" s="54">
        <v>0</v>
      </c>
      <c r="AH11" s="54">
        <v>13</v>
      </c>
      <c r="AI11" s="54">
        <v>9</v>
      </c>
      <c r="AJ11" s="54">
        <v>3</v>
      </c>
      <c r="AK11" s="54">
        <v>0</v>
      </c>
      <c r="AL11" s="54">
        <v>7</v>
      </c>
      <c r="AM11" s="54">
        <v>0</v>
      </c>
      <c r="AN11" s="54">
        <v>3</v>
      </c>
      <c r="AO11" s="54">
        <v>52</v>
      </c>
      <c r="AP11" s="54">
        <v>0</v>
      </c>
      <c r="AQ11" s="54">
        <f t="shared" si="0"/>
        <v>767</v>
      </c>
    </row>
    <row r="12" spans="1:43" x14ac:dyDescent="0.2">
      <c r="A12" s="67" t="s">
        <v>282</v>
      </c>
      <c r="B12" s="66">
        <f>SUM(B5:B11)</f>
        <v>5060</v>
      </c>
      <c r="C12" s="66">
        <f t="shared" ref="C12:AQ12" si="1">SUM(C5:C11)</f>
        <v>412</v>
      </c>
      <c r="D12" s="66">
        <f t="shared" si="1"/>
        <v>153</v>
      </c>
      <c r="E12" s="66">
        <f t="shared" si="1"/>
        <v>19</v>
      </c>
      <c r="F12" s="66">
        <f t="shared" si="1"/>
        <v>38</v>
      </c>
      <c r="G12" s="66">
        <f t="shared" si="1"/>
        <v>141</v>
      </c>
      <c r="H12" s="66">
        <f t="shared" si="1"/>
        <v>24</v>
      </c>
      <c r="I12" s="66">
        <f t="shared" si="1"/>
        <v>195</v>
      </c>
      <c r="J12" s="66">
        <f t="shared" si="1"/>
        <v>30</v>
      </c>
      <c r="K12" s="66">
        <f t="shared" si="1"/>
        <v>311</v>
      </c>
      <c r="L12" s="66">
        <f t="shared" si="1"/>
        <v>124</v>
      </c>
      <c r="M12" s="66">
        <f t="shared" si="1"/>
        <v>52</v>
      </c>
      <c r="N12" s="66">
        <f t="shared" si="1"/>
        <v>0</v>
      </c>
      <c r="O12" s="66">
        <f t="shared" si="1"/>
        <v>0</v>
      </c>
      <c r="P12" s="66">
        <f t="shared" si="1"/>
        <v>101</v>
      </c>
      <c r="Q12" s="66">
        <f t="shared" si="1"/>
        <v>76</v>
      </c>
      <c r="R12" s="66">
        <f t="shared" si="1"/>
        <v>74</v>
      </c>
      <c r="S12" s="66">
        <f t="shared" si="1"/>
        <v>35</v>
      </c>
      <c r="T12" s="66">
        <f t="shared" si="1"/>
        <v>207</v>
      </c>
      <c r="U12" s="66">
        <f>SUM(U5:U11)</f>
        <v>41</v>
      </c>
      <c r="V12" s="66">
        <f t="shared" si="1"/>
        <v>1291</v>
      </c>
      <c r="W12" s="66">
        <f t="shared" si="1"/>
        <v>49</v>
      </c>
      <c r="X12" s="66">
        <f t="shared" si="1"/>
        <v>3</v>
      </c>
      <c r="Y12" s="66">
        <f t="shared" si="1"/>
        <v>7</v>
      </c>
      <c r="Z12" s="66">
        <f t="shared" si="1"/>
        <v>103</v>
      </c>
      <c r="AA12" s="66">
        <f t="shared" si="1"/>
        <v>36</v>
      </c>
      <c r="AB12" s="66">
        <f t="shared" si="1"/>
        <v>307</v>
      </c>
      <c r="AC12" s="66">
        <f t="shared" si="1"/>
        <v>84</v>
      </c>
      <c r="AD12" s="66">
        <f t="shared" si="1"/>
        <v>22</v>
      </c>
      <c r="AE12" s="66">
        <f t="shared" si="1"/>
        <v>6</v>
      </c>
      <c r="AF12" s="66">
        <f t="shared" si="1"/>
        <v>73.5</v>
      </c>
      <c r="AG12" s="66">
        <f t="shared" si="1"/>
        <v>1138</v>
      </c>
      <c r="AH12" s="66">
        <f t="shared" si="1"/>
        <v>219</v>
      </c>
      <c r="AI12" s="66">
        <f t="shared" si="1"/>
        <v>121</v>
      </c>
      <c r="AJ12" s="66">
        <f t="shared" si="1"/>
        <v>340</v>
      </c>
      <c r="AK12" s="66">
        <f t="shared" si="1"/>
        <v>254</v>
      </c>
      <c r="AL12" s="66">
        <f t="shared" si="1"/>
        <v>125</v>
      </c>
      <c r="AM12" s="66">
        <f t="shared" si="1"/>
        <v>92</v>
      </c>
      <c r="AN12" s="66">
        <f t="shared" si="1"/>
        <v>651</v>
      </c>
      <c r="AO12" s="66">
        <f t="shared" si="1"/>
        <v>457</v>
      </c>
      <c r="AP12" s="66">
        <f t="shared" si="1"/>
        <v>193</v>
      </c>
      <c r="AQ12" s="66">
        <f t="shared" si="1"/>
        <v>12664.5</v>
      </c>
    </row>
    <row r="15" spans="1:43" x14ac:dyDescent="0.2">
      <c r="A15" s="93" t="s">
        <v>373</v>
      </c>
      <c r="AP15" t="s">
        <v>295</v>
      </c>
    </row>
    <row r="16" spans="1:43" x14ac:dyDescent="0.2">
      <c r="A16" s="43"/>
      <c r="B16" s="43">
        <v>1</v>
      </c>
      <c r="C16" s="43">
        <v>2</v>
      </c>
      <c r="D16" s="43">
        <v>3</v>
      </c>
      <c r="E16" s="43">
        <v>4</v>
      </c>
      <c r="F16" s="43">
        <v>5</v>
      </c>
      <c r="G16" s="43">
        <v>6</v>
      </c>
      <c r="H16" s="43">
        <v>7</v>
      </c>
      <c r="I16" s="43">
        <v>8</v>
      </c>
      <c r="J16" s="43">
        <v>9</v>
      </c>
      <c r="K16" s="43">
        <v>10</v>
      </c>
      <c r="L16" s="43">
        <v>11</v>
      </c>
      <c r="M16" s="43">
        <v>12</v>
      </c>
      <c r="N16" s="43">
        <v>13</v>
      </c>
      <c r="O16" s="43">
        <v>14</v>
      </c>
      <c r="P16" s="43">
        <v>15</v>
      </c>
      <c r="Q16" s="43">
        <v>16</v>
      </c>
      <c r="R16" s="43">
        <v>17</v>
      </c>
      <c r="S16" s="43">
        <v>18</v>
      </c>
      <c r="T16" s="43">
        <v>19</v>
      </c>
      <c r="U16" s="43">
        <v>20</v>
      </c>
      <c r="V16" s="43">
        <v>21</v>
      </c>
      <c r="W16" s="43">
        <v>22</v>
      </c>
      <c r="X16" s="43">
        <v>23</v>
      </c>
      <c r="Y16" s="43">
        <v>24</v>
      </c>
      <c r="Z16" s="43">
        <v>25</v>
      </c>
      <c r="AA16" s="43">
        <v>26</v>
      </c>
      <c r="AB16" s="43">
        <v>27</v>
      </c>
      <c r="AC16" s="43">
        <v>28</v>
      </c>
      <c r="AD16" s="43">
        <v>29</v>
      </c>
      <c r="AE16" s="43">
        <v>30</v>
      </c>
      <c r="AF16" s="43">
        <v>31</v>
      </c>
      <c r="AG16" s="43">
        <v>32</v>
      </c>
      <c r="AH16" s="43">
        <v>33</v>
      </c>
      <c r="AI16" s="43">
        <v>34</v>
      </c>
      <c r="AJ16" s="43">
        <v>35</v>
      </c>
      <c r="AK16" s="43">
        <v>36</v>
      </c>
      <c r="AL16" s="43">
        <v>37</v>
      </c>
      <c r="AM16" s="43">
        <v>38</v>
      </c>
      <c r="AN16" s="43">
        <v>39</v>
      </c>
      <c r="AO16" s="43">
        <v>40</v>
      </c>
      <c r="AP16" s="43">
        <v>41</v>
      </c>
      <c r="AQ16" s="43"/>
    </row>
    <row r="17" spans="1:43" x14ac:dyDescent="0.2">
      <c r="B17" t="s">
        <v>51</v>
      </c>
      <c r="C17" t="s">
        <v>47</v>
      </c>
      <c r="D17" t="s">
        <v>47</v>
      </c>
      <c r="E17" t="s">
        <v>47</v>
      </c>
      <c r="F17" t="s">
        <v>41</v>
      </c>
      <c r="G17" t="s">
        <v>41</v>
      </c>
      <c r="H17" t="s">
        <v>41</v>
      </c>
      <c r="I17" t="s">
        <v>41</v>
      </c>
      <c r="J17" t="s">
        <v>41</v>
      </c>
      <c r="K17" t="s">
        <v>35</v>
      </c>
      <c r="L17" t="s">
        <v>35</v>
      </c>
      <c r="M17" t="s">
        <v>35</v>
      </c>
      <c r="N17" t="s">
        <v>35</v>
      </c>
      <c r="O17" t="s">
        <v>35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  <c r="V17" t="s">
        <v>23</v>
      </c>
      <c r="W17" t="s">
        <v>23</v>
      </c>
      <c r="X17" t="s">
        <v>23</v>
      </c>
      <c r="Y17" t="s">
        <v>23</v>
      </c>
      <c r="Z17" t="s">
        <v>15</v>
      </c>
      <c r="AA17" t="s">
        <v>15</v>
      </c>
      <c r="AB17" t="s">
        <v>15</v>
      </c>
      <c r="AC17" t="s">
        <v>15</v>
      </c>
      <c r="AD17" t="s">
        <v>15</v>
      </c>
      <c r="AE17" t="s">
        <v>15</v>
      </c>
      <c r="AF17" t="s">
        <v>15</v>
      </c>
      <c r="AG17" t="s">
        <v>9</v>
      </c>
      <c r="AH17" t="s">
        <v>9</v>
      </c>
      <c r="AI17" t="s">
        <v>9</v>
      </c>
      <c r="AJ17" t="s">
        <v>9</v>
      </c>
      <c r="AK17" t="s">
        <v>9</v>
      </c>
      <c r="AL17" t="s">
        <v>6</v>
      </c>
      <c r="AM17" t="s">
        <v>6</v>
      </c>
      <c r="AN17" t="s">
        <v>2</v>
      </c>
      <c r="AO17" t="s">
        <v>2</v>
      </c>
      <c r="AP17" t="s">
        <v>2</v>
      </c>
      <c r="AQ17" t="s">
        <v>205</v>
      </c>
    </row>
    <row r="18" spans="1:43" x14ac:dyDescent="0.2">
      <c r="A18" s="61"/>
      <c r="B18" s="61" t="s">
        <v>50</v>
      </c>
      <c r="C18" s="61" t="s">
        <v>49</v>
      </c>
      <c r="D18" s="61" t="s">
        <v>48</v>
      </c>
      <c r="E18" s="61" t="s">
        <v>46</v>
      </c>
      <c r="F18" s="61" t="s">
        <v>45</v>
      </c>
      <c r="G18" s="61" t="s">
        <v>44</v>
      </c>
      <c r="H18" s="61" t="s">
        <v>43</v>
      </c>
      <c r="I18" s="61" t="s">
        <v>42</v>
      </c>
      <c r="J18" s="61" t="s">
        <v>40</v>
      </c>
      <c r="K18" s="61" t="s">
        <v>39</v>
      </c>
      <c r="L18" s="61" t="s">
        <v>38</v>
      </c>
      <c r="M18" s="61" t="s">
        <v>37</v>
      </c>
      <c r="N18" s="61" t="s">
        <v>36</v>
      </c>
      <c r="O18" s="61" t="s">
        <v>34</v>
      </c>
      <c r="P18" s="61" t="s">
        <v>33</v>
      </c>
      <c r="Q18" s="61" t="s">
        <v>32</v>
      </c>
      <c r="R18" s="61" t="s">
        <v>31</v>
      </c>
      <c r="S18" s="61" t="s">
        <v>30</v>
      </c>
      <c r="T18" s="61" t="s">
        <v>29</v>
      </c>
      <c r="U18" s="61" t="s">
        <v>27</v>
      </c>
      <c r="V18" s="61" t="s">
        <v>26</v>
      </c>
      <c r="W18" s="61" t="s">
        <v>25</v>
      </c>
      <c r="X18" s="61" t="s">
        <v>24</v>
      </c>
      <c r="Y18" s="61" t="s">
        <v>22</v>
      </c>
      <c r="Z18" s="61" t="s">
        <v>21</v>
      </c>
      <c r="AA18" s="61" t="s">
        <v>20</v>
      </c>
      <c r="AB18" s="61" t="s">
        <v>19</v>
      </c>
      <c r="AC18" s="61" t="s">
        <v>18</v>
      </c>
      <c r="AD18" s="61" t="s">
        <v>17</v>
      </c>
      <c r="AE18" s="61" t="s">
        <v>16</v>
      </c>
      <c r="AF18" s="61" t="s">
        <v>14</v>
      </c>
      <c r="AG18" s="61" t="s">
        <v>13</v>
      </c>
      <c r="AH18" s="61" t="s">
        <v>12</v>
      </c>
      <c r="AI18" s="61" t="s">
        <v>11</v>
      </c>
      <c r="AJ18" s="61" t="s">
        <v>10</v>
      </c>
      <c r="AK18" s="61" t="s">
        <v>8</v>
      </c>
      <c r="AL18" s="61" t="s">
        <v>7</v>
      </c>
      <c r="AM18" s="61" t="s">
        <v>5</v>
      </c>
      <c r="AN18" s="61" t="s">
        <v>4</v>
      </c>
      <c r="AO18" s="61" t="s">
        <v>3</v>
      </c>
      <c r="AP18" s="61" t="s">
        <v>1</v>
      </c>
      <c r="AQ18" s="61"/>
    </row>
    <row r="19" spans="1:43" x14ac:dyDescent="0.2">
      <c r="A19" t="s">
        <v>140</v>
      </c>
      <c r="B19" s="54">
        <v>3354</v>
      </c>
      <c r="C19" s="54">
        <v>440</v>
      </c>
      <c r="D19" s="54">
        <v>146</v>
      </c>
      <c r="E19" s="54">
        <v>17</v>
      </c>
      <c r="F19" s="54">
        <v>37</v>
      </c>
      <c r="G19" s="54">
        <v>114</v>
      </c>
      <c r="H19" s="54">
        <v>0</v>
      </c>
      <c r="I19" s="54">
        <v>154</v>
      </c>
      <c r="J19" s="54">
        <v>0</v>
      </c>
      <c r="K19" s="54">
        <v>296</v>
      </c>
      <c r="L19" s="54">
        <v>102</v>
      </c>
      <c r="M19" s="54">
        <v>52</v>
      </c>
      <c r="N19" s="54">
        <v>0</v>
      </c>
      <c r="O19" s="54">
        <v>0</v>
      </c>
      <c r="P19" s="54">
        <v>46</v>
      </c>
      <c r="Q19" s="54">
        <v>98</v>
      </c>
      <c r="R19" s="54">
        <v>73</v>
      </c>
      <c r="S19" s="54">
        <v>11</v>
      </c>
      <c r="T19" s="54">
        <v>129</v>
      </c>
      <c r="U19" s="54">
        <v>0</v>
      </c>
      <c r="V19" s="54">
        <v>753</v>
      </c>
      <c r="W19" s="54">
        <v>15</v>
      </c>
      <c r="X19" s="54">
        <v>0</v>
      </c>
      <c r="Y19" s="54">
        <v>0</v>
      </c>
      <c r="Z19" s="54">
        <v>98</v>
      </c>
      <c r="AA19" s="54">
        <v>23</v>
      </c>
      <c r="AB19" s="54">
        <v>123</v>
      </c>
      <c r="AC19" s="54">
        <v>11</v>
      </c>
      <c r="AD19" s="54">
        <v>16</v>
      </c>
      <c r="AE19" s="54">
        <v>0</v>
      </c>
      <c r="AF19" s="54">
        <v>36</v>
      </c>
      <c r="AG19" s="54">
        <v>115</v>
      </c>
      <c r="AH19" s="54">
        <v>11</v>
      </c>
      <c r="AI19" s="54">
        <v>33</v>
      </c>
      <c r="AJ19" s="54">
        <v>6</v>
      </c>
      <c r="AK19" s="54">
        <v>0</v>
      </c>
      <c r="AL19" s="54">
        <v>16</v>
      </c>
      <c r="AM19" s="54">
        <v>34</v>
      </c>
      <c r="AN19" s="54">
        <v>106</v>
      </c>
      <c r="AO19" s="54">
        <v>204</v>
      </c>
      <c r="AP19" s="54">
        <v>117</v>
      </c>
      <c r="AQ19" s="54">
        <f t="shared" ref="AQ19:AQ25" si="2">SUM(B19:AP19)</f>
        <v>6786</v>
      </c>
    </row>
    <row r="20" spans="1:43" x14ac:dyDescent="0.2">
      <c r="A20" t="s">
        <v>141</v>
      </c>
      <c r="B20" s="54">
        <v>1333</v>
      </c>
      <c r="C20" s="54">
        <v>0</v>
      </c>
      <c r="D20" s="54">
        <v>5</v>
      </c>
      <c r="E20" s="54">
        <v>0</v>
      </c>
      <c r="F20" s="54">
        <v>0</v>
      </c>
      <c r="G20" s="54">
        <v>26</v>
      </c>
      <c r="H20" s="54">
        <v>18</v>
      </c>
      <c r="I20" s="54">
        <v>1</v>
      </c>
      <c r="J20" s="54">
        <v>13</v>
      </c>
      <c r="K20" s="54">
        <v>15</v>
      </c>
      <c r="L20" s="54">
        <v>4</v>
      </c>
      <c r="M20" s="54">
        <v>2</v>
      </c>
      <c r="N20" s="54">
        <v>0</v>
      </c>
      <c r="O20" s="54">
        <v>0</v>
      </c>
      <c r="P20" s="54">
        <v>4</v>
      </c>
      <c r="Q20" s="54">
        <v>4</v>
      </c>
      <c r="R20" s="54">
        <v>0</v>
      </c>
      <c r="S20" s="54">
        <v>0</v>
      </c>
      <c r="T20" s="54">
        <v>15</v>
      </c>
      <c r="U20" s="54">
        <v>3</v>
      </c>
      <c r="V20" s="54">
        <v>198</v>
      </c>
      <c r="W20" s="54">
        <v>4</v>
      </c>
      <c r="X20" s="54">
        <v>0</v>
      </c>
      <c r="Y20" s="54">
        <v>2</v>
      </c>
      <c r="Z20" s="54">
        <v>9</v>
      </c>
      <c r="AA20" s="54">
        <v>23</v>
      </c>
      <c r="AB20" s="54">
        <v>123</v>
      </c>
      <c r="AC20" s="54">
        <v>15</v>
      </c>
      <c r="AD20" s="54">
        <v>4</v>
      </c>
      <c r="AE20" s="54">
        <v>0</v>
      </c>
      <c r="AF20" s="54">
        <v>1</v>
      </c>
      <c r="AG20" s="54">
        <v>722</v>
      </c>
      <c r="AH20" s="54">
        <v>1</v>
      </c>
      <c r="AI20" s="54">
        <v>15</v>
      </c>
      <c r="AJ20" s="54">
        <v>93</v>
      </c>
      <c r="AK20" s="54">
        <v>210</v>
      </c>
      <c r="AL20" s="54">
        <v>28</v>
      </c>
      <c r="AM20" s="54">
        <v>4</v>
      </c>
      <c r="AN20" s="54">
        <v>465</v>
      </c>
      <c r="AO20" s="54">
        <v>63</v>
      </c>
      <c r="AP20" s="54">
        <v>13</v>
      </c>
      <c r="AQ20" s="54">
        <f t="shared" si="2"/>
        <v>3436</v>
      </c>
    </row>
    <row r="21" spans="1:43" x14ac:dyDescent="0.2">
      <c r="A21" t="s">
        <v>142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4</v>
      </c>
      <c r="H21" s="54">
        <v>0</v>
      </c>
      <c r="I21" s="54">
        <v>0</v>
      </c>
      <c r="J21" s="54">
        <v>1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34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1</v>
      </c>
      <c r="AC21" s="54">
        <v>1</v>
      </c>
      <c r="AD21" s="54">
        <v>0</v>
      </c>
      <c r="AE21" s="54">
        <v>0</v>
      </c>
      <c r="AF21" s="54">
        <v>2</v>
      </c>
      <c r="AG21" s="54">
        <v>255</v>
      </c>
      <c r="AH21" s="54">
        <v>179</v>
      </c>
      <c r="AI21" s="54">
        <v>3</v>
      </c>
      <c r="AJ21" s="54">
        <v>175</v>
      </c>
      <c r="AK21" s="54">
        <v>33</v>
      </c>
      <c r="AL21" s="54">
        <v>14</v>
      </c>
      <c r="AM21" s="344">
        <v>0</v>
      </c>
      <c r="AN21" s="54">
        <v>9</v>
      </c>
      <c r="AO21" s="54">
        <v>8</v>
      </c>
      <c r="AP21" s="54">
        <v>6</v>
      </c>
      <c r="AQ21" s="54">
        <f t="shared" si="2"/>
        <v>691</v>
      </c>
    </row>
    <row r="22" spans="1:43" x14ac:dyDescent="0.2">
      <c r="A22" t="s">
        <v>143</v>
      </c>
      <c r="B22" s="54">
        <v>83</v>
      </c>
      <c r="C22" s="54">
        <v>0</v>
      </c>
      <c r="D22" s="54">
        <v>12</v>
      </c>
      <c r="E22" s="54">
        <v>0</v>
      </c>
      <c r="F22" s="54">
        <v>1</v>
      </c>
      <c r="G22" s="54">
        <v>0</v>
      </c>
      <c r="H22" s="54">
        <v>0</v>
      </c>
      <c r="I22" s="54">
        <v>10</v>
      </c>
      <c r="J22" s="54">
        <v>9</v>
      </c>
      <c r="K22" s="54">
        <v>0</v>
      </c>
      <c r="L22" s="54">
        <v>16</v>
      </c>
      <c r="M22" s="54">
        <v>0</v>
      </c>
      <c r="N22" s="54">
        <v>0</v>
      </c>
      <c r="O22" s="54">
        <v>0</v>
      </c>
      <c r="P22" s="54">
        <v>15</v>
      </c>
      <c r="Q22" s="54">
        <v>41</v>
      </c>
      <c r="R22" s="54">
        <v>0</v>
      </c>
      <c r="S22" s="54">
        <v>14</v>
      </c>
      <c r="T22" s="54">
        <v>38</v>
      </c>
      <c r="U22" s="54">
        <v>28</v>
      </c>
      <c r="V22" s="54">
        <v>0</v>
      </c>
      <c r="W22" s="54">
        <v>31</v>
      </c>
      <c r="X22" s="54">
        <v>3</v>
      </c>
      <c r="Y22" s="54">
        <v>3</v>
      </c>
      <c r="Z22" s="54">
        <v>11</v>
      </c>
      <c r="AA22" s="54">
        <v>0</v>
      </c>
      <c r="AB22" s="54">
        <v>12</v>
      </c>
      <c r="AC22" s="54">
        <v>17</v>
      </c>
      <c r="AD22" s="54">
        <v>0</v>
      </c>
      <c r="AE22" s="54">
        <v>6</v>
      </c>
      <c r="AF22" s="344">
        <v>34</v>
      </c>
      <c r="AG22" s="54">
        <v>42</v>
      </c>
      <c r="AH22" s="54">
        <v>22</v>
      </c>
      <c r="AI22" s="54">
        <v>60</v>
      </c>
      <c r="AJ22" s="54">
        <v>56</v>
      </c>
      <c r="AK22" s="54">
        <v>12</v>
      </c>
      <c r="AL22" s="54">
        <v>20</v>
      </c>
      <c r="AM22" s="344">
        <v>60</v>
      </c>
      <c r="AN22" s="54">
        <v>52</v>
      </c>
      <c r="AO22" s="54">
        <v>126</v>
      </c>
      <c r="AP22" s="54">
        <v>41</v>
      </c>
      <c r="AQ22" s="54">
        <f t="shared" si="2"/>
        <v>875</v>
      </c>
    </row>
    <row r="23" spans="1:43" x14ac:dyDescent="0.2">
      <c r="A23" t="s">
        <v>144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54">
        <v>0</v>
      </c>
      <c r="AP23" s="54">
        <v>0</v>
      </c>
      <c r="AQ23" s="54">
        <f t="shared" si="2"/>
        <v>0</v>
      </c>
    </row>
    <row r="24" spans="1:43" x14ac:dyDescent="0.2">
      <c r="A24" t="s">
        <v>145</v>
      </c>
      <c r="B24" s="54">
        <v>114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8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1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4">
        <v>0</v>
      </c>
      <c r="AK24" s="54">
        <v>0</v>
      </c>
      <c r="AL24" s="54">
        <v>47</v>
      </c>
      <c r="AM24" s="54">
        <v>0</v>
      </c>
      <c r="AN24" s="54">
        <v>28</v>
      </c>
      <c r="AO24" s="54">
        <v>1</v>
      </c>
      <c r="AP24" s="54">
        <v>22</v>
      </c>
      <c r="AQ24" s="54">
        <f t="shared" si="2"/>
        <v>221</v>
      </c>
    </row>
    <row r="25" spans="1:43" x14ac:dyDescent="0.2">
      <c r="A25" t="s">
        <v>146</v>
      </c>
      <c r="B25" s="54">
        <v>476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6</v>
      </c>
      <c r="I25" s="54">
        <v>16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24</v>
      </c>
      <c r="Q25" s="54">
        <v>18</v>
      </c>
      <c r="R25" s="54">
        <v>0</v>
      </c>
      <c r="S25" s="54">
        <v>0</v>
      </c>
      <c r="T25" s="54">
        <v>12</v>
      </c>
      <c r="U25" s="54">
        <v>7</v>
      </c>
      <c r="V25" s="54">
        <v>86</v>
      </c>
      <c r="W25" s="54">
        <v>0</v>
      </c>
      <c r="X25" s="54">
        <v>0</v>
      </c>
      <c r="Y25" s="54">
        <v>2</v>
      </c>
      <c r="Z25" s="54">
        <v>0</v>
      </c>
      <c r="AA25" s="54">
        <v>0</v>
      </c>
      <c r="AB25" s="54">
        <v>36</v>
      </c>
      <c r="AC25" s="54">
        <v>32</v>
      </c>
      <c r="AD25" s="54">
        <v>0</v>
      </c>
      <c r="AE25" s="54">
        <v>0</v>
      </c>
      <c r="AF25" s="54">
        <v>0</v>
      </c>
      <c r="AG25" s="54">
        <v>0</v>
      </c>
      <c r="AH25" s="54">
        <v>14</v>
      </c>
      <c r="AI25" s="54">
        <v>6</v>
      </c>
      <c r="AJ25" s="54">
        <v>3</v>
      </c>
      <c r="AK25" s="54">
        <v>0</v>
      </c>
      <c r="AL25" s="54">
        <v>6</v>
      </c>
      <c r="AM25" s="54">
        <v>0</v>
      </c>
      <c r="AN25" s="54">
        <v>3</v>
      </c>
      <c r="AO25" s="54">
        <v>53</v>
      </c>
      <c r="AP25" s="54">
        <v>0</v>
      </c>
      <c r="AQ25" s="54">
        <f t="shared" si="2"/>
        <v>800</v>
      </c>
    </row>
    <row r="26" spans="1:43" x14ac:dyDescent="0.2">
      <c r="A26" s="67" t="s">
        <v>282</v>
      </c>
      <c r="B26" s="66">
        <f t="shared" ref="B26:AQ26" si="3">SUM(B19:B25)</f>
        <v>5360</v>
      </c>
      <c r="C26" s="66">
        <f t="shared" si="3"/>
        <v>440</v>
      </c>
      <c r="D26" s="66">
        <f t="shared" si="3"/>
        <v>163</v>
      </c>
      <c r="E26" s="66">
        <f t="shared" si="3"/>
        <v>17</v>
      </c>
      <c r="F26" s="66">
        <f t="shared" si="3"/>
        <v>38</v>
      </c>
      <c r="G26" s="66">
        <f t="shared" si="3"/>
        <v>144</v>
      </c>
      <c r="H26" s="66">
        <f t="shared" si="3"/>
        <v>24</v>
      </c>
      <c r="I26" s="66">
        <f t="shared" si="3"/>
        <v>181</v>
      </c>
      <c r="J26" s="66">
        <f t="shared" si="3"/>
        <v>31</v>
      </c>
      <c r="K26" s="66">
        <f t="shared" si="3"/>
        <v>311</v>
      </c>
      <c r="L26" s="66">
        <f t="shared" si="3"/>
        <v>122</v>
      </c>
      <c r="M26" s="66">
        <f t="shared" si="3"/>
        <v>54</v>
      </c>
      <c r="N26" s="66">
        <f t="shared" si="3"/>
        <v>0</v>
      </c>
      <c r="O26" s="66">
        <f t="shared" si="3"/>
        <v>0</v>
      </c>
      <c r="P26" s="66">
        <f t="shared" si="3"/>
        <v>89</v>
      </c>
      <c r="Q26" s="66">
        <f t="shared" si="3"/>
        <v>161</v>
      </c>
      <c r="R26" s="66">
        <f t="shared" si="3"/>
        <v>73</v>
      </c>
      <c r="S26" s="66">
        <f t="shared" si="3"/>
        <v>25</v>
      </c>
      <c r="T26" s="66">
        <f t="shared" si="3"/>
        <v>194</v>
      </c>
      <c r="U26" s="66">
        <f t="shared" si="3"/>
        <v>38</v>
      </c>
      <c r="V26" s="66">
        <f t="shared" si="3"/>
        <v>1037</v>
      </c>
      <c r="W26" s="66">
        <f t="shared" si="3"/>
        <v>50</v>
      </c>
      <c r="X26" s="66">
        <f t="shared" si="3"/>
        <v>3</v>
      </c>
      <c r="Y26" s="66">
        <f t="shared" si="3"/>
        <v>7</v>
      </c>
      <c r="Z26" s="66">
        <f t="shared" si="3"/>
        <v>118</v>
      </c>
      <c r="AA26" s="66">
        <f t="shared" si="3"/>
        <v>46</v>
      </c>
      <c r="AB26" s="66">
        <f t="shared" si="3"/>
        <v>295</v>
      </c>
      <c r="AC26" s="66">
        <f t="shared" si="3"/>
        <v>77</v>
      </c>
      <c r="AD26" s="66">
        <f t="shared" si="3"/>
        <v>20</v>
      </c>
      <c r="AE26" s="66">
        <f t="shared" si="3"/>
        <v>6</v>
      </c>
      <c r="AF26" s="66">
        <f t="shared" si="3"/>
        <v>73</v>
      </c>
      <c r="AG26" s="66">
        <f t="shared" si="3"/>
        <v>1134</v>
      </c>
      <c r="AH26" s="66">
        <f t="shared" si="3"/>
        <v>227</v>
      </c>
      <c r="AI26" s="66">
        <f t="shared" si="3"/>
        <v>117</v>
      </c>
      <c r="AJ26" s="66">
        <f t="shared" si="3"/>
        <v>333</v>
      </c>
      <c r="AK26" s="66">
        <f t="shared" si="3"/>
        <v>255</v>
      </c>
      <c r="AL26" s="66">
        <f t="shared" si="3"/>
        <v>131</v>
      </c>
      <c r="AM26" s="66">
        <f t="shared" si="3"/>
        <v>98</v>
      </c>
      <c r="AN26" s="66">
        <f t="shared" si="3"/>
        <v>663</v>
      </c>
      <c r="AO26" s="66">
        <f t="shared" si="3"/>
        <v>455</v>
      </c>
      <c r="AP26" s="66">
        <f t="shared" si="3"/>
        <v>199</v>
      </c>
      <c r="AQ26" s="66">
        <f t="shared" si="3"/>
        <v>12809</v>
      </c>
    </row>
    <row r="28" spans="1:43" x14ac:dyDescent="0.2">
      <c r="A28" t="s">
        <v>140</v>
      </c>
      <c r="B28" s="68">
        <f t="shared" ref="B28:B35" si="4">B19</f>
        <v>3354</v>
      </c>
      <c r="C28" s="68">
        <f t="shared" ref="C28:C35" si="5">SUM(C19:E19)</f>
        <v>603</v>
      </c>
      <c r="F28" s="68">
        <f t="shared" ref="F28:F35" si="6">SUM(F19:J19)</f>
        <v>305</v>
      </c>
      <c r="K28" s="68">
        <f t="shared" ref="K28:K35" si="7">SUM(K19:O19)</f>
        <v>450</v>
      </c>
      <c r="P28" s="68">
        <f t="shared" ref="P28:P35" si="8">SUM(P19:U19)</f>
        <v>357</v>
      </c>
      <c r="V28" s="68">
        <f t="shared" ref="V28:V35" si="9">SUM(V19:Y19)</f>
        <v>768</v>
      </c>
      <c r="Z28" s="68">
        <f t="shared" ref="Z28:Z35" si="10">SUM(Z19:AF19)</f>
        <v>307</v>
      </c>
      <c r="AG28" s="68">
        <f t="shared" ref="AG28:AG35" si="11">SUM(AG19:AK19)</f>
        <v>165</v>
      </c>
      <c r="AL28" s="68">
        <f t="shared" ref="AL28:AL35" si="12">SUM(AL19:AM19)</f>
        <v>50</v>
      </c>
      <c r="AN28" s="68">
        <f t="shared" ref="AN28:AN35" si="13">SUM(AN19:AP19)</f>
        <v>427</v>
      </c>
    </row>
    <row r="29" spans="1:43" x14ac:dyDescent="0.2">
      <c r="A29" t="s">
        <v>141</v>
      </c>
      <c r="B29" s="68">
        <f t="shared" si="4"/>
        <v>1333</v>
      </c>
      <c r="C29" s="68">
        <f t="shared" si="5"/>
        <v>5</v>
      </c>
      <c r="F29" s="68">
        <f t="shared" si="6"/>
        <v>58</v>
      </c>
      <c r="K29" s="68">
        <f t="shared" si="7"/>
        <v>21</v>
      </c>
      <c r="P29" s="68">
        <f t="shared" si="8"/>
        <v>26</v>
      </c>
      <c r="V29" s="68">
        <f t="shared" si="9"/>
        <v>204</v>
      </c>
      <c r="Z29" s="68">
        <f t="shared" si="10"/>
        <v>175</v>
      </c>
      <c r="AG29" s="68">
        <f t="shared" si="11"/>
        <v>1041</v>
      </c>
      <c r="AL29" s="68">
        <f t="shared" si="12"/>
        <v>32</v>
      </c>
      <c r="AN29" s="68">
        <f t="shared" si="13"/>
        <v>541</v>
      </c>
    </row>
    <row r="30" spans="1:43" x14ac:dyDescent="0.2">
      <c r="A30" t="s">
        <v>142</v>
      </c>
      <c r="B30" s="68">
        <f t="shared" si="4"/>
        <v>0</v>
      </c>
      <c r="C30" s="68">
        <f t="shared" si="5"/>
        <v>0</v>
      </c>
      <c r="F30" s="68">
        <f t="shared" si="6"/>
        <v>5</v>
      </c>
      <c r="K30" s="68">
        <f t="shared" si="7"/>
        <v>0</v>
      </c>
      <c r="P30" s="68">
        <f t="shared" si="8"/>
        <v>0</v>
      </c>
      <c r="V30" s="68">
        <f t="shared" si="9"/>
        <v>0</v>
      </c>
      <c r="Z30" s="68">
        <f t="shared" si="10"/>
        <v>4</v>
      </c>
      <c r="AG30" s="68">
        <f t="shared" si="11"/>
        <v>645</v>
      </c>
      <c r="AL30" s="68">
        <f t="shared" si="12"/>
        <v>14</v>
      </c>
      <c r="AN30" s="68">
        <f t="shared" si="13"/>
        <v>23</v>
      </c>
    </row>
    <row r="31" spans="1:43" x14ac:dyDescent="0.2">
      <c r="A31" t="s">
        <v>143</v>
      </c>
      <c r="B31" s="68">
        <f t="shared" si="4"/>
        <v>83</v>
      </c>
      <c r="C31" s="68">
        <f t="shared" si="5"/>
        <v>12</v>
      </c>
      <c r="F31" s="68">
        <f t="shared" si="6"/>
        <v>20</v>
      </c>
      <c r="K31" s="68">
        <f t="shared" si="7"/>
        <v>16</v>
      </c>
      <c r="P31" s="68">
        <f t="shared" si="8"/>
        <v>136</v>
      </c>
      <c r="V31" s="68">
        <f t="shared" si="9"/>
        <v>37</v>
      </c>
      <c r="Z31" s="68">
        <f t="shared" si="10"/>
        <v>80</v>
      </c>
      <c r="AG31" s="68">
        <f t="shared" si="11"/>
        <v>192</v>
      </c>
      <c r="AL31" s="68">
        <f t="shared" si="12"/>
        <v>80</v>
      </c>
      <c r="AN31" s="68">
        <f t="shared" si="13"/>
        <v>219</v>
      </c>
    </row>
    <row r="32" spans="1:43" x14ac:dyDescent="0.2">
      <c r="A32" t="s">
        <v>144</v>
      </c>
      <c r="B32" s="68">
        <f t="shared" si="4"/>
        <v>0</v>
      </c>
      <c r="C32" s="68">
        <f t="shared" si="5"/>
        <v>0</v>
      </c>
      <c r="F32" s="68">
        <f t="shared" si="6"/>
        <v>0</v>
      </c>
      <c r="K32" s="68">
        <f t="shared" si="7"/>
        <v>0</v>
      </c>
      <c r="P32" s="68">
        <f t="shared" si="8"/>
        <v>0</v>
      </c>
      <c r="V32" s="68">
        <f t="shared" si="9"/>
        <v>0</v>
      </c>
      <c r="Z32" s="68">
        <f t="shared" si="10"/>
        <v>0</v>
      </c>
      <c r="AG32" s="68">
        <f t="shared" si="11"/>
        <v>0</v>
      </c>
      <c r="AL32" s="68">
        <f t="shared" si="12"/>
        <v>0</v>
      </c>
      <c r="AN32" s="68">
        <f t="shared" si="13"/>
        <v>0</v>
      </c>
    </row>
    <row r="33" spans="1:43" x14ac:dyDescent="0.2">
      <c r="A33" t="s">
        <v>145</v>
      </c>
      <c r="B33" s="68">
        <f t="shared" si="4"/>
        <v>114</v>
      </c>
      <c r="C33" s="68">
        <f t="shared" si="5"/>
        <v>0</v>
      </c>
      <c r="F33" s="68">
        <f t="shared" si="6"/>
        <v>8</v>
      </c>
      <c r="K33" s="68">
        <f t="shared" si="7"/>
        <v>0</v>
      </c>
      <c r="P33" s="68">
        <f t="shared" si="8"/>
        <v>0</v>
      </c>
      <c r="V33" s="68">
        <f t="shared" si="9"/>
        <v>0</v>
      </c>
      <c r="Z33" s="68">
        <f t="shared" si="10"/>
        <v>1</v>
      </c>
      <c r="AG33" s="68">
        <f t="shared" si="11"/>
        <v>0</v>
      </c>
      <c r="AL33" s="68">
        <f t="shared" si="12"/>
        <v>47</v>
      </c>
      <c r="AN33" s="68">
        <f t="shared" si="13"/>
        <v>51</v>
      </c>
    </row>
    <row r="34" spans="1:43" x14ac:dyDescent="0.2">
      <c r="A34" t="s">
        <v>146</v>
      </c>
      <c r="B34" s="68">
        <f t="shared" si="4"/>
        <v>476</v>
      </c>
      <c r="C34" s="68">
        <f t="shared" si="5"/>
        <v>0</v>
      </c>
      <c r="F34" s="68">
        <f t="shared" si="6"/>
        <v>22</v>
      </c>
      <c r="K34" s="68">
        <f t="shared" si="7"/>
        <v>0</v>
      </c>
      <c r="P34" s="68">
        <f t="shared" si="8"/>
        <v>61</v>
      </c>
      <c r="V34" s="68">
        <f t="shared" si="9"/>
        <v>88</v>
      </c>
      <c r="Z34" s="68">
        <f t="shared" si="10"/>
        <v>68</v>
      </c>
      <c r="AG34" s="68">
        <f t="shared" si="11"/>
        <v>23</v>
      </c>
      <c r="AL34" s="68">
        <f t="shared" si="12"/>
        <v>6</v>
      </c>
      <c r="AN34" s="68">
        <f t="shared" si="13"/>
        <v>56</v>
      </c>
    </row>
    <row r="35" spans="1:43" x14ac:dyDescent="0.2">
      <c r="A35" s="67" t="s">
        <v>282</v>
      </c>
      <c r="B35" s="65">
        <f t="shared" si="4"/>
        <v>5360</v>
      </c>
      <c r="C35" s="65">
        <f t="shared" si="5"/>
        <v>620</v>
      </c>
      <c r="D35" s="67"/>
      <c r="E35" s="67"/>
      <c r="F35" s="65">
        <f t="shared" si="6"/>
        <v>418</v>
      </c>
      <c r="G35" s="67"/>
      <c r="H35" s="67"/>
      <c r="I35" s="67"/>
      <c r="J35" s="67"/>
      <c r="K35" s="65">
        <f t="shared" si="7"/>
        <v>487</v>
      </c>
      <c r="L35" s="67"/>
      <c r="M35" s="67"/>
      <c r="N35" s="67"/>
      <c r="O35" s="67"/>
      <c r="P35" s="65">
        <f t="shared" si="8"/>
        <v>580</v>
      </c>
      <c r="Q35" s="67"/>
      <c r="R35" s="67"/>
      <c r="S35" s="67"/>
      <c r="T35" s="67"/>
      <c r="U35" s="67"/>
      <c r="V35" s="65">
        <f t="shared" si="9"/>
        <v>1097</v>
      </c>
      <c r="W35" s="67"/>
      <c r="X35" s="67"/>
      <c r="Y35" s="67"/>
      <c r="Z35" s="65">
        <f t="shared" si="10"/>
        <v>635</v>
      </c>
      <c r="AA35" s="67"/>
      <c r="AB35" s="67"/>
      <c r="AC35" s="67"/>
      <c r="AD35" s="67"/>
      <c r="AE35" s="67"/>
      <c r="AF35" s="67"/>
      <c r="AG35" s="65">
        <f t="shared" si="11"/>
        <v>2066</v>
      </c>
      <c r="AH35" s="67"/>
      <c r="AI35" s="67"/>
      <c r="AJ35" s="67"/>
      <c r="AK35" s="67"/>
      <c r="AL35" s="65">
        <f t="shared" si="12"/>
        <v>229</v>
      </c>
      <c r="AM35" s="67"/>
      <c r="AN35" s="65">
        <f t="shared" si="13"/>
        <v>1317</v>
      </c>
      <c r="AO35" s="67"/>
      <c r="AP35" s="67"/>
      <c r="AQ35" s="67"/>
    </row>
    <row r="38" spans="1:43" x14ac:dyDescent="0.2">
      <c r="A38" s="390" t="s">
        <v>422</v>
      </c>
      <c r="B38" s="56"/>
      <c r="C38" s="56"/>
      <c r="D38" s="56"/>
      <c r="AP38" t="s">
        <v>295</v>
      </c>
    </row>
    <row r="39" spans="1:43" x14ac:dyDescent="0.2">
      <c r="A39" s="43"/>
      <c r="B39" s="43">
        <v>1</v>
      </c>
      <c r="C39" s="43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43">
        <v>11</v>
      </c>
      <c r="M39" s="43">
        <v>12</v>
      </c>
      <c r="N39" s="43">
        <v>13</v>
      </c>
      <c r="O39" s="43">
        <v>14</v>
      </c>
      <c r="P39" s="43">
        <v>15</v>
      </c>
      <c r="Q39" s="43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43">
        <v>29</v>
      </c>
      <c r="AE39" s="43">
        <v>30</v>
      </c>
      <c r="AF39" s="43">
        <v>31</v>
      </c>
      <c r="AG39" s="43">
        <v>32</v>
      </c>
      <c r="AH39" s="43">
        <v>33</v>
      </c>
      <c r="AI39" s="43">
        <v>34</v>
      </c>
      <c r="AJ39" s="43">
        <v>35</v>
      </c>
      <c r="AK39" s="43">
        <v>36</v>
      </c>
      <c r="AL39" s="43">
        <v>37</v>
      </c>
      <c r="AM39" s="43">
        <v>38</v>
      </c>
      <c r="AN39" s="43">
        <v>39</v>
      </c>
      <c r="AO39" s="43">
        <v>40</v>
      </c>
      <c r="AP39" s="43">
        <v>41</v>
      </c>
      <c r="AQ39" s="43"/>
    </row>
    <row r="40" spans="1:43" x14ac:dyDescent="0.2">
      <c r="B40" t="s">
        <v>51</v>
      </c>
      <c r="C40" t="s">
        <v>47</v>
      </c>
      <c r="D40" t="s">
        <v>47</v>
      </c>
      <c r="E40" t="s">
        <v>47</v>
      </c>
      <c r="F40" t="s">
        <v>41</v>
      </c>
      <c r="G40" t="s">
        <v>41</v>
      </c>
      <c r="H40" t="s">
        <v>41</v>
      </c>
      <c r="I40" t="s">
        <v>41</v>
      </c>
      <c r="J40" t="s">
        <v>41</v>
      </c>
      <c r="K40" t="s">
        <v>35</v>
      </c>
      <c r="L40" t="s">
        <v>35</v>
      </c>
      <c r="M40" t="s">
        <v>35</v>
      </c>
      <c r="N40" t="s">
        <v>35</v>
      </c>
      <c r="O40" t="s">
        <v>35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  <c r="V40" t="s">
        <v>23</v>
      </c>
      <c r="W40" t="s">
        <v>23</v>
      </c>
      <c r="X40" t="s">
        <v>23</v>
      </c>
      <c r="Y40" t="s">
        <v>23</v>
      </c>
      <c r="Z40" t="s">
        <v>15</v>
      </c>
      <c r="AA40" t="s">
        <v>15</v>
      </c>
      <c r="AB40" t="s">
        <v>15</v>
      </c>
      <c r="AC40" t="s">
        <v>15</v>
      </c>
      <c r="AD40" t="s">
        <v>15</v>
      </c>
      <c r="AE40" t="s">
        <v>15</v>
      </c>
      <c r="AF40" t="s">
        <v>15</v>
      </c>
      <c r="AG40" t="s">
        <v>9</v>
      </c>
      <c r="AH40" t="s">
        <v>9</v>
      </c>
      <c r="AI40" t="s">
        <v>9</v>
      </c>
      <c r="AJ40" t="s">
        <v>9</v>
      </c>
      <c r="AK40" t="s">
        <v>9</v>
      </c>
      <c r="AL40" t="s">
        <v>6</v>
      </c>
      <c r="AM40" t="s">
        <v>6</v>
      </c>
      <c r="AN40" t="s">
        <v>2</v>
      </c>
      <c r="AO40" t="s">
        <v>2</v>
      </c>
      <c r="AP40" t="s">
        <v>2</v>
      </c>
      <c r="AQ40" t="s">
        <v>205</v>
      </c>
    </row>
    <row r="41" spans="1:43" x14ac:dyDescent="0.2">
      <c r="A41" s="61"/>
      <c r="B41" s="61" t="s">
        <v>50</v>
      </c>
      <c r="C41" s="61" t="s">
        <v>49</v>
      </c>
      <c r="D41" s="61" t="s">
        <v>48</v>
      </c>
      <c r="E41" s="61" t="s">
        <v>46</v>
      </c>
      <c r="F41" s="61" t="s">
        <v>45</v>
      </c>
      <c r="G41" s="61" t="s">
        <v>44</v>
      </c>
      <c r="H41" s="61" t="s">
        <v>43</v>
      </c>
      <c r="I41" s="61" t="s">
        <v>42</v>
      </c>
      <c r="J41" s="61" t="s">
        <v>40</v>
      </c>
      <c r="K41" s="61" t="s">
        <v>39</v>
      </c>
      <c r="L41" s="61" t="s">
        <v>38</v>
      </c>
      <c r="M41" s="61" t="s">
        <v>37</v>
      </c>
      <c r="N41" s="61" t="s">
        <v>36</v>
      </c>
      <c r="O41" s="61" t="s">
        <v>34</v>
      </c>
      <c r="P41" s="61" t="s">
        <v>33</v>
      </c>
      <c r="Q41" s="61" t="s">
        <v>32</v>
      </c>
      <c r="R41" s="61" t="s">
        <v>31</v>
      </c>
      <c r="S41" s="61" t="s">
        <v>30</v>
      </c>
      <c r="T41" s="61" t="s">
        <v>29</v>
      </c>
      <c r="U41" s="61" t="s">
        <v>27</v>
      </c>
      <c r="V41" s="61" t="s">
        <v>26</v>
      </c>
      <c r="W41" s="61" t="s">
        <v>25</v>
      </c>
      <c r="X41" s="61" t="s">
        <v>24</v>
      </c>
      <c r="Y41" s="61" t="s">
        <v>22</v>
      </c>
      <c r="Z41" s="61" t="s">
        <v>21</v>
      </c>
      <c r="AA41" s="61" t="s">
        <v>20</v>
      </c>
      <c r="AB41" s="61" t="s">
        <v>19</v>
      </c>
      <c r="AC41" s="61" t="s">
        <v>18</v>
      </c>
      <c r="AD41" s="61" t="s">
        <v>17</v>
      </c>
      <c r="AE41" s="61" t="s">
        <v>16</v>
      </c>
      <c r="AF41" s="61" t="s">
        <v>14</v>
      </c>
      <c r="AG41" s="61" t="s">
        <v>13</v>
      </c>
      <c r="AH41" s="61" t="s">
        <v>12</v>
      </c>
      <c r="AI41" s="61" t="s">
        <v>11</v>
      </c>
      <c r="AJ41" s="61" t="s">
        <v>10</v>
      </c>
      <c r="AK41" s="61" t="s">
        <v>8</v>
      </c>
      <c r="AL41" s="61" t="s">
        <v>423</v>
      </c>
      <c r="AM41" s="61" t="s">
        <v>5</v>
      </c>
      <c r="AN41" s="61" t="s">
        <v>4</v>
      </c>
      <c r="AO41" s="61" t="s">
        <v>3</v>
      </c>
      <c r="AP41" s="61" t="s">
        <v>1</v>
      </c>
      <c r="AQ41" s="61"/>
    </row>
    <row r="42" spans="1:43" x14ac:dyDescent="0.2">
      <c r="A42" t="s">
        <v>140</v>
      </c>
      <c r="B42" s="101">
        <v>2800</v>
      </c>
      <c r="C42" s="101">
        <v>447.66800000000001</v>
      </c>
      <c r="D42" s="101">
        <v>201.114</v>
      </c>
      <c r="E42" s="101">
        <v>16.873999999999999</v>
      </c>
      <c r="F42" s="101">
        <v>35.540999999999997</v>
      </c>
      <c r="G42" s="101">
        <v>102.62</v>
      </c>
      <c r="H42" s="101">
        <v>0</v>
      </c>
      <c r="I42" s="101">
        <v>153.792</v>
      </c>
      <c r="J42" s="101">
        <v>0</v>
      </c>
      <c r="K42" s="101">
        <v>326.46199999999999</v>
      </c>
      <c r="L42" s="101">
        <v>93.715999999999994</v>
      </c>
      <c r="M42" s="101">
        <v>25.521000000000001</v>
      </c>
      <c r="N42" s="101">
        <v>0</v>
      </c>
      <c r="O42" s="101">
        <v>0</v>
      </c>
      <c r="P42" s="101">
        <v>44.631999999999998</v>
      </c>
      <c r="Q42" s="101">
        <v>105.678</v>
      </c>
      <c r="R42" s="101">
        <v>73.534000000000006</v>
      </c>
      <c r="S42" s="101">
        <v>16.777999999999999</v>
      </c>
      <c r="T42" s="101">
        <v>126.057</v>
      </c>
      <c r="U42" s="101">
        <v>0</v>
      </c>
      <c r="V42" s="101">
        <v>1065.5840000000001</v>
      </c>
      <c r="W42" s="101">
        <v>14.34</v>
      </c>
      <c r="X42" s="101">
        <v>0</v>
      </c>
      <c r="Y42" s="101">
        <v>0</v>
      </c>
      <c r="Z42" s="101">
        <v>97.8</v>
      </c>
      <c r="AA42" s="101">
        <v>23.31</v>
      </c>
      <c r="AB42" s="101">
        <v>128.49199999999999</v>
      </c>
      <c r="AC42" s="101">
        <v>11.034000000000001</v>
      </c>
      <c r="AD42" s="101">
        <v>14.53</v>
      </c>
      <c r="AE42" s="101">
        <v>0</v>
      </c>
      <c r="AF42" s="101">
        <v>38.237000000000002</v>
      </c>
      <c r="AG42" s="101">
        <v>115</v>
      </c>
      <c r="AH42" s="101">
        <v>10.459</v>
      </c>
      <c r="AI42" s="101">
        <v>28.247</v>
      </c>
      <c r="AJ42" s="101">
        <v>6.0189250280737348</v>
      </c>
      <c r="AK42" s="101">
        <v>0</v>
      </c>
      <c r="AL42" s="101">
        <v>15.882</v>
      </c>
      <c r="AM42" s="101">
        <v>38.274000000000001</v>
      </c>
      <c r="AN42" s="101">
        <v>108.245</v>
      </c>
      <c r="AO42" s="101">
        <v>161.88300000000001</v>
      </c>
      <c r="AP42" s="101">
        <v>123.95</v>
      </c>
      <c r="AQ42" s="101">
        <v>6571.2729250280736</v>
      </c>
    </row>
    <row r="43" spans="1:43" x14ac:dyDescent="0.2">
      <c r="A43" t="s">
        <v>141</v>
      </c>
      <c r="B43" s="101">
        <v>1360</v>
      </c>
      <c r="C43" s="101">
        <v>0</v>
      </c>
      <c r="D43" s="101">
        <v>4.867</v>
      </c>
      <c r="E43" s="101">
        <v>0</v>
      </c>
      <c r="F43" s="101">
        <v>0</v>
      </c>
      <c r="G43" s="101">
        <v>27.831</v>
      </c>
      <c r="H43" s="101">
        <v>6.593</v>
      </c>
      <c r="I43" s="101">
        <v>1.4550000000000001</v>
      </c>
      <c r="J43" s="101">
        <v>12.75</v>
      </c>
      <c r="K43" s="101">
        <v>16.036000000000001</v>
      </c>
      <c r="L43" s="101">
        <v>4.4210000000000003</v>
      </c>
      <c r="M43" s="101">
        <v>29.099</v>
      </c>
      <c r="N43" s="101">
        <v>0</v>
      </c>
      <c r="O43" s="101">
        <v>0</v>
      </c>
      <c r="P43" s="101">
        <v>3.6</v>
      </c>
      <c r="Q43" s="101">
        <v>3.391</v>
      </c>
      <c r="R43" s="101">
        <v>0</v>
      </c>
      <c r="S43" s="101">
        <v>0</v>
      </c>
      <c r="T43" s="101">
        <v>14.829000000000001</v>
      </c>
      <c r="U43" s="101">
        <v>4.218</v>
      </c>
      <c r="V43" s="101">
        <v>175.767</v>
      </c>
      <c r="W43" s="101">
        <v>4.2210000000000001</v>
      </c>
      <c r="X43" s="101">
        <v>0</v>
      </c>
      <c r="Y43" s="101">
        <v>2.2999999999999998</v>
      </c>
      <c r="Z43" s="101">
        <v>8.7010000000000005</v>
      </c>
      <c r="AA43" s="101">
        <v>26.803999999999998</v>
      </c>
      <c r="AB43" s="101">
        <v>111.982</v>
      </c>
      <c r="AC43" s="101">
        <v>14.741</v>
      </c>
      <c r="AD43" s="101">
        <v>3.9</v>
      </c>
      <c r="AE43" s="101">
        <v>0</v>
      </c>
      <c r="AF43" s="101">
        <v>0.502</v>
      </c>
      <c r="AG43" s="101">
        <v>710</v>
      </c>
      <c r="AH43" s="101">
        <v>1.0640000000000001</v>
      </c>
      <c r="AI43" s="101">
        <v>15.417</v>
      </c>
      <c r="AJ43" s="101">
        <v>93.014192119935799</v>
      </c>
      <c r="AK43" s="101">
        <v>198.60599999999999</v>
      </c>
      <c r="AL43" s="101">
        <v>26.869</v>
      </c>
      <c r="AM43" s="101">
        <v>6.0789999999999997</v>
      </c>
      <c r="AN43" s="101">
        <v>459.26499999999999</v>
      </c>
      <c r="AO43" s="101">
        <v>55.402999999999999</v>
      </c>
      <c r="AP43" s="101">
        <v>11.97</v>
      </c>
      <c r="AQ43" s="101">
        <v>3415.6951921199361</v>
      </c>
    </row>
    <row r="44" spans="1:43" x14ac:dyDescent="0.2">
      <c r="A44" t="s">
        <v>142</v>
      </c>
      <c r="B44" s="101">
        <v>0</v>
      </c>
      <c r="C44" s="101">
        <v>0</v>
      </c>
      <c r="D44" s="101">
        <v>0</v>
      </c>
      <c r="E44" s="101">
        <v>0</v>
      </c>
      <c r="F44" s="101">
        <v>0</v>
      </c>
      <c r="G44" s="101">
        <v>3.39</v>
      </c>
      <c r="H44" s="101">
        <v>0</v>
      </c>
      <c r="I44" s="101">
        <v>0</v>
      </c>
      <c r="J44" s="101">
        <v>0.72399999999999998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01">
        <v>0</v>
      </c>
      <c r="W44" s="101">
        <v>5.0000000000000001E-3</v>
      </c>
      <c r="X44" s="101">
        <v>0</v>
      </c>
      <c r="Y44" s="101">
        <v>0</v>
      </c>
      <c r="Z44" s="101">
        <v>0</v>
      </c>
      <c r="AA44" s="101">
        <v>0</v>
      </c>
      <c r="AB44" s="101">
        <v>0.65900000000000003</v>
      </c>
      <c r="AC44" s="101">
        <v>0.65800000000000003</v>
      </c>
      <c r="AD44" s="101">
        <v>0</v>
      </c>
      <c r="AE44" s="101">
        <v>0</v>
      </c>
      <c r="AF44" s="101">
        <v>1.6180000000000001</v>
      </c>
      <c r="AG44" s="101">
        <v>244</v>
      </c>
      <c r="AH44" s="101">
        <v>162.36199999999999</v>
      </c>
      <c r="AI44" s="101">
        <v>1.8680000000000001</v>
      </c>
      <c r="AJ44" s="101">
        <v>175.11613831470282</v>
      </c>
      <c r="AK44" s="101">
        <v>32.442999999999998</v>
      </c>
      <c r="AL44" s="101">
        <v>16.692</v>
      </c>
      <c r="AM44" s="101">
        <v>0.36</v>
      </c>
      <c r="AN44" s="101">
        <v>7.6050000000000004</v>
      </c>
      <c r="AO44" s="101">
        <v>7.3730000000000002</v>
      </c>
      <c r="AP44" s="101">
        <v>4.74</v>
      </c>
      <c r="AQ44" s="101">
        <v>659.61313831470284</v>
      </c>
    </row>
    <row r="45" spans="1:43" x14ac:dyDescent="0.2">
      <c r="A45" t="s">
        <v>143</v>
      </c>
      <c r="B45" s="101">
        <v>70</v>
      </c>
      <c r="C45" s="101">
        <v>0</v>
      </c>
      <c r="D45" s="101">
        <v>10.67</v>
      </c>
      <c r="E45" s="101">
        <v>0</v>
      </c>
      <c r="F45" s="101">
        <v>1.018</v>
      </c>
      <c r="G45" s="101">
        <v>0</v>
      </c>
      <c r="H45" s="101">
        <v>0</v>
      </c>
      <c r="I45" s="101">
        <v>8.0530000000000008</v>
      </c>
      <c r="J45" s="101">
        <v>8.5530000000000008</v>
      </c>
      <c r="K45" s="101">
        <v>0</v>
      </c>
      <c r="L45" s="101">
        <v>5.1070000000000002</v>
      </c>
      <c r="M45" s="101">
        <v>0</v>
      </c>
      <c r="N45" s="101">
        <v>0</v>
      </c>
      <c r="O45" s="101">
        <v>0</v>
      </c>
      <c r="P45" s="101">
        <v>13.853999999999999</v>
      </c>
      <c r="Q45" s="101">
        <v>14.254</v>
      </c>
      <c r="R45" s="101">
        <v>0</v>
      </c>
      <c r="S45" s="101">
        <v>18.113</v>
      </c>
      <c r="T45" s="101">
        <v>38.9</v>
      </c>
      <c r="U45" s="101">
        <v>5.0490000000000004</v>
      </c>
      <c r="V45" s="101">
        <v>0</v>
      </c>
      <c r="W45" s="101">
        <v>28.488</v>
      </c>
      <c r="X45" s="101">
        <v>2.6360000000000001</v>
      </c>
      <c r="Y45" s="101">
        <v>3</v>
      </c>
      <c r="Z45" s="101">
        <v>11.401999999999999</v>
      </c>
      <c r="AA45" s="101">
        <v>0</v>
      </c>
      <c r="AB45" s="101">
        <v>0.65200000000000002</v>
      </c>
      <c r="AC45" s="101">
        <v>16.388000000000002</v>
      </c>
      <c r="AD45" s="101">
        <v>0</v>
      </c>
      <c r="AE45" s="101">
        <v>5.766</v>
      </c>
      <c r="AF45" s="101">
        <v>34.279000000000003</v>
      </c>
      <c r="AG45" s="101">
        <v>43</v>
      </c>
      <c r="AH45" s="101">
        <v>14.747</v>
      </c>
      <c r="AI45" s="101">
        <v>58.953000000000003</v>
      </c>
      <c r="AJ45" s="101">
        <v>55.664782740899739</v>
      </c>
      <c r="AK45" s="101">
        <v>11.013</v>
      </c>
      <c r="AL45" s="101">
        <v>17.818000000000001</v>
      </c>
      <c r="AM45" s="101">
        <v>58.795000000000002</v>
      </c>
      <c r="AN45" s="101">
        <v>47.033000000000001</v>
      </c>
      <c r="AO45" s="101">
        <v>122.10899999999999</v>
      </c>
      <c r="AP45" s="101">
        <v>39.130000000000003</v>
      </c>
      <c r="AQ45" s="101">
        <v>764.44478274089965</v>
      </c>
    </row>
    <row r="46" spans="1:43" x14ac:dyDescent="0.2">
      <c r="A46" t="s">
        <v>144</v>
      </c>
      <c r="B46" s="101">
        <v>0</v>
      </c>
      <c r="C46" s="101">
        <v>0</v>
      </c>
      <c r="D46" s="101">
        <v>5.47</v>
      </c>
      <c r="E46" s="101">
        <v>0</v>
      </c>
      <c r="F46" s="101">
        <v>0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01">
        <v>0</v>
      </c>
      <c r="W46" s="101">
        <v>0</v>
      </c>
      <c r="X46" s="101">
        <v>0</v>
      </c>
      <c r="Y46" s="101">
        <v>0</v>
      </c>
      <c r="Z46" s="101">
        <v>0</v>
      </c>
      <c r="AA46" s="101">
        <v>0</v>
      </c>
      <c r="AB46" s="101">
        <v>0</v>
      </c>
      <c r="AC46" s="101">
        <v>0</v>
      </c>
      <c r="AD46" s="101">
        <v>0</v>
      </c>
      <c r="AE46" s="101">
        <v>0</v>
      </c>
      <c r="AF46" s="101">
        <v>0</v>
      </c>
      <c r="AG46" s="101">
        <v>0</v>
      </c>
      <c r="AH46" s="101">
        <v>0</v>
      </c>
      <c r="AI46" s="101">
        <v>0</v>
      </c>
      <c r="AJ46" s="101">
        <v>0</v>
      </c>
      <c r="AK46" s="101">
        <v>0</v>
      </c>
      <c r="AL46" s="101">
        <v>0</v>
      </c>
      <c r="AM46" s="101">
        <v>0</v>
      </c>
      <c r="AN46" s="101">
        <v>0</v>
      </c>
      <c r="AO46" s="101">
        <v>0</v>
      </c>
      <c r="AP46" s="101">
        <v>0</v>
      </c>
      <c r="AQ46" s="101">
        <v>5.47</v>
      </c>
    </row>
    <row r="47" spans="1:43" x14ac:dyDescent="0.2">
      <c r="A47" t="s">
        <v>145</v>
      </c>
      <c r="B47" s="101">
        <v>50</v>
      </c>
      <c r="C47" s="101">
        <v>0</v>
      </c>
      <c r="D47" s="101">
        <v>0</v>
      </c>
      <c r="E47" s="101">
        <v>0</v>
      </c>
      <c r="F47" s="101">
        <v>0</v>
      </c>
      <c r="G47" s="101">
        <v>0</v>
      </c>
      <c r="H47" s="101">
        <v>0</v>
      </c>
      <c r="I47" s="101">
        <v>0</v>
      </c>
      <c r="J47" s="101">
        <v>7.4889999999999999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01">
        <v>0</v>
      </c>
      <c r="W47" s="101">
        <v>0</v>
      </c>
      <c r="X47" s="101">
        <v>0</v>
      </c>
      <c r="Y47" s="101">
        <v>0</v>
      </c>
      <c r="Z47" s="101">
        <v>0</v>
      </c>
      <c r="AA47" s="101">
        <v>0</v>
      </c>
      <c r="AB47" s="101">
        <v>0</v>
      </c>
      <c r="AC47" s="101">
        <v>0.65800000000000003</v>
      </c>
      <c r="AD47" s="101">
        <v>0</v>
      </c>
      <c r="AE47" s="101">
        <v>0</v>
      </c>
      <c r="AF47" s="101">
        <v>0</v>
      </c>
      <c r="AG47" s="101">
        <v>0</v>
      </c>
      <c r="AH47" s="101">
        <v>0</v>
      </c>
      <c r="AI47" s="101">
        <v>0</v>
      </c>
      <c r="AJ47" s="101">
        <v>0</v>
      </c>
      <c r="AK47" s="101">
        <v>0</v>
      </c>
      <c r="AL47" s="101">
        <v>38.031999999999996</v>
      </c>
      <c r="AM47" s="101">
        <v>0</v>
      </c>
      <c r="AN47" s="101">
        <v>28</v>
      </c>
      <c r="AO47" s="101">
        <v>0.86599999999999999</v>
      </c>
      <c r="AP47" s="101">
        <v>19.64</v>
      </c>
      <c r="AQ47" s="101">
        <v>144.685</v>
      </c>
    </row>
    <row r="48" spans="1:43" x14ac:dyDescent="0.2">
      <c r="A48" t="s">
        <v>146</v>
      </c>
      <c r="B48" s="101">
        <v>230</v>
      </c>
      <c r="C48" s="101">
        <v>0</v>
      </c>
      <c r="D48" s="101">
        <v>0</v>
      </c>
      <c r="E48" s="101">
        <v>0</v>
      </c>
      <c r="F48" s="101">
        <v>0</v>
      </c>
      <c r="G48" s="101">
        <v>0</v>
      </c>
      <c r="H48" s="101">
        <v>4.9820000000000002</v>
      </c>
      <c r="I48" s="101">
        <v>19.599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26.315000000000001</v>
      </c>
      <c r="Q48" s="101">
        <v>16.263999999999999</v>
      </c>
      <c r="R48" s="101">
        <v>0</v>
      </c>
      <c r="S48" s="101">
        <v>0</v>
      </c>
      <c r="T48" s="101">
        <v>12.013999999999999</v>
      </c>
      <c r="U48" s="101">
        <v>3.512</v>
      </c>
      <c r="V48" s="101">
        <v>159.28800000000001</v>
      </c>
      <c r="W48" s="101">
        <v>0</v>
      </c>
      <c r="X48" s="101">
        <v>0</v>
      </c>
      <c r="Y48" s="101">
        <v>2</v>
      </c>
      <c r="Z48" s="101">
        <v>0</v>
      </c>
      <c r="AA48" s="101">
        <v>0</v>
      </c>
      <c r="AB48" s="101">
        <v>34.454000000000001</v>
      </c>
      <c r="AC48" s="101">
        <v>32.281999999999996</v>
      </c>
      <c r="AD48" s="101">
        <v>0</v>
      </c>
      <c r="AE48" s="101">
        <v>0</v>
      </c>
      <c r="AF48" s="101">
        <v>0</v>
      </c>
      <c r="AG48" s="101">
        <v>0</v>
      </c>
      <c r="AH48" s="101">
        <v>13.81</v>
      </c>
      <c r="AI48" s="101">
        <v>8.2850000000000001</v>
      </c>
      <c r="AJ48" s="101">
        <v>3.1162094774823048</v>
      </c>
      <c r="AK48" s="101">
        <v>0</v>
      </c>
      <c r="AL48" s="101">
        <v>6.25</v>
      </c>
      <c r="AM48" s="101">
        <v>0</v>
      </c>
      <c r="AN48" s="101">
        <v>3</v>
      </c>
      <c r="AO48" s="101">
        <v>55.462000000000003</v>
      </c>
      <c r="AP48" s="101">
        <v>0</v>
      </c>
      <c r="AQ48" s="101">
        <v>630.6332094774823</v>
      </c>
    </row>
    <row r="49" spans="1:43" x14ac:dyDescent="0.2">
      <c r="A49" s="67" t="s">
        <v>282</v>
      </c>
      <c r="B49" s="112">
        <v>4510</v>
      </c>
      <c r="C49" s="112">
        <v>447.66800000000001</v>
      </c>
      <c r="D49" s="112">
        <v>222.12100000000001</v>
      </c>
      <c r="E49" s="112">
        <v>16.873999999999999</v>
      </c>
      <c r="F49" s="112">
        <v>36.558999999999997</v>
      </c>
      <c r="G49" s="112">
        <v>133.84100000000001</v>
      </c>
      <c r="H49" s="112">
        <v>11.574999999999999</v>
      </c>
      <c r="I49" s="112">
        <v>182.899</v>
      </c>
      <c r="J49" s="112">
        <v>29.515999999999998</v>
      </c>
      <c r="K49" s="112">
        <v>342.49799999999999</v>
      </c>
      <c r="L49" s="112">
        <v>103.244</v>
      </c>
      <c r="M49" s="112">
        <v>54.62</v>
      </c>
      <c r="N49" s="112">
        <v>0</v>
      </c>
      <c r="O49" s="112">
        <v>0</v>
      </c>
      <c r="P49" s="112">
        <v>88.400999999999996</v>
      </c>
      <c r="Q49" s="112">
        <v>139.58699999999999</v>
      </c>
      <c r="R49" s="112">
        <v>73.534000000000006</v>
      </c>
      <c r="S49" s="112">
        <v>34.890999999999998</v>
      </c>
      <c r="T49" s="112">
        <v>191.8</v>
      </c>
      <c r="U49" s="112">
        <v>12.779</v>
      </c>
      <c r="V49" s="112">
        <v>1400.6389999999999</v>
      </c>
      <c r="W49" s="112">
        <v>47.054000000000002</v>
      </c>
      <c r="X49" s="112">
        <v>2.6360000000000001</v>
      </c>
      <c r="Y49" s="112">
        <v>7.3</v>
      </c>
      <c r="Z49" s="112">
        <v>117.90300000000001</v>
      </c>
      <c r="AA49" s="112">
        <v>50.113999999999997</v>
      </c>
      <c r="AB49" s="112">
        <v>276.23899999999998</v>
      </c>
      <c r="AC49" s="112">
        <v>75.760999999999996</v>
      </c>
      <c r="AD49" s="112">
        <v>18.43</v>
      </c>
      <c r="AE49" s="112">
        <v>5.766</v>
      </c>
      <c r="AF49" s="112">
        <v>74.635999999999996</v>
      </c>
      <c r="AG49" s="112">
        <v>1112</v>
      </c>
      <c r="AH49" s="112">
        <v>202.44200000000001</v>
      </c>
      <c r="AI49" s="112">
        <v>112.77</v>
      </c>
      <c r="AJ49" s="112">
        <v>332.93024768109439</v>
      </c>
      <c r="AK49" s="112">
        <v>242.06200000000001</v>
      </c>
      <c r="AL49" s="112">
        <v>121.54300000000001</v>
      </c>
      <c r="AM49" s="112">
        <v>103.508</v>
      </c>
      <c r="AN49" s="112">
        <v>653.14800000000002</v>
      </c>
      <c r="AO49" s="112">
        <v>403.096</v>
      </c>
      <c r="AP49" s="112">
        <v>199.43</v>
      </c>
      <c r="AQ49" s="112">
        <v>12191.814247681095</v>
      </c>
    </row>
    <row r="51" spans="1:43" x14ac:dyDescent="0.2">
      <c r="A51" t="s">
        <v>140</v>
      </c>
      <c r="B51" s="54">
        <v>2800</v>
      </c>
      <c r="C51" s="68">
        <v>665.65599999999995</v>
      </c>
      <c r="F51" s="54">
        <v>291.95299999999997</v>
      </c>
      <c r="K51" s="54">
        <v>445.69900000000001</v>
      </c>
      <c r="P51" s="54">
        <v>366.67899999999997</v>
      </c>
      <c r="V51" s="54">
        <v>1079.924</v>
      </c>
      <c r="Z51" s="54">
        <v>313.40300000000002</v>
      </c>
      <c r="AG51" s="54">
        <v>159.72492502807376</v>
      </c>
      <c r="AL51" s="54">
        <v>54.155999999999999</v>
      </c>
      <c r="AN51" s="54">
        <v>394.07799999999997</v>
      </c>
    </row>
    <row r="52" spans="1:43" x14ac:dyDescent="0.2">
      <c r="A52" t="s">
        <v>141</v>
      </c>
      <c r="B52" s="54">
        <v>1360</v>
      </c>
      <c r="C52" s="68">
        <v>4.867</v>
      </c>
      <c r="F52" s="54">
        <v>48.628999999999998</v>
      </c>
      <c r="K52" s="54">
        <v>49.555999999999997</v>
      </c>
      <c r="P52" s="54">
        <v>26.038</v>
      </c>
      <c r="V52" s="54">
        <v>182.28800000000001</v>
      </c>
      <c r="Z52" s="54">
        <v>166.63</v>
      </c>
      <c r="AG52" s="54">
        <v>1018.1011921199357</v>
      </c>
      <c r="AL52" s="54">
        <v>32.948</v>
      </c>
      <c r="AN52" s="54">
        <v>526.63800000000003</v>
      </c>
    </row>
    <row r="53" spans="1:43" x14ac:dyDescent="0.2">
      <c r="A53" t="s">
        <v>142</v>
      </c>
      <c r="B53" s="54">
        <v>0</v>
      </c>
      <c r="C53" s="68">
        <v>0</v>
      </c>
      <c r="F53" s="54">
        <v>4.1139999999999999</v>
      </c>
      <c r="K53" s="54">
        <v>0</v>
      </c>
      <c r="P53" s="54">
        <v>0</v>
      </c>
      <c r="V53" s="54">
        <v>5.0000000000000001E-3</v>
      </c>
      <c r="Z53" s="54">
        <v>2.9350000000000001</v>
      </c>
      <c r="AG53" s="54">
        <v>615.78913831470277</v>
      </c>
      <c r="AL53" s="54">
        <v>17.052</v>
      </c>
      <c r="AN53" s="54">
        <v>19.718</v>
      </c>
    </row>
    <row r="54" spans="1:43" x14ac:dyDescent="0.2">
      <c r="A54" t="s">
        <v>143</v>
      </c>
      <c r="B54" s="54">
        <v>70</v>
      </c>
      <c r="C54" s="68">
        <v>10.67</v>
      </c>
      <c r="F54" s="54">
        <v>17.623999999999999</v>
      </c>
      <c r="K54" s="54">
        <v>5.1070000000000002</v>
      </c>
      <c r="P54" s="54">
        <v>90.17</v>
      </c>
      <c r="V54" s="54">
        <v>34.124000000000002</v>
      </c>
      <c r="Z54" s="54">
        <v>68.486999999999995</v>
      </c>
      <c r="AG54" s="54">
        <v>183.37778274089973</v>
      </c>
      <c r="AL54" s="54">
        <v>76.613</v>
      </c>
      <c r="AN54" s="54">
        <v>208.27199999999999</v>
      </c>
    </row>
    <row r="55" spans="1:43" x14ac:dyDescent="0.2">
      <c r="A55" t="s">
        <v>144</v>
      </c>
      <c r="B55" s="54">
        <v>0</v>
      </c>
      <c r="C55" s="68">
        <v>5.47</v>
      </c>
      <c r="F55" s="54">
        <v>0</v>
      </c>
      <c r="K55" s="54">
        <v>0</v>
      </c>
      <c r="P55" s="54">
        <v>0</v>
      </c>
      <c r="V55" s="54">
        <v>0</v>
      </c>
      <c r="Z55" s="54">
        <v>0</v>
      </c>
      <c r="AG55" s="54">
        <v>0</v>
      </c>
      <c r="AL55" s="54">
        <v>0</v>
      </c>
      <c r="AN55" s="54">
        <v>0</v>
      </c>
    </row>
    <row r="56" spans="1:43" x14ac:dyDescent="0.2">
      <c r="A56" t="s">
        <v>145</v>
      </c>
      <c r="B56" s="54">
        <v>50</v>
      </c>
      <c r="C56" s="68">
        <v>0</v>
      </c>
      <c r="F56" s="54">
        <v>7.4889999999999999</v>
      </c>
      <c r="K56" s="54">
        <v>0</v>
      </c>
      <c r="P56" s="54">
        <v>0</v>
      </c>
      <c r="V56" s="54">
        <v>0</v>
      </c>
      <c r="Z56" s="54">
        <v>0.65800000000000003</v>
      </c>
      <c r="AG56" s="54">
        <v>0</v>
      </c>
      <c r="AL56" s="54">
        <v>38.031999999999996</v>
      </c>
      <c r="AN56" s="54">
        <v>48.506</v>
      </c>
    </row>
    <row r="57" spans="1:43" x14ac:dyDescent="0.2">
      <c r="A57" t="s">
        <v>146</v>
      </c>
      <c r="B57" s="54">
        <v>230</v>
      </c>
      <c r="C57" s="68">
        <v>0</v>
      </c>
      <c r="F57" s="54">
        <v>24.581</v>
      </c>
      <c r="K57" s="54">
        <v>0</v>
      </c>
      <c r="P57" s="54">
        <v>58.104999999999997</v>
      </c>
      <c r="V57" s="54">
        <v>161.28800000000001</v>
      </c>
      <c r="Z57" s="54">
        <v>66.736000000000004</v>
      </c>
      <c r="AG57" s="54">
        <v>25.211209477482306</v>
      </c>
      <c r="AL57" s="54">
        <v>6.25</v>
      </c>
      <c r="AN57" s="54">
        <v>58.462000000000003</v>
      </c>
    </row>
    <row r="58" spans="1:43" x14ac:dyDescent="0.2">
      <c r="A58" s="67" t="s">
        <v>282</v>
      </c>
      <c r="B58" s="65">
        <v>4510</v>
      </c>
      <c r="C58" s="65">
        <v>686.6629999999999</v>
      </c>
      <c r="D58" s="67"/>
      <c r="E58" s="67"/>
      <c r="F58" s="65">
        <v>394.39</v>
      </c>
      <c r="G58" s="67"/>
      <c r="H58" s="67"/>
      <c r="I58" s="67"/>
      <c r="J58" s="67"/>
      <c r="K58" s="65">
        <v>500.36200000000002</v>
      </c>
      <c r="L58" s="67"/>
      <c r="M58" s="67"/>
      <c r="N58" s="67"/>
      <c r="O58" s="67"/>
      <c r="P58" s="65">
        <v>540.99199999999996</v>
      </c>
      <c r="Q58" s="67"/>
      <c r="R58" s="67"/>
      <c r="S58" s="67"/>
      <c r="T58" s="67"/>
      <c r="U58" s="67"/>
      <c r="V58" s="65">
        <v>1457.6290000000001</v>
      </c>
      <c r="W58" s="67"/>
      <c r="X58" s="67"/>
      <c r="Y58" s="67"/>
      <c r="Z58" s="65">
        <v>618.84900000000005</v>
      </c>
      <c r="AA58" s="67"/>
      <c r="AB58" s="67"/>
      <c r="AC58" s="67"/>
      <c r="AD58" s="67"/>
      <c r="AE58" s="67"/>
      <c r="AF58" s="67"/>
      <c r="AG58" s="65">
        <v>2002.2042476810941</v>
      </c>
      <c r="AH58" s="67"/>
      <c r="AI58" s="67"/>
      <c r="AJ58" s="67"/>
      <c r="AK58" s="67"/>
      <c r="AL58" s="65">
        <v>225.05099999999999</v>
      </c>
      <c r="AM58" s="67"/>
      <c r="AN58" s="65">
        <v>1255.674</v>
      </c>
      <c r="AO58" s="67"/>
      <c r="AP58" s="67"/>
      <c r="AQ58" s="67"/>
    </row>
    <row r="61" spans="1:43" x14ac:dyDescent="0.2">
      <c r="A61" s="456" t="s">
        <v>437</v>
      </c>
      <c r="B61" s="118"/>
      <c r="C61" s="118"/>
      <c r="D61" s="31"/>
      <c r="AP61" t="s">
        <v>295</v>
      </c>
    </row>
    <row r="62" spans="1:43" x14ac:dyDescent="0.2">
      <c r="A62" s="43"/>
      <c r="B62" s="43">
        <v>1</v>
      </c>
      <c r="C62" s="43">
        <v>2</v>
      </c>
      <c r="D62" s="43">
        <v>3</v>
      </c>
      <c r="E62" s="43">
        <v>4</v>
      </c>
      <c r="F62" s="43">
        <v>5</v>
      </c>
      <c r="G62" s="43">
        <v>6</v>
      </c>
      <c r="H62" s="43">
        <v>7</v>
      </c>
      <c r="I62" s="43">
        <v>8</v>
      </c>
      <c r="J62" s="43">
        <v>9</v>
      </c>
      <c r="K62" s="43">
        <v>10</v>
      </c>
      <c r="L62" s="43">
        <v>11</v>
      </c>
      <c r="M62" s="43">
        <v>12</v>
      </c>
      <c r="N62" s="43">
        <v>13</v>
      </c>
      <c r="O62" s="43">
        <v>14</v>
      </c>
      <c r="P62" s="43">
        <v>15</v>
      </c>
      <c r="Q62" s="43">
        <v>16</v>
      </c>
      <c r="R62" s="43">
        <v>17</v>
      </c>
      <c r="S62" s="43">
        <v>18</v>
      </c>
      <c r="T62" s="43">
        <v>19</v>
      </c>
      <c r="U62" s="43">
        <v>20</v>
      </c>
      <c r="V62" s="43">
        <v>21</v>
      </c>
      <c r="W62" s="43">
        <v>22</v>
      </c>
      <c r="X62" s="43">
        <v>23</v>
      </c>
      <c r="Y62" s="43">
        <v>24</v>
      </c>
      <c r="Z62" s="43">
        <v>25</v>
      </c>
      <c r="AA62" s="43">
        <v>26</v>
      </c>
      <c r="AB62" s="43">
        <v>27</v>
      </c>
      <c r="AC62" s="43">
        <v>28</v>
      </c>
      <c r="AD62" s="43">
        <v>29</v>
      </c>
      <c r="AE62" s="43">
        <v>30</v>
      </c>
      <c r="AF62" s="43">
        <v>31</v>
      </c>
      <c r="AG62" s="43">
        <v>32</v>
      </c>
      <c r="AH62" s="43">
        <v>33</v>
      </c>
      <c r="AI62" s="43">
        <v>34</v>
      </c>
      <c r="AJ62" s="43">
        <v>35</v>
      </c>
      <c r="AK62" s="43">
        <v>36</v>
      </c>
      <c r="AL62" s="43">
        <v>37</v>
      </c>
      <c r="AM62" s="43">
        <v>38</v>
      </c>
      <c r="AN62" s="43">
        <v>39</v>
      </c>
      <c r="AO62" s="43">
        <v>40</v>
      </c>
      <c r="AP62" s="43">
        <v>41</v>
      </c>
      <c r="AQ62" s="43"/>
    </row>
    <row r="63" spans="1:43" x14ac:dyDescent="0.2">
      <c r="B63" t="s">
        <v>51</v>
      </c>
      <c r="C63" t="s">
        <v>47</v>
      </c>
      <c r="D63" t="s">
        <v>47</v>
      </c>
      <c r="E63" t="s">
        <v>47</v>
      </c>
      <c r="F63" t="s">
        <v>41</v>
      </c>
      <c r="G63" t="s">
        <v>41</v>
      </c>
      <c r="H63" t="s">
        <v>41</v>
      </c>
      <c r="I63" t="s">
        <v>41</v>
      </c>
      <c r="J63" t="s">
        <v>41</v>
      </c>
      <c r="K63" t="s">
        <v>35</v>
      </c>
      <c r="L63" t="s">
        <v>35</v>
      </c>
      <c r="M63" t="s">
        <v>35</v>
      </c>
      <c r="N63" t="s">
        <v>35</v>
      </c>
      <c r="O63" t="s">
        <v>35</v>
      </c>
      <c r="P63" t="s">
        <v>28</v>
      </c>
      <c r="Q63" t="s">
        <v>28</v>
      </c>
      <c r="R63" t="s">
        <v>28</v>
      </c>
      <c r="S63" t="s">
        <v>28</v>
      </c>
      <c r="T63" t="s">
        <v>28</v>
      </c>
      <c r="U63" t="s">
        <v>28</v>
      </c>
      <c r="V63" t="s">
        <v>23</v>
      </c>
      <c r="W63" t="s">
        <v>23</v>
      </c>
      <c r="X63" t="s">
        <v>23</v>
      </c>
      <c r="Y63" t="s">
        <v>23</v>
      </c>
      <c r="Z63" t="s">
        <v>15</v>
      </c>
      <c r="AA63" t="s">
        <v>15</v>
      </c>
      <c r="AB63" t="s">
        <v>15</v>
      </c>
      <c r="AC63" t="s">
        <v>15</v>
      </c>
      <c r="AD63" t="s">
        <v>15</v>
      </c>
      <c r="AE63" t="s">
        <v>15</v>
      </c>
      <c r="AF63" t="s">
        <v>15</v>
      </c>
      <c r="AG63" t="s">
        <v>9</v>
      </c>
      <c r="AH63" t="s">
        <v>9</v>
      </c>
      <c r="AI63" t="s">
        <v>9</v>
      </c>
      <c r="AJ63" t="s">
        <v>9</v>
      </c>
      <c r="AK63" t="s">
        <v>9</v>
      </c>
      <c r="AL63" t="s">
        <v>6</v>
      </c>
      <c r="AM63" t="s">
        <v>6</v>
      </c>
      <c r="AN63" t="s">
        <v>2</v>
      </c>
      <c r="AO63" t="s">
        <v>2</v>
      </c>
      <c r="AP63" t="s">
        <v>2</v>
      </c>
      <c r="AQ63" t="s">
        <v>205</v>
      </c>
    </row>
    <row r="64" spans="1:43" x14ac:dyDescent="0.2">
      <c r="A64" s="61"/>
      <c r="B64" s="61" t="s">
        <v>50</v>
      </c>
      <c r="C64" s="61" t="s">
        <v>49</v>
      </c>
      <c r="D64" s="61" t="s">
        <v>48</v>
      </c>
      <c r="E64" s="61" t="s">
        <v>46</v>
      </c>
      <c r="F64" s="61" t="s">
        <v>45</v>
      </c>
      <c r="G64" s="61" t="s">
        <v>44</v>
      </c>
      <c r="H64" s="61" t="s">
        <v>43</v>
      </c>
      <c r="I64" s="61" t="s">
        <v>42</v>
      </c>
      <c r="J64" s="61" t="s">
        <v>40</v>
      </c>
      <c r="K64" s="61" t="s">
        <v>39</v>
      </c>
      <c r="L64" s="61" t="s">
        <v>38</v>
      </c>
      <c r="M64" s="61" t="s">
        <v>37</v>
      </c>
      <c r="N64" s="61" t="s">
        <v>36</v>
      </c>
      <c r="O64" s="61" t="s">
        <v>34</v>
      </c>
      <c r="P64" s="61" t="s">
        <v>33</v>
      </c>
      <c r="Q64" s="61" t="s">
        <v>32</v>
      </c>
      <c r="R64" s="61" t="s">
        <v>31</v>
      </c>
      <c r="S64" s="61" t="s">
        <v>30</v>
      </c>
      <c r="T64" s="61" t="s">
        <v>29</v>
      </c>
      <c r="U64" s="61" t="s">
        <v>27</v>
      </c>
      <c r="V64" s="61" t="s">
        <v>26</v>
      </c>
      <c r="W64" s="61" t="s">
        <v>25</v>
      </c>
      <c r="X64" s="61" t="s">
        <v>24</v>
      </c>
      <c r="Y64" s="61" t="s">
        <v>22</v>
      </c>
      <c r="Z64" s="61" t="s">
        <v>21</v>
      </c>
      <c r="AA64" s="61" t="s">
        <v>20</v>
      </c>
      <c r="AB64" s="61" t="s">
        <v>19</v>
      </c>
      <c r="AC64" s="61" t="s">
        <v>18</v>
      </c>
      <c r="AD64" s="61" t="s">
        <v>17</v>
      </c>
      <c r="AE64" s="61" t="s">
        <v>16</v>
      </c>
      <c r="AF64" s="61" t="s">
        <v>14</v>
      </c>
      <c r="AG64" s="61" t="s">
        <v>13</v>
      </c>
      <c r="AH64" s="61" t="s">
        <v>12</v>
      </c>
      <c r="AI64" s="61" t="s">
        <v>11</v>
      </c>
      <c r="AJ64" s="61" t="s">
        <v>10</v>
      </c>
      <c r="AK64" s="61" t="s">
        <v>8</v>
      </c>
      <c r="AL64" s="61" t="s">
        <v>423</v>
      </c>
      <c r="AM64" s="61" t="s">
        <v>5</v>
      </c>
      <c r="AN64" s="61" t="s">
        <v>4</v>
      </c>
      <c r="AO64" s="61" t="s">
        <v>3</v>
      </c>
      <c r="AP64" s="61" t="s">
        <v>1</v>
      </c>
      <c r="AQ64" s="61"/>
    </row>
    <row r="65" spans="1:43" x14ac:dyDescent="0.2">
      <c r="A65" t="s">
        <v>140</v>
      </c>
      <c r="B65" s="117">
        <v>2780</v>
      </c>
      <c r="C65" s="101">
        <v>437.13400000000001</v>
      </c>
      <c r="D65" s="101">
        <v>217.72</v>
      </c>
      <c r="E65" s="101">
        <v>17.95</v>
      </c>
      <c r="F65" s="101">
        <v>32.81</v>
      </c>
      <c r="G65" s="101">
        <v>115.629</v>
      </c>
      <c r="H65" s="101">
        <v>0</v>
      </c>
      <c r="I65" s="101">
        <v>135.952</v>
      </c>
      <c r="J65" s="101">
        <v>0</v>
      </c>
      <c r="K65" s="101">
        <v>282.48599999999999</v>
      </c>
      <c r="L65" s="101">
        <v>99.721000000000004</v>
      </c>
      <c r="M65" s="101">
        <v>46.026000000000003</v>
      </c>
      <c r="N65" s="101">
        <v>0</v>
      </c>
      <c r="O65" s="101">
        <v>0</v>
      </c>
      <c r="P65" s="101">
        <v>38.426000000000002</v>
      </c>
      <c r="Q65" s="101">
        <v>122.682</v>
      </c>
      <c r="R65" s="101">
        <v>69.137</v>
      </c>
      <c r="S65" s="101">
        <v>48.107999999999997</v>
      </c>
      <c r="T65" s="101">
        <v>95.674000000000007</v>
      </c>
      <c r="U65" s="101">
        <v>0</v>
      </c>
      <c r="V65" s="101">
        <v>737.19299999999998</v>
      </c>
      <c r="W65" s="101">
        <v>13.31</v>
      </c>
      <c r="X65" s="101">
        <v>0</v>
      </c>
      <c r="Y65" s="101">
        <v>0</v>
      </c>
      <c r="Z65" s="101">
        <v>103.947</v>
      </c>
      <c r="AA65" s="101">
        <v>20.446000000000002</v>
      </c>
      <c r="AB65" s="101">
        <v>127.822</v>
      </c>
      <c r="AC65" s="101">
        <v>10.89</v>
      </c>
      <c r="AD65" s="101">
        <v>15.638999999999999</v>
      </c>
      <c r="AE65" s="101">
        <v>0</v>
      </c>
      <c r="AF65" s="101">
        <v>37.508000000000003</v>
      </c>
      <c r="AG65" s="101">
        <v>128</v>
      </c>
      <c r="AH65" s="101">
        <v>9.6</v>
      </c>
      <c r="AI65" s="101">
        <v>25.442</v>
      </c>
      <c r="AJ65" s="101">
        <v>5.1239999999999997</v>
      </c>
      <c r="AK65" s="101">
        <v>0</v>
      </c>
      <c r="AL65" s="101">
        <v>53.457000000000001</v>
      </c>
      <c r="AM65" s="101">
        <v>35.725000000000001</v>
      </c>
      <c r="AN65" s="101">
        <v>104.669</v>
      </c>
      <c r="AO65" s="101">
        <v>170.60499999999999</v>
      </c>
      <c r="AP65" s="101">
        <v>112.04</v>
      </c>
      <c r="AQ65" s="54">
        <f>SUM(B65:AP65)</f>
        <v>6250.8720000000012</v>
      </c>
    </row>
    <row r="66" spans="1:43" x14ac:dyDescent="0.2">
      <c r="A66" t="s">
        <v>141</v>
      </c>
      <c r="B66" s="117">
        <v>1470</v>
      </c>
      <c r="C66" s="101">
        <v>0</v>
      </c>
      <c r="D66" s="101">
        <v>2.7850000000000001</v>
      </c>
      <c r="E66" s="101">
        <v>0</v>
      </c>
      <c r="F66" s="101">
        <v>0</v>
      </c>
      <c r="G66" s="101">
        <v>22.050999999999998</v>
      </c>
      <c r="H66" s="101">
        <v>6.4139999999999997</v>
      </c>
      <c r="I66" s="101">
        <v>2.8740000000000001</v>
      </c>
      <c r="J66" s="101">
        <v>12.183</v>
      </c>
      <c r="K66" s="101">
        <v>12.811999999999999</v>
      </c>
      <c r="L66" s="101">
        <v>3.9180000000000001</v>
      </c>
      <c r="M66" s="101">
        <v>26.593</v>
      </c>
      <c r="N66" s="101">
        <v>0</v>
      </c>
      <c r="O66" s="101">
        <v>0</v>
      </c>
      <c r="P66" s="101">
        <v>3</v>
      </c>
      <c r="Q66" s="101">
        <v>3.7069999999999999</v>
      </c>
      <c r="R66" s="101">
        <v>0</v>
      </c>
      <c r="S66" s="101">
        <v>0</v>
      </c>
      <c r="T66" s="101">
        <v>8.8409999999999993</v>
      </c>
      <c r="U66" s="101">
        <v>5.944</v>
      </c>
      <c r="V66" s="101">
        <v>99.117999999999995</v>
      </c>
      <c r="W66" s="101">
        <v>4.7359999999999998</v>
      </c>
      <c r="X66" s="101">
        <v>0</v>
      </c>
      <c r="Y66" s="101">
        <v>2.2999999999999998</v>
      </c>
      <c r="Z66" s="101">
        <v>8.7110000000000003</v>
      </c>
      <c r="AA66" s="101">
        <v>23.856000000000002</v>
      </c>
      <c r="AB66" s="101">
        <v>107.316</v>
      </c>
      <c r="AC66" s="101">
        <v>14.548999999999999</v>
      </c>
      <c r="AD66" s="101">
        <v>3.3159999999999998</v>
      </c>
      <c r="AE66" s="101">
        <v>0</v>
      </c>
      <c r="AF66" s="101">
        <v>0.37</v>
      </c>
      <c r="AG66" s="101">
        <v>748</v>
      </c>
      <c r="AH66" s="101">
        <v>1.4930000000000001</v>
      </c>
      <c r="AI66" s="101">
        <v>12.452</v>
      </c>
      <c r="AJ66" s="101">
        <v>79.179000000000002</v>
      </c>
      <c r="AK66" s="101">
        <v>182.94</v>
      </c>
      <c r="AL66" s="101">
        <v>11.496</v>
      </c>
      <c r="AM66" s="101">
        <v>4.452</v>
      </c>
      <c r="AN66" s="101">
        <v>444.75299999999999</v>
      </c>
      <c r="AO66" s="101">
        <v>53.612000000000002</v>
      </c>
      <c r="AP66" s="101">
        <v>12.09</v>
      </c>
      <c r="AQ66" s="54">
        <f t="shared" ref="AQ66:AQ71" si="14">SUM(B66:AP66)</f>
        <v>3395.8610000000008</v>
      </c>
    </row>
    <row r="67" spans="1:43" x14ac:dyDescent="0.2">
      <c r="A67" t="s">
        <v>142</v>
      </c>
      <c r="B67" s="117">
        <v>0</v>
      </c>
      <c r="C67" s="101">
        <v>0</v>
      </c>
      <c r="D67" s="101">
        <v>0</v>
      </c>
      <c r="E67" s="101">
        <v>0</v>
      </c>
      <c r="F67" s="101">
        <v>0</v>
      </c>
      <c r="G67" s="101">
        <v>2.23</v>
      </c>
      <c r="H67" s="101">
        <v>0</v>
      </c>
      <c r="I67" s="101">
        <v>0</v>
      </c>
      <c r="J67" s="101">
        <v>0.61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01">
        <v>0</v>
      </c>
      <c r="W67" s="101">
        <v>1.4E-2</v>
      </c>
      <c r="X67" s="101">
        <v>0</v>
      </c>
      <c r="Y67" s="101">
        <v>0</v>
      </c>
      <c r="Z67" s="101">
        <v>0</v>
      </c>
      <c r="AA67" s="101">
        <v>0</v>
      </c>
      <c r="AB67" s="101">
        <v>0.66700000000000004</v>
      </c>
      <c r="AC67" s="101">
        <v>0.64900000000000002</v>
      </c>
      <c r="AD67" s="101">
        <v>0</v>
      </c>
      <c r="AE67" s="101">
        <v>0</v>
      </c>
      <c r="AF67" s="101">
        <v>1.85</v>
      </c>
      <c r="AG67" s="101">
        <v>228</v>
      </c>
      <c r="AH67" s="101">
        <v>132.459</v>
      </c>
      <c r="AI67" s="101">
        <v>0.439</v>
      </c>
      <c r="AJ67" s="101">
        <v>149.06899999999999</v>
      </c>
      <c r="AK67" s="101">
        <v>44.906999999999996</v>
      </c>
      <c r="AL67" s="101">
        <v>28.927</v>
      </c>
      <c r="AM67" s="101">
        <v>0.26100000000000001</v>
      </c>
      <c r="AN67" s="101">
        <v>12.887</v>
      </c>
      <c r="AO67" s="101">
        <v>6.718</v>
      </c>
      <c r="AP67" s="101">
        <v>4.28</v>
      </c>
      <c r="AQ67" s="54">
        <f t="shared" si="14"/>
        <v>613.96699999999998</v>
      </c>
    </row>
    <row r="68" spans="1:43" x14ac:dyDescent="0.2">
      <c r="A68" t="s">
        <v>143</v>
      </c>
      <c r="B68" s="117">
        <v>120</v>
      </c>
      <c r="C68" s="101">
        <v>0</v>
      </c>
      <c r="D68" s="101">
        <v>10.284000000000001</v>
      </c>
      <c r="E68" s="101">
        <v>0</v>
      </c>
      <c r="F68" s="101">
        <v>0.312</v>
      </c>
      <c r="G68" s="101">
        <v>0</v>
      </c>
      <c r="H68" s="101">
        <v>0</v>
      </c>
      <c r="I68" s="101">
        <v>8.8130000000000006</v>
      </c>
      <c r="J68" s="101">
        <v>6.2229999999999999</v>
      </c>
      <c r="K68" s="101">
        <v>0</v>
      </c>
      <c r="L68" s="101">
        <v>4.1180000000000003</v>
      </c>
      <c r="M68" s="101">
        <v>0</v>
      </c>
      <c r="N68" s="101">
        <v>0</v>
      </c>
      <c r="O68" s="101">
        <v>0</v>
      </c>
      <c r="P68" s="101">
        <v>13.391</v>
      </c>
      <c r="Q68" s="101">
        <v>13.606</v>
      </c>
      <c r="R68" s="101">
        <v>0</v>
      </c>
      <c r="S68" s="101">
        <v>27.312000000000001</v>
      </c>
      <c r="T68" s="101">
        <v>37.472999999999999</v>
      </c>
      <c r="U68" s="101">
        <v>6.9370000000000003</v>
      </c>
      <c r="V68" s="101">
        <v>0</v>
      </c>
      <c r="W68" s="101">
        <v>11.865</v>
      </c>
      <c r="X68" s="101">
        <v>2.234</v>
      </c>
      <c r="Y68" s="101">
        <v>3</v>
      </c>
      <c r="Z68" s="101">
        <v>11.132</v>
      </c>
      <c r="AA68" s="101">
        <v>0</v>
      </c>
      <c r="AB68" s="101">
        <v>10.468999999999999</v>
      </c>
      <c r="AC68" s="101">
        <v>16.125</v>
      </c>
      <c r="AD68" s="101">
        <v>0</v>
      </c>
      <c r="AE68" s="101">
        <v>5.5529999999999999</v>
      </c>
      <c r="AF68" s="101">
        <v>33.158999999999999</v>
      </c>
      <c r="AG68" s="101">
        <v>0</v>
      </c>
      <c r="AH68" s="101">
        <v>18.283000000000001</v>
      </c>
      <c r="AI68" s="101">
        <v>78.748999999999995</v>
      </c>
      <c r="AJ68" s="101">
        <v>47.384999999999998</v>
      </c>
      <c r="AK68" s="101">
        <v>0</v>
      </c>
      <c r="AL68" s="101">
        <v>11.677</v>
      </c>
      <c r="AM68" s="101">
        <v>59.704999999999998</v>
      </c>
      <c r="AN68" s="101">
        <v>46.597000000000001</v>
      </c>
      <c r="AO68" s="101">
        <v>121.473</v>
      </c>
      <c r="AP68" s="101">
        <v>35.32</v>
      </c>
      <c r="AQ68" s="54">
        <f t="shared" si="14"/>
        <v>761.19500000000005</v>
      </c>
    </row>
    <row r="69" spans="1:43" x14ac:dyDescent="0.2">
      <c r="A69" t="s">
        <v>144</v>
      </c>
      <c r="B69" s="117">
        <v>0</v>
      </c>
      <c r="C69" s="101">
        <v>0</v>
      </c>
      <c r="D69" s="101">
        <v>4.9939999999999998</v>
      </c>
      <c r="E69" s="101">
        <v>0</v>
      </c>
      <c r="F69" s="101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1">
        <v>0</v>
      </c>
      <c r="N69" s="101">
        <v>0</v>
      </c>
      <c r="O69" s="101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01">
        <v>0</v>
      </c>
      <c r="W69" s="101">
        <v>0</v>
      </c>
      <c r="X69" s="101">
        <v>0</v>
      </c>
      <c r="Y69" s="101">
        <v>0</v>
      </c>
      <c r="Z69" s="101">
        <v>0</v>
      </c>
      <c r="AA69" s="101">
        <v>0</v>
      </c>
      <c r="AB69" s="101">
        <v>0</v>
      </c>
      <c r="AC69" s="101">
        <v>0</v>
      </c>
      <c r="AD69" s="101">
        <v>0</v>
      </c>
      <c r="AE69" s="101">
        <v>0</v>
      </c>
      <c r="AF69" s="101">
        <v>0</v>
      </c>
      <c r="AG69" s="101">
        <v>0</v>
      </c>
      <c r="AH69" s="101">
        <v>0</v>
      </c>
      <c r="AI69" s="101">
        <v>0</v>
      </c>
      <c r="AJ69" s="101">
        <v>0</v>
      </c>
      <c r="AK69" s="101">
        <v>0</v>
      </c>
      <c r="AL69" s="101">
        <v>0</v>
      </c>
      <c r="AM69" s="101">
        <v>0</v>
      </c>
      <c r="AN69" s="101">
        <v>0</v>
      </c>
      <c r="AO69" s="101">
        <v>0</v>
      </c>
      <c r="AP69" s="101">
        <v>0</v>
      </c>
      <c r="AQ69" s="54">
        <f t="shared" si="14"/>
        <v>4.9939999999999998</v>
      </c>
    </row>
    <row r="70" spans="1:43" x14ac:dyDescent="0.2">
      <c r="A70" t="s">
        <v>145</v>
      </c>
      <c r="B70" s="117">
        <v>10</v>
      </c>
      <c r="C70" s="101">
        <v>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01">
        <v>8.2929999999999993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01">
        <v>0</v>
      </c>
      <c r="AB70" s="101">
        <v>0</v>
      </c>
      <c r="AC70" s="101">
        <v>0.64900000000000002</v>
      </c>
      <c r="AD70" s="101">
        <v>0</v>
      </c>
      <c r="AE70" s="101">
        <v>0</v>
      </c>
      <c r="AF70" s="101">
        <v>0</v>
      </c>
      <c r="AG70" s="101">
        <v>0</v>
      </c>
      <c r="AH70" s="101">
        <v>0</v>
      </c>
      <c r="AI70" s="101">
        <v>0</v>
      </c>
      <c r="AJ70" s="101">
        <v>0</v>
      </c>
      <c r="AK70" s="101">
        <v>0</v>
      </c>
      <c r="AL70" s="101">
        <v>0</v>
      </c>
      <c r="AM70" s="101">
        <v>0</v>
      </c>
      <c r="AN70" s="101">
        <v>28</v>
      </c>
      <c r="AO70" s="101">
        <v>0.79300000000000004</v>
      </c>
      <c r="AP70" s="101">
        <v>17.649999999999999</v>
      </c>
      <c r="AQ70" s="54">
        <f t="shared" si="14"/>
        <v>65.384999999999991</v>
      </c>
    </row>
    <row r="71" spans="1:43" x14ac:dyDescent="0.2">
      <c r="A71" t="s">
        <v>146</v>
      </c>
      <c r="B71" s="117">
        <v>390</v>
      </c>
      <c r="C71" s="101">
        <v>0</v>
      </c>
      <c r="D71" s="101">
        <v>0</v>
      </c>
      <c r="E71" s="101">
        <v>0</v>
      </c>
      <c r="F71" s="101">
        <v>0</v>
      </c>
      <c r="G71" s="101">
        <v>0</v>
      </c>
      <c r="H71" s="101">
        <v>5.9930000000000003</v>
      </c>
      <c r="I71" s="101">
        <v>7.4420000000000002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26.878</v>
      </c>
      <c r="Q71" s="101">
        <v>16.643999999999998</v>
      </c>
      <c r="R71" s="101">
        <v>0</v>
      </c>
      <c r="S71" s="101">
        <v>0</v>
      </c>
      <c r="T71" s="101">
        <v>15.661</v>
      </c>
      <c r="U71" s="101">
        <v>4.0979999999999999</v>
      </c>
      <c r="V71" s="101">
        <v>105.31399999999999</v>
      </c>
      <c r="W71" s="101">
        <v>0</v>
      </c>
      <c r="X71" s="101">
        <v>0</v>
      </c>
      <c r="Y71" s="101">
        <v>2</v>
      </c>
      <c r="Z71" s="101">
        <v>0</v>
      </c>
      <c r="AA71" s="101">
        <v>0</v>
      </c>
      <c r="AB71" s="101">
        <v>34.595999999999997</v>
      </c>
      <c r="AC71" s="101">
        <v>31.861999999999998</v>
      </c>
      <c r="AD71" s="101">
        <v>0</v>
      </c>
      <c r="AE71" s="101">
        <v>0</v>
      </c>
      <c r="AF71" s="101">
        <v>0</v>
      </c>
      <c r="AG71" s="101">
        <v>0</v>
      </c>
      <c r="AH71" s="101">
        <v>17.981999999999999</v>
      </c>
      <c r="AI71" s="101">
        <v>7.5810000000000004</v>
      </c>
      <c r="AJ71" s="101">
        <v>2.653</v>
      </c>
      <c r="AK71" s="101">
        <v>0</v>
      </c>
      <c r="AL71" s="101">
        <v>8.2289999999999992</v>
      </c>
      <c r="AM71" s="101">
        <v>0</v>
      </c>
      <c r="AN71" s="101">
        <v>3</v>
      </c>
      <c r="AO71" s="101">
        <v>66.688000000000002</v>
      </c>
      <c r="AP71" s="101">
        <v>0</v>
      </c>
      <c r="AQ71" s="54">
        <f t="shared" si="14"/>
        <v>746.62099999999998</v>
      </c>
    </row>
    <row r="72" spans="1:43" x14ac:dyDescent="0.2">
      <c r="A72" s="67" t="s">
        <v>282</v>
      </c>
      <c r="B72" s="357">
        <v>4510</v>
      </c>
      <c r="C72" s="66">
        <f t="shared" ref="C72:AQ72" si="15">SUM(C65:C71)</f>
        <v>437.13400000000001</v>
      </c>
      <c r="D72" s="66">
        <f t="shared" si="15"/>
        <v>235.78299999999999</v>
      </c>
      <c r="E72" s="66">
        <f t="shared" si="15"/>
        <v>17.95</v>
      </c>
      <c r="F72" s="66">
        <f t="shared" si="15"/>
        <v>33.122</v>
      </c>
      <c r="G72" s="66">
        <f t="shared" si="15"/>
        <v>139.91</v>
      </c>
      <c r="H72" s="66">
        <f t="shared" si="15"/>
        <v>12.407</v>
      </c>
      <c r="I72" s="66">
        <f t="shared" si="15"/>
        <v>155.08099999999999</v>
      </c>
      <c r="J72" s="66">
        <f t="shared" si="15"/>
        <v>27.308999999999997</v>
      </c>
      <c r="K72" s="66">
        <f t="shared" si="15"/>
        <v>295.298</v>
      </c>
      <c r="L72" s="66">
        <f t="shared" si="15"/>
        <v>107.75700000000001</v>
      </c>
      <c r="M72" s="66">
        <f t="shared" si="15"/>
        <v>72.619</v>
      </c>
      <c r="N72" s="66">
        <f t="shared" si="15"/>
        <v>0</v>
      </c>
      <c r="O72" s="66">
        <f t="shared" si="15"/>
        <v>0</v>
      </c>
      <c r="P72" s="66">
        <f t="shared" si="15"/>
        <v>81.694999999999993</v>
      </c>
      <c r="Q72" s="66">
        <f t="shared" si="15"/>
        <v>156.63900000000001</v>
      </c>
      <c r="R72" s="66">
        <f t="shared" si="15"/>
        <v>69.137</v>
      </c>
      <c r="S72" s="66">
        <f t="shared" si="15"/>
        <v>75.42</v>
      </c>
      <c r="T72" s="66">
        <f t="shared" si="15"/>
        <v>157.649</v>
      </c>
      <c r="U72" s="66">
        <f t="shared" si="15"/>
        <v>16.978999999999999</v>
      </c>
      <c r="V72" s="66">
        <f t="shared" si="15"/>
        <v>941.62499999999989</v>
      </c>
      <c r="W72" s="66">
        <f t="shared" si="15"/>
        <v>29.924999999999997</v>
      </c>
      <c r="X72" s="66">
        <f t="shared" si="15"/>
        <v>2.234</v>
      </c>
      <c r="Y72" s="66">
        <f t="shared" si="15"/>
        <v>7.3</v>
      </c>
      <c r="Z72" s="66">
        <f t="shared" si="15"/>
        <v>123.79</v>
      </c>
      <c r="AA72" s="66">
        <f t="shared" si="15"/>
        <v>44.302000000000007</v>
      </c>
      <c r="AB72" s="66">
        <f t="shared" si="15"/>
        <v>280.87</v>
      </c>
      <c r="AC72" s="66">
        <f t="shared" si="15"/>
        <v>74.724000000000004</v>
      </c>
      <c r="AD72" s="66">
        <f t="shared" si="15"/>
        <v>18.954999999999998</v>
      </c>
      <c r="AE72" s="66">
        <f t="shared" si="15"/>
        <v>5.5529999999999999</v>
      </c>
      <c r="AF72" s="66">
        <f t="shared" si="15"/>
        <v>72.887</v>
      </c>
      <c r="AG72" s="66">
        <f t="shared" si="15"/>
        <v>1104</v>
      </c>
      <c r="AH72" s="66">
        <f t="shared" si="15"/>
        <v>179.81699999999998</v>
      </c>
      <c r="AI72" s="66">
        <f t="shared" si="15"/>
        <v>124.663</v>
      </c>
      <c r="AJ72" s="66">
        <f t="shared" si="15"/>
        <v>283.41000000000003</v>
      </c>
      <c r="AK72" s="66">
        <f t="shared" si="15"/>
        <v>227.84699999999998</v>
      </c>
      <c r="AL72" s="66">
        <f t="shared" si="15"/>
        <v>113.78599999999999</v>
      </c>
      <c r="AM72" s="66">
        <f t="shared" si="15"/>
        <v>100.143</v>
      </c>
      <c r="AN72" s="66">
        <f t="shared" si="15"/>
        <v>639.90599999999995</v>
      </c>
      <c r="AO72" s="66">
        <f t="shared" si="15"/>
        <v>419.88899999999995</v>
      </c>
      <c r="AP72" s="66">
        <f t="shared" si="15"/>
        <v>181.38</v>
      </c>
      <c r="AQ72" s="66">
        <f t="shared" si="15"/>
        <v>11838.895000000002</v>
      </c>
    </row>
    <row r="74" spans="1:43" x14ac:dyDescent="0.2">
      <c r="A74" t="s">
        <v>140</v>
      </c>
      <c r="B74" s="54">
        <v>2800</v>
      </c>
      <c r="C74" s="68">
        <f>SUM(C65:E65)</f>
        <v>672.80400000000009</v>
      </c>
      <c r="F74" s="54">
        <f>SUM(F65:J65)</f>
        <v>284.39100000000002</v>
      </c>
      <c r="K74" s="54">
        <f>SUM(K65:O65)</f>
        <v>428.233</v>
      </c>
      <c r="P74" s="54">
        <f>SUM(P65:U65)</f>
        <v>374.02700000000004</v>
      </c>
      <c r="V74" s="54">
        <f>SUM(V65:Y65)</f>
        <v>750.50299999999993</v>
      </c>
      <c r="Z74" s="54">
        <f>SUM(Z65:AF65)</f>
        <v>316.25200000000001</v>
      </c>
      <c r="AG74" s="54">
        <f>SUM(AG65:AK65)</f>
        <v>168.166</v>
      </c>
      <c r="AL74" s="54">
        <f>SUM(AL65:AM65)</f>
        <v>89.182000000000002</v>
      </c>
      <c r="AN74" s="54">
        <f>SUM(AN65:AP65)</f>
        <v>387.31400000000002</v>
      </c>
    </row>
    <row r="75" spans="1:43" x14ac:dyDescent="0.2">
      <c r="A75" t="s">
        <v>141</v>
      </c>
      <c r="B75" s="54">
        <v>1360</v>
      </c>
      <c r="C75" s="68">
        <f t="shared" ref="C75:C80" si="16">SUM(C66:E66)</f>
        <v>2.7850000000000001</v>
      </c>
      <c r="F75" s="54">
        <f t="shared" ref="F75:F80" si="17">SUM(F66:J66)</f>
        <v>43.521999999999991</v>
      </c>
      <c r="K75" s="54">
        <f t="shared" ref="K75:K80" si="18">SUM(K66:O66)</f>
        <v>43.323</v>
      </c>
      <c r="P75" s="54">
        <f t="shared" ref="P75:P80" si="19">SUM(P66:U66)</f>
        <v>21.491999999999997</v>
      </c>
      <c r="V75" s="54">
        <f t="shared" ref="V75:V80" si="20">SUM(V66:Y66)</f>
        <v>106.154</v>
      </c>
      <c r="Z75" s="54">
        <f t="shared" ref="Z75:Z80" si="21">SUM(Z66:AF66)</f>
        <v>158.11800000000002</v>
      </c>
      <c r="AG75" s="54">
        <f t="shared" ref="AG75:AG80" si="22">SUM(AG66:AK66)</f>
        <v>1024.0640000000001</v>
      </c>
      <c r="AL75" s="54">
        <f t="shared" ref="AL75:AL80" si="23">SUM(AL66:AM66)</f>
        <v>15.948</v>
      </c>
      <c r="AN75" s="54">
        <f t="shared" ref="AN75:AN80" si="24">SUM(AN66:AP66)</f>
        <v>510.45499999999998</v>
      </c>
    </row>
    <row r="76" spans="1:43" x14ac:dyDescent="0.2">
      <c r="A76" t="s">
        <v>142</v>
      </c>
      <c r="B76" s="54">
        <v>0</v>
      </c>
      <c r="C76" s="68">
        <f t="shared" si="16"/>
        <v>0</v>
      </c>
      <c r="F76" s="54">
        <f t="shared" si="17"/>
        <v>2.84</v>
      </c>
      <c r="K76" s="54">
        <f t="shared" si="18"/>
        <v>0</v>
      </c>
      <c r="P76" s="54">
        <f t="shared" si="19"/>
        <v>0</v>
      </c>
      <c r="V76" s="54">
        <f t="shared" si="20"/>
        <v>1.4E-2</v>
      </c>
      <c r="Z76" s="54">
        <f t="shared" si="21"/>
        <v>3.1660000000000004</v>
      </c>
      <c r="AG76" s="54">
        <f t="shared" si="22"/>
        <v>554.87400000000002</v>
      </c>
      <c r="AL76" s="54">
        <f t="shared" si="23"/>
        <v>29.187999999999999</v>
      </c>
      <c r="AN76" s="54">
        <f t="shared" si="24"/>
        <v>23.885000000000002</v>
      </c>
    </row>
    <row r="77" spans="1:43" x14ac:dyDescent="0.2">
      <c r="A77" t="s">
        <v>143</v>
      </c>
      <c r="B77" s="54">
        <v>70</v>
      </c>
      <c r="C77" s="68">
        <f t="shared" si="16"/>
        <v>10.284000000000001</v>
      </c>
      <c r="F77" s="54">
        <f t="shared" si="17"/>
        <v>15.347999999999999</v>
      </c>
      <c r="K77" s="54">
        <f t="shared" si="18"/>
        <v>4.1180000000000003</v>
      </c>
      <c r="P77" s="54">
        <f t="shared" si="19"/>
        <v>98.718999999999994</v>
      </c>
      <c r="V77" s="54">
        <f t="shared" si="20"/>
        <v>17.099</v>
      </c>
      <c r="Z77" s="54">
        <f t="shared" si="21"/>
        <v>76.437999999999988</v>
      </c>
      <c r="AG77" s="54">
        <f t="shared" si="22"/>
        <v>144.417</v>
      </c>
      <c r="AL77" s="54">
        <f t="shared" si="23"/>
        <v>71.382000000000005</v>
      </c>
      <c r="AN77" s="54">
        <f t="shared" si="24"/>
        <v>203.39</v>
      </c>
    </row>
    <row r="78" spans="1:43" x14ac:dyDescent="0.2">
      <c r="A78" t="s">
        <v>144</v>
      </c>
      <c r="B78" s="54">
        <v>0</v>
      </c>
      <c r="C78" s="68">
        <f t="shared" si="16"/>
        <v>4.9939999999999998</v>
      </c>
      <c r="F78" s="54">
        <f t="shared" si="17"/>
        <v>0</v>
      </c>
      <c r="K78" s="54">
        <f t="shared" si="18"/>
        <v>0</v>
      </c>
      <c r="P78" s="54">
        <f t="shared" si="19"/>
        <v>0</v>
      </c>
      <c r="V78" s="54">
        <f t="shared" si="20"/>
        <v>0</v>
      </c>
      <c r="Z78" s="54">
        <f t="shared" si="21"/>
        <v>0</v>
      </c>
      <c r="AG78" s="54">
        <f t="shared" si="22"/>
        <v>0</v>
      </c>
      <c r="AL78" s="54">
        <f t="shared" si="23"/>
        <v>0</v>
      </c>
      <c r="AN78" s="54">
        <f t="shared" si="24"/>
        <v>0</v>
      </c>
    </row>
    <row r="79" spans="1:43" x14ac:dyDescent="0.2">
      <c r="A79" t="s">
        <v>145</v>
      </c>
      <c r="B79" s="54">
        <v>50</v>
      </c>
      <c r="C79" s="68">
        <f t="shared" si="16"/>
        <v>0</v>
      </c>
      <c r="F79" s="54">
        <f t="shared" si="17"/>
        <v>8.2929999999999993</v>
      </c>
      <c r="K79" s="54">
        <f t="shared" si="18"/>
        <v>0</v>
      </c>
      <c r="P79" s="54">
        <f t="shared" si="19"/>
        <v>0</v>
      </c>
      <c r="V79" s="54">
        <f t="shared" si="20"/>
        <v>0</v>
      </c>
      <c r="Z79" s="54">
        <f t="shared" si="21"/>
        <v>0.64900000000000002</v>
      </c>
      <c r="AG79" s="54">
        <f t="shared" si="22"/>
        <v>0</v>
      </c>
      <c r="AL79" s="54">
        <f t="shared" si="23"/>
        <v>0</v>
      </c>
      <c r="AN79" s="54">
        <f t="shared" si="24"/>
        <v>46.442999999999998</v>
      </c>
    </row>
    <row r="80" spans="1:43" x14ac:dyDescent="0.2">
      <c r="A80" t="s">
        <v>146</v>
      </c>
      <c r="B80" s="54">
        <v>230</v>
      </c>
      <c r="C80" s="68">
        <f t="shared" si="16"/>
        <v>0</v>
      </c>
      <c r="F80" s="54">
        <f t="shared" si="17"/>
        <v>13.435</v>
      </c>
      <c r="K80" s="54">
        <f t="shared" si="18"/>
        <v>0</v>
      </c>
      <c r="P80" s="54">
        <f t="shared" si="19"/>
        <v>63.280999999999999</v>
      </c>
      <c r="V80" s="54">
        <f t="shared" si="20"/>
        <v>107.31399999999999</v>
      </c>
      <c r="Z80" s="54">
        <f t="shared" si="21"/>
        <v>66.457999999999998</v>
      </c>
      <c r="AG80" s="54">
        <f t="shared" si="22"/>
        <v>28.215999999999998</v>
      </c>
      <c r="AL80" s="54">
        <f t="shared" si="23"/>
        <v>8.2289999999999992</v>
      </c>
      <c r="AN80" s="54">
        <f t="shared" si="24"/>
        <v>69.688000000000002</v>
      </c>
    </row>
    <row r="81" spans="1:43" x14ac:dyDescent="0.2">
      <c r="A81" s="67" t="s">
        <v>282</v>
      </c>
      <c r="B81" s="65">
        <v>4510</v>
      </c>
      <c r="C81" s="65">
        <f>SUM(C74:C80)</f>
        <v>690.86700000000008</v>
      </c>
      <c r="D81" s="67"/>
      <c r="E81" s="67"/>
      <c r="F81" s="65">
        <f>SUM(F74:F80)</f>
        <v>367.82900000000001</v>
      </c>
      <c r="G81" s="67"/>
      <c r="H81" s="67"/>
      <c r="I81" s="67"/>
      <c r="J81" s="67"/>
      <c r="K81" s="65">
        <f>SUM(K74:K80)</f>
        <v>475.67399999999998</v>
      </c>
      <c r="L81" s="67"/>
      <c r="M81" s="67"/>
      <c r="N81" s="67"/>
      <c r="O81" s="67"/>
      <c r="P81" s="65">
        <f>SUM(P74:P80)</f>
        <v>557.51900000000001</v>
      </c>
      <c r="Q81" s="67"/>
      <c r="R81" s="67"/>
      <c r="S81" s="67"/>
      <c r="T81" s="67"/>
      <c r="U81" s="67"/>
      <c r="V81" s="65">
        <f>SUM(V74:V80)</f>
        <v>981.08399999999995</v>
      </c>
      <c r="W81" s="67"/>
      <c r="X81" s="67"/>
      <c r="Y81" s="67"/>
      <c r="Z81" s="65">
        <f>SUM(Z74:Z80)</f>
        <v>621.0809999999999</v>
      </c>
      <c r="AA81" s="67"/>
      <c r="AB81" s="67"/>
      <c r="AC81" s="67"/>
      <c r="AD81" s="67"/>
      <c r="AE81" s="67"/>
      <c r="AF81" s="67"/>
      <c r="AG81" s="65">
        <f>SUM(AG74:AG80)</f>
        <v>1919.7369999999999</v>
      </c>
      <c r="AH81" s="67"/>
      <c r="AI81" s="67"/>
      <c r="AJ81" s="67"/>
      <c r="AK81" s="67"/>
      <c r="AL81" s="65">
        <f>SUM(AL74:AL80)</f>
        <v>213.92899999999997</v>
      </c>
      <c r="AM81" s="67"/>
      <c r="AN81" s="65">
        <f>SUM(AN74:AN80)</f>
        <v>1241.175</v>
      </c>
      <c r="AO81" s="67"/>
      <c r="AP81" s="67"/>
      <c r="AQ81" s="67"/>
    </row>
    <row r="84" spans="1:43" x14ac:dyDescent="0.2">
      <c r="A84" s="503" t="s">
        <v>503</v>
      </c>
      <c r="B84" s="444"/>
      <c r="C84" s="444"/>
      <c r="D84" s="444"/>
      <c r="AP84" t="s">
        <v>295</v>
      </c>
    </row>
    <row r="85" spans="1:43" x14ac:dyDescent="0.2">
      <c r="A85" s="43"/>
      <c r="B85" s="43">
        <v>1</v>
      </c>
      <c r="C85" s="43">
        <v>2</v>
      </c>
      <c r="D85" s="43">
        <v>3</v>
      </c>
      <c r="E85" s="43">
        <v>4</v>
      </c>
      <c r="F85" s="43">
        <v>5</v>
      </c>
      <c r="G85" s="43">
        <v>6</v>
      </c>
      <c r="H85" s="43">
        <v>7</v>
      </c>
      <c r="I85" s="43">
        <v>8</v>
      </c>
      <c r="J85" s="43">
        <v>9</v>
      </c>
      <c r="K85" s="43">
        <v>10</v>
      </c>
      <c r="L85" s="43">
        <v>11</v>
      </c>
      <c r="M85" s="43">
        <v>12</v>
      </c>
      <c r="N85" s="43">
        <v>13</v>
      </c>
      <c r="O85" s="43">
        <v>14</v>
      </c>
      <c r="P85" s="43">
        <v>15</v>
      </c>
      <c r="Q85" s="43">
        <v>16</v>
      </c>
      <c r="R85" s="43">
        <v>17</v>
      </c>
      <c r="S85" s="43">
        <v>18</v>
      </c>
      <c r="T85" s="43">
        <v>19</v>
      </c>
      <c r="U85" s="43">
        <v>20</v>
      </c>
      <c r="V85" s="43">
        <v>21</v>
      </c>
      <c r="W85" s="43">
        <v>22</v>
      </c>
      <c r="X85" s="43">
        <v>23</v>
      </c>
      <c r="Y85" s="43">
        <v>24</v>
      </c>
      <c r="Z85" s="43">
        <v>25</v>
      </c>
      <c r="AA85" s="43">
        <v>26</v>
      </c>
      <c r="AB85" s="43">
        <v>27</v>
      </c>
      <c r="AC85" s="43">
        <v>28</v>
      </c>
      <c r="AD85" s="43">
        <v>29</v>
      </c>
      <c r="AE85" s="43">
        <v>30</v>
      </c>
      <c r="AF85" s="43">
        <v>31</v>
      </c>
      <c r="AG85" s="43">
        <v>32</v>
      </c>
      <c r="AH85" s="43">
        <v>33</v>
      </c>
      <c r="AI85" s="43">
        <v>34</v>
      </c>
      <c r="AJ85" s="43">
        <v>35</v>
      </c>
      <c r="AK85" s="43">
        <v>36</v>
      </c>
      <c r="AL85" s="43">
        <v>37</v>
      </c>
      <c r="AM85" s="43">
        <v>38</v>
      </c>
      <c r="AN85" s="43">
        <v>39</v>
      </c>
      <c r="AO85" s="43">
        <v>40</v>
      </c>
      <c r="AP85" s="43">
        <v>41</v>
      </c>
      <c r="AQ85" s="43"/>
    </row>
    <row r="86" spans="1:43" x14ac:dyDescent="0.2">
      <c r="B86" t="s">
        <v>51</v>
      </c>
      <c r="C86" t="s">
        <v>47</v>
      </c>
      <c r="D86" t="s">
        <v>47</v>
      </c>
      <c r="E86" t="s">
        <v>47</v>
      </c>
      <c r="F86" t="s">
        <v>41</v>
      </c>
      <c r="G86" t="s">
        <v>41</v>
      </c>
      <c r="H86" t="s">
        <v>41</v>
      </c>
      <c r="I86" t="s">
        <v>41</v>
      </c>
      <c r="J86" t="s">
        <v>41</v>
      </c>
      <c r="K86" t="s">
        <v>35</v>
      </c>
      <c r="L86" t="s">
        <v>35</v>
      </c>
      <c r="M86" t="s">
        <v>35</v>
      </c>
      <c r="N86" t="s">
        <v>35</v>
      </c>
      <c r="O86" t="s">
        <v>35</v>
      </c>
      <c r="P86" t="s">
        <v>28</v>
      </c>
      <c r="Q86" t="s">
        <v>28</v>
      </c>
      <c r="R86" t="s">
        <v>28</v>
      </c>
      <c r="S86" t="s">
        <v>28</v>
      </c>
      <c r="T86" t="s">
        <v>28</v>
      </c>
      <c r="U86" t="s">
        <v>28</v>
      </c>
      <c r="V86" t="s">
        <v>23</v>
      </c>
      <c r="W86" t="s">
        <v>23</v>
      </c>
      <c r="X86" t="s">
        <v>23</v>
      </c>
      <c r="Y86" t="s">
        <v>23</v>
      </c>
      <c r="Z86" t="s">
        <v>15</v>
      </c>
      <c r="AA86" t="s">
        <v>15</v>
      </c>
      <c r="AB86" t="s">
        <v>15</v>
      </c>
      <c r="AC86" t="s">
        <v>15</v>
      </c>
      <c r="AD86" t="s">
        <v>15</v>
      </c>
      <c r="AE86" t="s">
        <v>15</v>
      </c>
      <c r="AF86" t="s">
        <v>15</v>
      </c>
      <c r="AG86" t="s">
        <v>9</v>
      </c>
      <c r="AH86" t="s">
        <v>9</v>
      </c>
      <c r="AI86" t="s">
        <v>9</v>
      </c>
      <c r="AJ86" t="s">
        <v>9</v>
      </c>
      <c r="AK86" t="s">
        <v>9</v>
      </c>
      <c r="AL86" t="s">
        <v>6</v>
      </c>
      <c r="AM86" t="s">
        <v>6</v>
      </c>
      <c r="AN86" t="s">
        <v>2</v>
      </c>
      <c r="AO86" t="s">
        <v>2</v>
      </c>
      <c r="AP86" t="s">
        <v>2</v>
      </c>
      <c r="AQ86" t="s">
        <v>205</v>
      </c>
    </row>
    <row r="87" spans="1:43" x14ac:dyDescent="0.2">
      <c r="A87" s="61"/>
      <c r="B87" s="61" t="s">
        <v>50</v>
      </c>
      <c r="C87" s="61" t="s">
        <v>49</v>
      </c>
      <c r="D87" s="61" t="s">
        <v>48</v>
      </c>
      <c r="E87" s="61" t="s">
        <v>46</v>
      </c>
      <c r="F87" s="61" t="s">
        <v>45</v>
      </c>
      <c r="G87" s="61" t="s">
        <v>44</v>
      </c>
      <c r="H87" s="61" t="s">
        <v>43</v>
      </c>
      <c r="I87" s="61" t="s">
        <v>42</v>
      </c>
      <c r="J87" s="61" t="s">
        <v>40</v>
      </c>
      <c r="K87" s="61" t="s">
        <v>39</v>
      </c>
      <c r="L87" s="61" t="s">
        <v>38</v>
      </c>
      <c r="M87" s="61" t="s">
        <v>37</v>
      </c>
      <c r="N87" s="61" t="s">
        <v>36</v>
      </c>
      <c r="O87" s="61" t="s">
        <v>34</v>
      </c>
      <c r="P87" s="61" t="s">
        <v>33</v>
      </c>
      <c r="Q87" s="61" t="s">
        <v>32</v>
      </c>
      <c r="R87" s="61" t="s">
        <v>31</v>
      </c>
      <c r="S87" s="61" t="s">
        <v>30</v>
      </c>
      <c r="T87" s="61" t="s">
        <v>29</v>
      </c>
      <c r="U87" s="61" t="s">
        <v>27</v>
      </c>
      <c r="V87" s="61" t="s">
        <v>26</v>
      </c>
      <c r="W87" s="61" t="s">
        <v>25</v>
      </c>
      <c r="X87" s="61" t="s">
        <v>24</v>
      </c>
      <c r="Y87" s="61" t="s">
        <v>22</v>
      </c>
      <c r="Z87" s="61" t="s">
        <v>21</v>
      </c>
      <c r="AA87" s="61" t="s">
        <v>20</v>
      </c>
      <c r="AB87" s="61" t="s">
        <v>19</v>
      </c>
      <c r="AC87" s="61" t="s">
        <v>18</v>
      </c>
      <c r="AD87" s="61" t="s">
        <v>17</v>
      </c>
      <c r="AE87" s="61" t="s">
        <v>16</v>
      </c>
      <c r="AF87" s="61" t="s">
        <v>14</v>
      </c>
      <c r="AG87" s="61" t="s">
        <v>13</v>
      </c>
      <c r="AH87" s="61" t="s">
        <v>12</v>
      </c>
      <c r="AI87" s="61" t="s">
        <v>11</v>
      </c>
      <c r="AJ87" s="61" t="s">
        <v>10</v>
      </c>
      <c r="AK87" s="61" t="s">
        <v>8</v>
      </c>
      <c r="AL87" s="61" t="s">
        <v>423</v>
      </c>
      <c r="AM87" s="61" t="s">
        <v>5</v>
      </c>
      <c r="AN87" s="61" t="s">
        <v>4</v>
      </c>
      <c r="AO87" s="61" t="s">
        <v>3</v>
      </c>
      <c r="AP87" s="61" t="s">
        <v>1</v>
      </c>
      <c r="AQ87" s="61"/>
    </row>
    <row r="88" spans="1:43" x14ac:dyDescent="0.2">
      <c r="A88" t="s">
        <v>140</v>
      </c>
      <c r="B88" s="101">
        <v>1343.1338949610586</v>
      </c>
      <c r="C88" s="101">
        <v>269.84800000000001</v>
      </c>
      <c r="D88" s="101">
        <v>133.98400000000001</v>
      </c>
      <c r="E88" s="101">
        <v>16.495000000000001</v>
      </c>
      <c r="F88" s="101">
        <v>18.896000000000001</v>
      </c>
      <c r="G88" s="101">
        <v>83.519000000000005</v>
      </c>
      <c r="H88" s="101">
        <v>3.4809999999999999</v>
      </c>
      <c r="I88" s="101">
        <v>89.182000000000002</v>
      </c>
      <c r="J88" s="101">
        <v>0</v>
      </c>
      <c r="K88" s="101">
        <v>191.43100000000001</v>
      </c>
      <c r="L88" s="101">
        <v>75.754999999999995</v>
      </c>
      <c r="M88" s="101">
        <v>43.103999999999999</v>
      </c>
      <c r="N88" s="101">
        <v>0</v>
      </c>
      <c r="O88" s="101">
        <v>0</v>
      </c>
      <c r="P88" s="101">
        <v>26.821000000000002</v>
      </c>
      <c r="Q88" s="101">
        <v>93.998000000000005</v>
      </c>
      <c r="R88" s="101">
        <v>48.942999999999998</v>
      </c>
      <c r="S88" s="101">
        <v>39.537999999999997</v>
      </c>
      <c r="T88" s="101">
        <v>38.835000000000001</v>
      </c>
      <c r="U88" s="101">
        <v>0</v>
      </c>
      <c r="V88" s="101">
        <v>354.863</v>
      </c>
      <c r="W88" s="101">
        <v>13.664</v>
      </c>
      <c r="X88" s="101">
        <v>0</v>
      </c>
      <c r="Y88" s="101">
        <v>0</v>
      </c>
      <c r="Z88" s="101">
        <v>88.971000000000004</v>
      </c>
      <c r="AA88" s="101">
        <v>14.327999999999999</v>
      </c>
      <c r="AB88" s="101">
        <v>92.165000000000006</v>
      </c>
      <c r="AC88" s="101">
        <v>8.7119999999999997</v>
      </c>
      <c r="AD88" s="101">
        <v>11.183999999999999</v>
      </c>
      <c r="AE88" s="101">
        <v>0</v>
      </c>
      <c r="AF88" s="101">
        <v>13.579000000000001</v>
      </c>
      <c r="AG88" s="101">
        <v>63</v>
      </c>
      <c r="AH88" s="101">
        <v>9.1630000000000003</v>
      </c>
      <c r="AI88" s="101">
        <v>22.303000000000001</v>
      </c>
      <c r="AJ88" s="101">
        <v>4.1849999999999996</v>
      </c>
      <c r="AK88" s="101">
        <v>0</v>
      </c>
      <c r="AL88" s="101">
        <v>27.404</v>
      </c>
      <c r="AM88" s="101">
        <v>24.402999999999999</v>
      </c>
      <c r="AN88" s="101">
        <v>52.621000000000002</v>
      </c>
      <c r="AO88" s="101">
        <v>82.289000000000001</v>
      </c>
      <c r="AP88" s="101">
        <v>73.88</v>
      </c>
      <c r="AQ88" s="54">
        <f>SUM(B88:AP88)</f>
        <v>3473.6778949610589</v>
      </c>
    </row>
    <row r="89" spans="1:43" x14ac:dyDescent="0.2">
      <c r="A89" t="s">
        <v>141</v>
      </c>
      <c r="B89" s="101">
        <v>862.99699430388284</v>
      </c>
      <c r="C89" s="101">
        <v>0</v>
      </c>
      <c r="D89" s="101">
        <v>0</v>
      </c>
      <c r="E89" s="101">
        <v>0</v>
      </c>
      <c r="F89" s="101">
        <v>0</v>
      </c>
      <c r="G89" s="101">
        <v>16.385000000000002</v>
      </c>
      <c r="H89" s="101">
        <v>0</v>
      </c>
      <c r="I89" s="101">
        <v>1.335</v>
      </c>
      <c r="J89" s="101">
        <v>5.5460000000000003</v>
      </c>
      <c r="K89" s="101">
        <v>5.4909999999999997</v>
      </c>
      <c r="L89" s="101">
        <v>0.628</v>
      </c>
      <c r="M89" s="101">
        <v>19.634</v>
      </c>
      <c r="N89" s="101">
        <v>0</v>
      </c>
      <c r="O89" s="101">
        <v>0</v>
      </c>
      <c r="P89" s="101">
        <v>2</v>
      </c>
      <c r="Q89" s="101">
        <v>1.8540000000000001</v>
      </c>
      <c r="R89" s="101">
        <v>0</v>
      </c>
      <c r="S89" s="101">
        <v>0</v>
      </c>
      <c r="T89" s="101">
        <v>3.19</v>
      </c>
      <c r="U89" s="101">
        <v>2.5409999999999999</v>
      </c>
      <c r="V89" s="101">
        <v>68.262</v>
      </c>
      <c r="W89" s="101">
        <v>1.8</v>
      </c>
      <c r="X89" s="101">
        <v>0</v>
      </c>
      <c r="Y89" s="101">
        <v>2.8</v>
      </c>
      <c r="Z89" s="101">
        <v>5.0069999999999997</v>
      </c>
      <c r="AA89" s="101">
        <v>7.39</v>
      </c>
      <c r="AB89" s="101">
        <v>69.323999999999998</v>
      </c>
      <c r="AC89" s="101">
        <v>11.638999999999999</v>
      </c>
      <c r="AD89" s="101">
        <v>5.2</v>
      </c>
      <c r="AE89" s="101">
        <v>0</v>
      </c>
      <c r="AF89" s="101">
        <v>0.249</v>
      </c>
      <c r="AG89" s="101">
        <v>394</v>
      </c>
      <c r="AH89" s="101">
        <v>0.54700000000000004</v>
      </c>
      <c r="AI89" s="101">
        <v>12.571999999999999</v>
      </c>
      <c r="AJ89" s="101">
        <v>64.67</v>
      </c>
      <c r="AK89" s="101">
        <v>106.06</v>
      </c>
      <c r="AL89" s="101">
        <v>6.3860000000000001</v>
      </c>
      <c r="AM89" s="101">
        <v>2.726</v>
      </c>
      <c r="AN89" s="101">
        <v>296.84100000000001</v>
      </c>
      <c r="AO89" s="101">
        <v>32.241999999999997</v>
      </c>
      <c r="AP89" s="101">
        <v>6.52</v>
      </c>
      <c r="AQ89" s="54">
        <f t="shared" ref="AQ89:AQ94" si="25">SUM(B89:AP89)</f>
        <v>2015.8359943038829</v>
      </c>
    </row>
    <row r="90" spans="1:43" x14ac:dyDescent="0.2">
      <c r="A90" t="s">
        <v>142</v>
      </c>
      <c r="B90" s="101">
        <v>0</v>
      </c>
      <c r="C90" s="101">
        <v>0</v>
      </c>
      <c r="D90" s="101">
        <v>0</v>
      </c>
      <c r="E90" s="101">
        <v>0</v>
      </c>
      <c r="F90" s="101">
        <v>0</v>
      </c>
      <c r="G90" s="101">
        <v>0.93500000000000005</v>
      </c>
      <c r="H90" s="101">
        <v>0</v>
      </c>
      <c r="I90" s="101">
        <v>0</v>
      </c>
      <c r="J90" s="101">
        <v>0.22900000000000001</v>
      </c>
      <c r="K90" s="101">
        <v>0</v>
      </c>
      <c r="L90" s="101">
        <v>0</v>
      </c>
      <c r="M90" s="101">
        <v>0</v>
      </c>
      <c r="N90" s="101">
        <v>0</v>
      </c>
      <c r="O90" s="101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01">
        <v>0</v>
      </c>
      <c r="W90" s="101">
        <v>2.3E-2</v>
      </c>
      <c r="X90" s="101">
        <v>0</v>
      </c>
      <c r="Y90" s="101">
        <v>0</v>
      </c>
      <c r="Z90" s="101">
        <v>0</v>
      </c>
      <c r="AA90" s="101">
        <v>0</v>
      </c>
      <c r="AB90" s="101">
        <v>0.27400000000000002</v>
      </c>
      <c r="AC90" s="101">
        <v>0.51900000000000002</v>
      </c>
      <c r="AD90" s="101">
        <v>0</v>
      </c>
      <c r="AE90" s="101">
        <v>0</v>
      </c>
      <c r="AF90" s="101">
        <v>1.008</v>
      </c>
      <c r="AG90" s="101">
        <v>130</v>
      </c>
      <c r="AH90" s="101">
        <v>15.192</v>
      </c>
      <c r="AI90" s="101">
        <v>1.6060000000000001</v>
      </c>
      <c r="AJ90" s="101">
        <v>121.752</v>
      </c>
      <c r="AK90" s="101">
        <v>30.510999999999999</v>
      </c>
      <c r="AL90" s="101">
        <v>16.657</v>
      </c>
      <c r="AM90" s="101">
        <v>2.5000000000000001E-2</v>
      </c>
      <c r="AN90" s="101">
        <v>3.4550000000000001</v>
      </c>
      <c r="AO90" s="101">
        <v>3.71</v>
      </c>
      <c r="AP90" s="101">
        <v>1.82</v>
      </c>
      <c r="AQ90" s="54">
        <f t="shared" si="25"/>
        <v>327.71599999999995</v>
      </c>
    </row>
    <row r="91" spans="1:43" x14ac:dyDescent="0.2">
      <c r="A91" t="s">
        <v>143</v>
      </c>
      <c r="B91" s="101">
        <v>32.128119746576814</v>
      </c>
      <c r="C91" s="101">
        <v>0</v>
      </c>
      <c r="D91" s="101">
        <v>4.5750000000000002</v>
      </c>
      <c r="E91" s="101">
        <v>0</v>
      </c>
      <c r="F91" s="101">
        <v>0</v>
      </c>
      <c r="G91" s="101">
        <v>0</v>
      </c>
      <c r="H91" s="101">
        <v>0</v>
      </c>
      <c r="I91" s="101">
        <v>4.9219999999999997</v>
      </c>
      <c r="J91" s="101">
        <v>0.83199999999999996</v>
      </c>
      <c r="K91" s="101">
        <v>0</v>
      </c>
      <c r="L91" s="166">
        <v>2</v>
      </c>
      <c r="M91" s="101">
        <v>0</v>
      </c>
      <c r="N91" s="101">
        <v>0</v>
      </c>
      <c r="O91" s="101">
        <v>0</v>
      </c>
      <c r="P91" s="101">
        <v>4.6269999999999998</v>
      </c>
      <c r="Q91" s="101">
        <v>2.2400000000000002</v>
      </c>
      <c r="R91" s="101">
        <v>0</v>
      </c>
      <c r="S91" s="101">
        <v>13.175000000000001</v>
      </c>
      <c r="T91" s="101">
        <v>2.1</v>
      </c>
      <c r="U91" s="101">
        <v>5.8860000000000001</v>
      </c>
      <c r="V91" s="101">
        <v>0</v>
      </c>
      <c r="W91" s="101">
        <v>29.021000000000001</v>
      </c>
      <c r="X91" s="101">
        <v>2.7080000000000002</v>
      </c>
      <c r="Y91" s="101">
        <v>3</v>
      </c>
      <c r="Z91" s="101">
        <v>6.5140000000000002</v>
      </c>
      <c r="AA91" s="101">
        <v>0</v>
      </c>
      <c r="AB91" s="101">
        <v>6.9690000000000003</v>
      </c>
      <c r="AC91" s="101">
        <v>12.9</v>
      </c>
      <c r="AD91" s="101">
        <v>0</v>
      </c>
      <c r="AE91" s="101">
        <v>2.3849999999999998</v>
      </c>
      <c r="AF91" s="101">
        <v>19.308</v>
      </c>
      <c r="AG91" s="101">
        <v>0</v>
      </c>
      <c r="AH91" s="101">
        <v>8.7200000000000006</v>
      </c>
      <c r="AI91" s="101">
        <v>14.116</v>
      </c>
      <c r="AJ91" s="101">
        <v>38.701999999999998</v>
      </c>
      <c r="AK91" s="101">
        <v>0</v>
      </c>
      <c r="AL91" s="101">
        <v>4.6829999999999998</v>
      </c>
      <c r="AM91" s="101">
        <v>8.9890000000000008</v>
      </c>
      <c r="AN91" s="101">
        <v>32.746000000000002</v>
      </c>
      <c r="AO91" s="101">
        <v>53.911999999999999</v>
      </c>
      <c r="AP91" s="101">
        <v>17.350000000000001</v>
      </c>
      <c r="AQ91" s="54">
        <f t="shared" si="25"/>
        <v>334.50811974657677</v>
      </c>
    </row>
    <row r="92" spans="1:43" x14ac:dyDescent="0.2">
      <c r="A92" t="s">
        <v>144</v>
      </c>
      <c r="B92" s="101">
        <v>0</v>
      </c>
      <c r="C92" s="101">
        <v>0</v>
      </c>
      <c r="D92" s="101">
        <v>0.96199999999999997</v>
      </c>
      <c r="E92" s="101">
        <v>0</v>
      </c>
      <c r="F92" s="101">
        <v>0</v>
      </c>
      <c r="G92" s="101">
        <v>0</v>
      </c>
      <c r="H92" s="101">
        <v>0</v>
      </c>
      <c r="I92" s="101">
        <v>0</v>
      </c>
      <c r="J92" s="101">
        <v>0</v>
      </c>
      <c r="K92" s="101">
        <v>0</v>
      </c>
      <c r="L92" s="166">
        <v>0</v>
      </c>
      <c r="M92" s="101">
        <v>0</v>
      </c>
      <c r="N92" s="101">
        <v>0</v>
      </c>
      <c r="O92" s="101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01">
        <v>0</v>
      </c>
      <c r="W92" s="101">
        <v>0</v>
      </c>
      <c r="X92" s="101">
        <v>0</v>
      </c>
      <c r="Y92" s="101">
        <v>0</v>
      </c>
      <c r="Z92" s="101">
        <v>0</v>
      </c>
      <c r="AA92" s="101">
        <v>0</v>
      </c>
      <c r="AB92" s="101">
        <v>0</v>
      </c>
      <c r="AC92" s="101">
        <v>0</v>
      </c>
      <c r="AD92" s="101">
        <v>0</v>
      </c>
      <c r="AE92" s="101">
        <v>0</v>
      </c>
      <c r="AF92" s="101">
        <v>0</v>
      </c>
      <c r="AG92" s="101">
        <v>0</v>
      </c>
      <c r="AH92" s="101">
        <v>0</v>
      </c>
      <c r="AI92" s="101">
        <v>0</v>
      </c>
      <c r="AJ92" s="101">
        <v>0</v>
      </c>
      <c r="AK92" s="101">
        <v>0</v>
      </c>
      <c r="AL92" s="101">
        <v>0</v>
      </c>
      <c r="AM92" s="101">
        <v>0</v>
      </c>
      <c r="AN92" s="101">
        <v>0</v>
      </c>
      <c r="AO92" s="101">
        <v>0</v>
      </c>
      <c r="AP92" s="101">
        <v>0</v>
      </c>
      <c r="AQ92" s="54">
        <f t="shared" si="25"/>
        <v>0.96199999999999997</v>
      </c>
    </row>
    <row r="93" spans="1:43" x14ac:dyDescent="0.2">
      <c r="A93" t="s">
        <v>145</v>
      </c>
      <c r="B93" s="101">
        <v>7.1395821659059591</v>
      </c>
      <c r="C93" s="101">
        <v>0</v>
      </c>
      <c r="D93" s="101">
        <v>0</v>
      </c>
      <c r="E93" s="101">
        <v>0</v>
      </c>
      <c r="F93" s="101">
        <v>0</v>
      </c>
      <c r="G93" s="101">
        <v>0</v>
      </c>
      <c r="H93" s="101">
        <v>0</v>
      </c>
      <c r="I93" s="101">
        <v>0</v>
      </c>
      <c r="J93" s="101">
        <v>3.5990000000000002</v>
      </c>
      <c r="K93" s="101">
        <v>0</v>
      </c>
      <c r="L93" s="101">
        <v>0</v>
      </c>
      <c r="M93" s="101">
        <v>0</v>
      </c>
      <c r="N93" s="101">
        <v>0</v>
      </c>
      <c r="O93" s="101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01">
        <v>0</v>
      </c>
      <c r="W93" s="101">
        <v>0</v>
      </c>
      <c r="X93" s="101">
        <v>0</v>
      </c>
      <c r="Y93" s="101">
        <v>0</v>
      </c>
      <c r="Z93" s="101">
        <v>0</v>
      </c>
      <c r="AA93" s="101">
        <v>0</v>
      </c>
      <c r="AB93" s="101">
        <v>0</v>
      </c>
      <c r="AC93" s="101">
        <v>0.51900000000000002</v>
      </c>
      <c r="AD93" s="101">
        <v>0</v>
      </c>
      <c r="AE93" s="101">
        <v>0</v>
      </c>
      <c r="AF93" s="101">
        <v>0</v>
      </c>
      <c r="AG93" s="101">
        <v>0</v>
      </c>
      <c r="AH93" s="101">
        <v>0</v>
      </c>
      <c r="AI93" s="101">
        <v>0</v>
      </c>
      <c r="AJ93" s="101">
        <v>0</v>
      </c>
      <c r="AK93" s="101">
        <v>0</v>
      </c>
      <c r="AL93" s="101">
        <v>0</v>
      </c>
      <c r="AM93" s="101">
        <v>0</v>
      </c>
      <c r="AN93" s="101">
        <v>28</v>
      </c>
      <c r="AO93" s="101">
        <v>0.26300000000000001</v>
      </c>
      <c r="AP93" s="101">
        <v>11.12</v>
      </c>
      <c r="AQ93" s="54">
        <f t="shared" si="25"/>
        <v>50.640582165905954</v>
      </c>
    </row>
    <row r="94" spans="1:43" x14ac:dyDescent="0.2">
      <c r="A94" t="s">
        <v>146</v>
      </c>
      <c r="B94" s="101">
        <v>74.965612742012567</v>
      </c>
      <c r="C94" s="101">
        <v>0</v>
      </c>
      <c r="D94" s="101">
        <v>0</v>
      </c>
      <c r="E94" s="101">
        <v>0</v>
      </c>
      <c r="F94" s="101">
        <v>0</v>
      </c>
      <c r="G94" s="101">
        <v>0</v>
      </c>
      <c r="H94" s="101">
        <v>4.532</v>
      </c>
      <c r="I94" s="101">
        <v>0</v>
      </c>
      <c r="J94" s="101">
        <v>0</v>
      </c>
      <c r="K94" s="101">
        <v>0</v>
      </c>
      <c r="L94" s="101">
        <v>0</v>
      </c>
      <c r="M94" s="101">
        <v>0</v>
      </c>
      <c r="N94" s="101">
        <v>0</v>
      </c>
      <c r="O94" s="101">
        <v>0</v>
      </c>
      <c r="P94" s="101">
        <v>16.411999999999999</v>
      </c>
      <c r="Q94" s="101">
        <v>7.5110000000000001</v>
      </c>
      <c r="R94" s="101">
        <v>0</v>
      </c>
      <c r="S94" s="101">
        <v>0</v>
      </c>
      <c r="T94" s="101">
        <v>11.724</v>
      </c>
      <c r="U94" s="101">
        <v>3.3220000000000001</v>
      </c>
      <c r="V94" s="101">
        <v>16.126000000000001</v>
      </c>
      <c r="W94" s="101">
        <v>0</v>
      </c>
      <c r="X94" s="101">
        <v>0</v>
      </c>
      <c r="Y94" s="101">
        <v>2</v>
      </c>
      <c r="Z94" s="101">
        <v>0</v>
      </c>
      <c r="AA94" s="101">
        <v>0</v>
      </c>
      <c r="AB94" s="101">
        <v>27.849</v>
      </c>
      <c r="AC94" s="101">
        <v>25.489000000000001</v>
      </c>
      <c r="AD94" s="101">
        <v>0</v>
      </c>
      <c r="AE94" s="101">
        <v>0</v>
      </c>
      <c r="AF94" s="101">
        <v>0</v>
      </c>
      <c r="AG94" s="101">
        <v>0</v>
      </c>
      <c r="AH94" s="101">
        <v>14.351000000000001</v>
      </c>
      <c r="AI94" s="101">
        <v>7.8579999999999997</v>
      </c>
      <c r="AJ94" s="101">
        <v>2.1680000000000001</v>
      </c>
      <c r="AK94" s="101">
        <v>0</v>
      </c>
      <c r="AL94" s="101">
        <v>21.837</v>
      </c>
      <c r="AM94" s="101">
        <v>26.957999999999998</v>
      </c>
      <c r="AN94" s="101">
        <v>3</v>
      </c>
      <c r="AO94" s="101">
        <v>47.656999999999996</v>
      </c>
      <c r="AP94" s="101">
        <v>0</v>
      </c>
      <c r="AQ94" s="54">
        <f t="shared" si="25"/>
        <v>313.75961274201251</v>
      </c>
    </row>
    <row r="95" spans="1:43" x14ac:dyDescent="0.2">
      <c r="A95" s="67" t="s">
        <v>282</v>
      </c>
      <c r="B95" s="66">
        <f t="shared" ref="B95:AQ95" si="26">SUM(B88:B94)</f>
        <v>2320.3642039194369</v>
      </c>
      <c r="C95" s="66">
        <f t="shared" si="26"/>
        <v>269.84800000000001</v>
      </c>
      <c r="D95" s="66">
        <f t="shared" si="26"/>
        <v>139.52099999999999</v>
      </c>
      <c r="E95" s="66">
        <f t="shared" si="26"/>
        <v>16.495000000000001</v>
      </c>
      <c r="F95" s="66">
        <f t="shared" si="26"/>
        <v>18.896000000000001</v>
      </c>
      <c r="G95" s="66">
        <f t="shared" si="26"/>
        <v>100.83900000000001</v>
      </c>
      <c r="H95" s="66">
        <f t="shared" si="26"/>
        <v>8.0129999999999999</v>
      </c>
      <c r="I95" s="66">
        <f t="shared" si="26"/>
        <v>95.438999999999993</v>
      </c>
      <c r="J95" s="66">
        <f t="shared" si="26"/>
        <v>10.206</v>
      </c>
      <c r="K95" s="66">
        <f t="shared" si="26"/>
        <v>196.92200000000003</v>
      </c>
      <c r="L95" s="66">
        <f t="shared" si="26"/>
        <v>78.382999999999996</v>
      </c>
      <c r="M95" s="66">
        <f t="shared" si="26"/>
        <v>62.738</v>
      </c>
      <c r="N95" s="66">
        <f t="shared" si="26"/>
        <v>0</v>
      </c>
      <c r="O95" s="66">
        <f t="shared" si="26"/>
        <v>0</v>
      </c>
      <c r="P95" s="66">
        <f t="shared" si="26"/>
        <v>49.86</v>
      </c>
      <c r="Q95" s="66">
        <f t="shared" si="26"/>
        <v>105.60299999999999</v>
      </c>
      <c r="R95" s="66">
        <f t="shared" si="26"/>
        <v>48.942999999999998</v>
      </c>
      <c r="S95" s="66">
        <f t="shared" si="26"/>
        <v>52.712999999999994</v>
      </c>
      <c r="T95" s="66">
        <f t="shared" si="26"/>
        <v>55.849000000000004</v>
      </c>
      <c r="U95" s="66">
        <f t="shared" si="26"/>
        <v>11.748999999999999</v>
      </c>
      <c r="V95" s="66">
        <f t="shared" si="26"/>
        <v>439.25099999999998</v>
      </c>
      <c r="W95" s="66">
        <f t="shared" si="26"/>
        <v>44.508000000000003</v>
      </c>
      <c r="X95" s="66">
        <f t="shared" si="26"/>
        <v>2.7080000000000002</v>
      </c>
      <c r="Y95" s="66">
        <f t="shared" si="26"/>
        <v>7.8</v>
      </c>
      <c r="Z95" s="66">
        <f t="shared" si="26"/>
        <v>100.492</v>
      </c>
      <c r="AA95" s="66">
        <f t="shared" si="26"/>
        <v>21.718</v>
      </c>
      <c r="AB95" s="66">
        <f t="shared" si="26"/>
        <v>196.58099999999999</v>
      </c>
      <c r="AC95" s="66">
        <f t="shared" si="26"/>
        <v>59.777999999999992</v>
      </c>
      <c r="AD95" s="66">
        <f t="shared" si="26"/>
        <v>16.384</v>
      </c>
      <c r="AE95" s="66">
        <f t="shared" si="26"/>
        <v>2.3849999999999998</v>
      </c>
      <c r="AF95" s="66">
        <f t="shared" si="26"/>
        <v>34.144000000000005</v>
      </c>
      <c r="AG95" s="66">
        <f t="shared" si="26"/>
        <v>587</v>
      </c>
      <c r="AH95" s="66">
        <f t="shared" si="26"/>
        <v>47.972999999999999</v>
      </c>
      <c r="AI95" s="66">
        <f t="shared" si="26"/>
        <v>58.454999999999998</v>
      </c>
      <c r="AJ95" s="66">
        <f t="shared" si="26"/>
        <v>231.477</v>
      </c>
      <c r="AK95" s="66">
        <f t="shared" si="26"/>
        <v>136.571</v>
      </c>
      <c r="AL95" s="66">
        <f t="shared" si="26"/>
        <v>76.966999999999999</v>
      </c>
      <c r="AM95" s="66">
        <f t="shared" si="26"/>
        <v>63.100999999999999</v>
      </c>
      <c r="AN95" s="66">
        <f t="shared" si="26"/>
        <v>416.66299999999995</v>
      </c>
      <c r="AO95" s="66">
        <f t="shared" si="26"/>
        <v>220.07299999999998</v>
      </c>
      <c r="AP95" s="66">
        <f t="shared" si="26"/>
        <v>110.69</v>
      </c>
      <c r="AQ95" s="66">
        <f t="shared" si="26"/>
        <v>6517.1002039194391</v>
      </c>
    </row>
    <row r="97" spans="1:43" x14ac:dyDescent="0.2">
      <c r="A97" t="s">
        <v>140</v>
      </c>
      <c r="B97" s="54">
        <v>2800</v>
      </c>
      <c r="C97" s="68">
        <f>SUM(C88:E88)</f>
        <v>420.327</v>
      </c>
      <c r="F97" s="54">
        <f>SUM(F88:J88)</f>
        <v>195.078</v>
      </c>
      <c r="K97" s="54">
        <f>SUM(K88:O88)</f>
        <v>310.29000000000002</v>
      </c>
      <c r="P97" s="54">
        <f>SUM(P88:U88)</f>
        <v>248.13500000000002</v>
      </c>
      <c r="V97" s="54">
        <f>SUM(V88:Y88)</f>
        <v>368.52699999999999</v>
      </c>
      <c r="Z97" s="54">
        <f>SUM(Z88:AF88)</f>
        <v>228.93899999999999</v>
      </c>
      <c r="AG97" s="54">
        <f>SUM(AG88:AK88)</f>
        <v>98.650999999999996</v>
      </c>
      <c r="AL97" s="54">
        <f>SUM(AL88:AM88)</f>
        <v>51.807000000000002</v>
      </c>
      <c r="AN97" s="54">
        <f>SUM(AN88:AP88)</f>
        <v>208.79</v>
      </c>
    </row>
    <row r="98" spans="1:43" x14ac:dyDescent="0.2">
      <c r="A98" t="s">
        <v>141</v>
      </c>
      <c r="B98" s="54">
        <v>1360</v>
      </c>
      <c r="C98" s="68">
        <f t="shared" ref="C98:C103" si="27">SUM(C89:E89)</f>
        <v>0</v>
      </c>
      <c r="F98" s="54">
        <f t="shared" ref="F98:F103" si="28">SUM(F89:J89)</f>
        <v>23.266000000000002</v>
      </c>
      <c r="K98" s="54">
        <f t="shared" ref="K98:K103" si="29">SUM(K89:O89)</f>
        <v>25.753</v>
      </c>
      <c r="P98" s="54">
        <f t="shared" ref="P98:P103" si="30">SUM(P89:U89)</f>
        <v>9.5850000000000009</v>
      </c>
      <c r="V98" s="54">
        <f t="shared" ref="V98:V103" si="31">SUM(V89:Y89)</f>
        <v>72.861999999999995</v>
      </c>
      <c r="Z98" s="54">
        <f t="shared" ref="Z98:Z103" si="32">SUM(Z89:AF89)</f>
        <v>98.808999999999997</v>
      </c>
      <c r="AG98" s="54">
        <f t="shared" ref="AG98:AG103" si="33">SUM(AG89:AK89)</f>
        <v>577.84900000000005</v>
      </c>
      <c r="AL98" s="54">
        <f t="shared" ref="AL98:AL103" si="34">SUM(AL89:AM89)</f>
        <v>9.1120000000000001</v>
      </c>
      <c r="AN98" s="54">
        <f t="shared" ref="AN98:AN103" si="35">SUM(AN89:AP89)</f>
        <v>335.60300000000001</v>
      </c>
    </row>
    <row r="99" spans="1:43" x14ac:dyDescent="0.2">
      <c r="A99" t="s">
        <v>142</v>
      </c>
      <c r="B99" s="54">
        <v>0</v>
      </c>
      <c r="C99" s="68">
        <f t="shared" si="27"/>
        <v>0</v>
      </c>
      <c r="F99" s="54">
        <f t="shared" si="28"/>
        <v>1.1640000000000001</v>
      </c>
      <c r="K99" s="54">
        <f t="shared" si="29"/>
        <v>0</v>
      </c>
      <c r="P99" s="54">
        <f t="shared" si="30"/>
        <v>0</v>
      </c>
      <c r="V99" s="54">
        <f t="shared" si="31"/>
        <v>2.3E-2</v>
      </c>
      <c r="Z99" s="54">
        <f t="shared" si="32"/>
        <v>1.8010000000000002</v>
      </c>
      <c r="AG99" s="54">
        <f t="shared" si="33"/>
        <v>299.06100000000004</v>
      </c>
      <c r="AL99" s="54">
        <f t="shared" si="34"/>
        <v>16.681999999999999</v>
      </c>
      <c r="AN99" s="54">
        <f t="shared" si="35"/>
        <v>8.9849999999999994</v>
      </c>
    </row>
    <row r="100" spans="1:43" x14ac:dyDescent="0.2">
      <c r="A100" t="s">
        <v>143</v>
      </c>
      <c r="B100" s="54">
        <v>70</v>
      </c>
      <c r="C100" s="68">
        <f t="shared" si="27"/>
        <v>4.5750000000000002</v>
      </c>
      <c r="F100" s="54">
        <f t="shared" si="28"/>
        <v>5.7539999999999996</v>
      </c>
      <c r="K100" s="54">
        <f t="shared" si="29"/>
        <v>2</v>
      </c>
      <c r="P100" s="54">
        <f t="shared" si="30"/>
        <v>28.028000000000002</v>
      </c>
      <c r="V100" s="54">
        <f t="shared" si="31"/>
        <v>34.728999999999999</v>
      </c>
      <c r="Z100" s="54">
        <f t="shared" si="32"/>
        <v>48.076000000000001</v>
      </c>
      <c r="AG100" s="54">
        <f t="shared" si="33"/>
        <v>61.537999999999997</v>
      </c>
      <c r="AL100" s="54">
        <f t="shared" si="34"/>
        <v>13.672000000000001</v>
      </c>
      <c r="AN100" s="54">
        <f t="shared" si="35"/>
        <v>104.00800000000001</v>
      </c>
    </row>
    <row r="101" spans="1:43" x14ac:dyDescent="0.2">
      <c r="A101" t="s">
        <v>144</v>
      </c>
      <c r="B101" s="54">
        <v>0</v>
      </c>
      <c r="C101" s="68">
        <f t="shared" si="27"/>
        <v>0.96199999999999997</v>
      </c>
      <c r="F101" s="54">
        <f t="shared" si="28"/>
        <v>0</v>
      </c>
      <c r="K101" s="54">
        <f t="shared" si="29"/>
        <v>0</v>
      </c>
      <c r="P101" s="54">
        <f t="shared" si="30"/>
        <v>0</v>
      </c>
      <c r="V101" s="54">
        <f t="shared" si="31"/>
        <v>0</v>
      </c>
      <c r="Z101" s="54">
        <f t="shared" si="32"/>
        <v>0</v>
      </c>
      <c r="AG101" s="54">
        <f t="shared" si="33"/>
        <v>0</v>
      </c>
      <c r="AL101" s="54">
        <f t="shared" si="34"/>
        <v>0</v>
      </c>
      <c r="AN101" s="54">
        <f t="shared" si="35"/>
        <v>0</v>
      </c>
    </row>
    <row r="102" spans="1:43" x14ac:dyDescent="0.2">
      <c r="A102" t="s">
        <v>145</v>
      </c>
      <c r="B102" s="54">
        <v>50</v>
      </c>
      <c r="C102" s="68">
        <f t="shared" si="27"/>
        <v>0</v>
      </c>
      <c r="F102" s="54">
        <f t="shared" si="28"/>
        <v>3.5990000000000002</v>
      </c>
      <c r="K102" s="54">
        <f t="shared" si="29"/>
        <v>0</v>
      </c>
      <c r="P102" s="54">
        <f t="shared" si="30"/>
        <v>0</v>
      </c>
      <c r="V102" s="54">
        <f t="shared" si="31"/>
        <v>0</v>
      </c>
      <c r="Z102" s="54">
        <f t="shared" si="32"/>
        <v>0.51900000000000002</v>
      </c>
      <c r="AG102" s="54">
        <f t="shared" si="33"/>
        <v>0</v>
      </c>
      <c r="AL102" s="54">
        <f t="shared" si="34"/>
        <v>0</v>
      </c>
      <c r="AN102" s="54">
        <f t="shared" si="35"/>
        <v>39.383000000000003</v>
      </c>
    </row>
    <row r="103" spans="1:43" x14ac:dyDescent="0.2">
      <c r="A103" t="s">
        <v>146</v>
      </c>
      <c r="B103" s="54">
        <v>230</v>
      </c>
      <c r="C103" s="68">
        <f t="shared" si="27"/>
        <v>0</v>
      </c>
      <c r="F103" s="54">
        <f t="shared" si="28"/>
        <v>4.532</v>
      </c>
      <c r="K103" s="54">
        <f t="shared" si="29"/>
        <v>0</v>
      </c>
      <c r="P103" s="54">
        <f t="shared" si="30"/>
        <v>38.969000000000001</v>
      </c>
      <c r="V103" s="54">
        <f t="shared" si="31"/>
        <v>18.126000000000001</v>
      </c>
      <c r="Z103" s="54">
        <f t="shared" si="32"/>
        <v>53.338000000000001</v>
      </c>
      <c r="AG103" s="54">
        <f t="shared" si="33"/>
        <v>24.376999999999999</v>
      </c>
      <c r="AL103" s="54">
        <f t="shared" si="34"/>
        <v>48.795000000000002</v>
      </c>
      <c r="AN103" s="54">
        <f t="shared" si="35"/>
        <v>50.656999999999996</v>
      </c>
    </row>
    <row r="104" spans="1:43" x14ac:dyDescent="0.2">
      <c r="A104" s="67" t="s">
        <v>282</v>
      </c>
      <c r="B104" s="65">
        <v>4510</v>
      </c>
      <c r="C104" s="65">
        <f>SUM(C97:C103)</f>
        <v>425.86399999999998</v>
      </c>
      <c r="D104" s="67"/>
      <c r="E104" s="67"/>
      <c r="F104" s="65">
        <f>SUM(F97:F103)</f>
        <v>233.39299999999997</v>
      </c>
      <c r="G104" s="67"/>
      <c r="H104" s="67"/>
      <c r="I104" s="67"/>
      <c r="J104" s="67"/>
      <c r="K104" s="65">
        <f>SUM(K97:K103)</f>
        <v>338.04300000000001</v>
      </c>
      <c r="L104" s="67"/>
      <c r="M104" s="67"/>
      <c r="N104" s="67"/>
      <c r="O104" s="67"/>
      <c r="P104" s="65">
        <f>SUM(P97:P103)</f>
        <v>324.71700000000004</v>
      </c>
      <c r="Q104" s="67"/>
      <c r="R104" s="67"/>
      <c r="S104" s="67"/>
      <c r="T104" s="67"/>
      <c r="U104" s="67"/>
      <c r="V104" s="65">
        <f>SUM(V97:V103)</f>
        <v>494.267</v>
      </c>
      <c r="W104" s="67"/>
      <c r="X104" s="67"/>
      <c r="Y104" s="67"/>
      <c r="Z104" s="65">
        <f>SUM(Z97:Z103)</f>
        <v>431.48200000000003</v>
      </c>
      <c r="AA104" s="67"/>
      <c r="AB104" s="67"/>
      <c r="AC104" s="67"/>
      <c r="AD104" s="67"/>
      <c r="AE104" s="67"/>
      <c r="AF104" s="67"/>
      <c r="AG104" s="65">
        <f>SUM(AG97:AG103)</f>
        <v>1061.4759999999999</v>
      </c>
      <c r="AH104" s="67"/>
      <c r="AI104" s="67"/>
      <c r="AJ104" s="67"/>
      <c r="AK104" s="67"/>
      <c r="AL104" s="65">
        <f>SUM(AL97:AL103)</f>
        <v>140.06799999999998</v>
      </c>
      <c r="AM104" s="67"/>
      <c r="AN104" s="65">
        <f>SUM(AN97:AN103)</f>
        <v>747.42600000000016</v>
      </c>
      <c r="AO104" s="67"/>
      <c r="AP104" s="67"/>
      <c r="AQ104" s="67"/>
    </row>
    <row r="107" spans="1:43" s="517" customFormat="1" x14ac:dyDescent="0.2">
      <c r="A107" s="519" t="s">
        <v>576</v>
      </c>
      <c r="B107" s="519"/>
      <c r="C107" s="519"/>
      <c r="D107" s="519"/>
      <c r="AP107" s="517" t="s">
        <v>295</v>
      </c>
    </row>
    <row r="108" spans="1:43" s="517" customFormat="1" x14ac:dyDescent="0.2">
      <c r="A108" s="520"/>
      <c r="B108" s="520">
        <v>1</v>
      </c>
      <c r="C108" s="520">
        <v>2</v>
      </c>
      <c r="D108" s="520">
        <v>3</v>
      </c>
      <c r="E108" s="520">
        <v>4</v>
      </c>
      <c r="F108" s="520">
        <v>5</v>
      </c>
      <c r="G108" s="520">
        <v>6</v>
      </c>
      <c r="H108" s="520">
        <v>7</v>
      </c>
      <c r="I108" s="520">
        <v>8</v>
      </c>
      <c r="J108" s="520">
        <v>9</v>
      </c>
      <c r="K108" s="520">
        <v>10</v>
      </c>
      <c r="L108" s="520">
        <v>11</v>
      </c>
      <c r="M108" s="520">
        <v>12</v>
      </c>
      <c r="N108" s="520">
        <v>13</v>
      </c>
      <c r="O108" s="520">
        <v>14</v>
      </c>
      <c r="P108" s="520">
        <v>15</v>
      </c>
      <c r="Q108" s="520">
        <v>16</v>
      </c>
      <c r="R108" s="520">
        <v>17</v>
      </c>
      <c r="S108" s="520">
        <v>18</v>
      </c>
      <c r="T108" s="520">
        <v>19</v>
      </c>
      <c r="U108" s="520">
        <v>20</v>
      </c>
      <c r="V108" s="520">
        <v>21</v>
      </c>
      <c r="W108" s="520">
        <v>22</v>
      </c>
      <c r="X108" s="520">
        <v>23</v>
      </c>
      <c r="Y108" s="520">
        <v>24</v>
      </c>
      <c r="Z108" s="520">
        <v>25</v>
      </c>
      <c r="AA108" s="520">
        <v>26</v>
      </c>
      <c r="AB108" s="520">
        <v>27</v>
      </c>
      <c r="AC108" s="520">
        <v>28</v>
      </c>
      <c r="AD108" s="520">
        <v>29</v>
      </c>
      <c r="AE108" s="520">
        <v>30</v>
      </c>
      <c r="AF108" s="520">
        <v>31</v>
      </c>
      <c r="AG108" s="520">
        <v>32</v>
      </c>
      <c r="AH108" s="520">
        <v>33</v>
      </c>
      <c r="AI108" s="520">
        <v>34</v>
      </c>
      <c r="AJ108" s="520">
        <v>35</v>
      </c>
      <c r="AK108" s="520">
        <v>36</v>
      </c>
      <c r="AL108" s="520">
        <v>37</v>
      </c>
      <c r="AM108" s="520">
        <v>38</v>
      </c>
      <c r="AN108" s="520">
        <v>39</v>
      </c>
      <c r="AO108" s="520">
        <v>40</v>
      </c>
      <c r="AP108" s="520">
        <v>41</v>
      </c>
      <c r="AQ108" s="520"/>
    </row>
    <row r="109" spans="1:43" s="517" customFormat="1" x14ac:dyDescent="0.2">
      <c r="B109" s="517" t="s">
        <v>51</v>
      </c>
      <c r="C109" s="517" t="s">
        <v>47</v>
      </c>
      <c r="D109" s="517" t="s">
        <v>47</v>
      </c>
      <c r="E109" s="517" t="s">
        <v>47</v>
      </c>
      <c r="F109" s="517" t="s">
        <v>41</v>
      </c>
      <c r="G109" s="517" t="s">
        <v>41</v>
      </c>
      <c r="H109" s="517" t="s">
        <v>41</v>
      </c>
      <c r="I109" s="517" t="s">
        <v>41</v>
      </c>
      <c r="J109" s="517" t="s">
        <v>41</v>
      </c>
      <c r="K109" s="517" t="s">
        <v>35</v>
      </c>
      <c r="L109" s="517" t="s">
        <v>35</v>
      </c>
      <c r="M109" s="517" t="s">
        <v>35</v>
      </c>
      <c r="N109" s="517" t="s">
        <v>35</v>
      </c>
      <c r="O109" s="517" t="s">
        <v>35</v>
      </c>
      <c r="P109" s="517" t="s">
        <v>28</v>
      </c>
      <c r="Q109" s="517" t="s">
        <v>28</v>
      </c>
      <c r="R109" s="517" t="s">
        <v>28</v>
      </c>
      <c r="S109" s="517" t="s">
        <v>28</v>
      </c>
      <c r="T109" s="517" t="s">
        <v>28</v>
      </c>
      <c r="U109" s="517" t="s">
        <v>28</v>
      </c>
      <c r="V109" s="517" t="s">
        <v>23</v>
      </c>
      <c r="W109" s="517" t="s">
        <v>23</v>
      </c>
      <c r="X109" s="517" t="s">
        <v>23</v>
      </c>
      <c r="Y109" s="517" t="s">
        <v>23</v>
      </c>
      <c r="Z109" s="517" t="s">
        <v>15</v>
      </c>
      <c r="AA109" s="517" t="s">
        <v>15</v>
      </c>
      <c r="AB109" s="517" t="s">
        <v>15</v>
      </c>
      <c r="AC109" s="517" t="s">
        <v>15</v>
      </c>
      <c r="AD109" s="517" t="s">
        <v>15</v>
      </c>
      <c r="AE109" s="517" t="s">
        <v>15</v>
      </c>
      <c r="AF109" s="517" t="s">
        <v>15</v>
      </c>
      <c r="AG109" s="517" t="s">
        <v>9</v>
      </c>
      <c r="AH109" s="517" t="s">
        <v>9</v>
      </c>
      <c r="AI109" s="517" t="s">
        <v>9</v>
      </c>
      <c r="AJ109" s="517" t="s">
        <v>9</v>
      </c>
      <c r="AK109" s="517" t="s">
        <v>9</v>
      </c>
      <c r="AL109" s="517" t="s">
        <v>6</v>
      </c>
      <c r="AM109" s="517" t="s">
        <v>6</v>
      </c>
      <c r="AN109" s="517" t="s">
        <v>2</v>
      </c>
      <c r="AO109" s="517" t="s">
        <v>2</v>
      </c>
      <c r="AP109" s="517" t="s">
        <v>2</v>
      </c>
      <c r="AQ109" s="517" t="s">
        <v>205</v>
      </c>
    </row>
    <row r="110" spans="1:43" s="517" customFormat="1" x14ac:dyDescent="0.2">
      <c r="A110" s="521"/>
      <c r="B110" s="521" t="s">
        <v>50</v>
      </c>
      <c r="C110" s="521" t="s">
        <v>49</v>
      </c>
      <c r="D110" s="521" t="s">
        <v>48</v>
      </c>
      <c r="E110" s="521" t="s">
        <v>46</v>
      </c>
      <c r="F110" s="521" t="s">
        <v>45</v>
      </c>
      <c r="G110" s="521" t="s">
        <v>44</v>
      </c>
      <c r="H110" s="521" t="s">
        <v>43</v>
      </c>
      <c r="I110" s="521" t="s">
        <v>42</v>
      </c>
      <c r="J110" s="521" t="s">
        <v>40</v>
      </c>
      <c r="K110" s="521" t="s">
        <v>39</v>
      </c>
      <c r="L110" s="521" t="s">
        <v>38</v>
      </c>
      <c r="M110" s="521" t="s">
        <v>37</v>
      </c>
      <c r="N110" s="521" t="s">
        <v>36</v>
      </c>
      <c r="O110" s="521" t="s">
        <v>34</v>
      </c>
      <c r="P110" s="521" t="s">
        <v>33</v>
      </c>
      <c r="Q110" s="521" t="s">
        <v>32</v>
      </c>
      <c r="R110" s="521" t="s">
        <v>31</v>
      </c>
      <c r="S110" s="521" t="s">
        <v>30</v>
      </c>
      <c r="T110" s="521" t="s">
        <v>29</v>
      </c>
      <c r="U110" s="521" t="s">
        <v>27</v>
      </c>
      <c r="V110" s="521" t="s">
        <v>26</v>
      </c>
      <c r="W110" s="521" t="s">
        <v>25</v>
      </c>
      <c r="X110" s="521" t="s">
        <v>24</v>
      </c>
      <c r="Y110" s="521" t="s">
        <v>22</v>
      </c>
      <c r="Z110" s="521" t="s">
        <v>21</v>
      </c>
      <c r="AA110" s="521" t="s">
        <v>20</v>
      </c>
      <c r="AB110" s="521" t="s">
        <v>19</v>
      </c>
      <c r="AC110" s="521" t="s">
        <v>18</v>
      </c>
      <c r="AD110" s="521" t="s">
        <v>17</v>
      </c>
      <c r="AE110" s="521" t="s">
        <v>16</v>
      </c>
      <c r="AF110" s="521" t="s">
        <v>14</v>
      </c>
      <c r="AG110" s="521" t="s">
        <v>13</v>
      </c>
      <c r="AH110" s="521" t="s">
        <v>12</v>
      </c>
      <c r="AI110" s="521" t="s">
        <v>11</v>
      </c>
      <c r="AJ110" s="521" t="s">
        <v>10</v>
      </c>
      <c r="AK110" s="521" t="s">
        <v>8</v>
      </c>
      <c r="AL110" s="521" t="s">
        <v>423</v>
      </c>
      <c r="AM110" s="521" t="s">
        <v>5</v>
      </c>
      <c r="AN110" s="521" t="s">
        <v>4</v>
      </c>
      <c r="AO110" s="521" t="s">
        <v>3</v>
      </c>
      <c r="AP110" s="521" t="s">
        <v>1</v>
      </c>
      <c r="AQ110" s="521"/>
    </row>
    <row r="111" spans="1:43" s="517" customFormat="1" x14ac:dyDescent="0.2">
      <c r="A111" s="517" t="s">
        <v>140</v>
      </c>
      <c r="B111" s="527">
        <v>1652507</v>
      </c>
      <c r="C111" s="527">
        <v>291467</v>
      </c>
      <c r="D111" s="527">
        <v>153399</v>
      </c>
      <c r="E111" s="527">
        <v>20398</v>
      </c>
      <c r="F111" s="527">
        <v>19392</v>
      </c>
      <c r="G111" s="527">
        <v>90949</v>
      </c>
      <c r="H111" s="527">
        <v>15495</v>
      </c>
      <c r="I111" s="527">
        <v>91883</v>
      </c>
      <c r="J111" s="527"/>
      <c r="K111" s="527">
        <v>238552</v>
      </c>
      <c r="L111" s="527">
        <v>99548</v>
      </c>
      <c r="M111" s="527">
        <v>38105</v>
      </c>
      <c r="N111" s="527"/>
      <c r="O111" s="527"/>
      <c r="P111" s="527">
        <v>27186</v>
      </c>
      <c r="Q111" s="527">
        <v>93998</v>
      </c>
      <c r="R111" s="527">
        <v>54689</v>
      </c>
      <c r="S111" s="527">
        <v>38110</v>
      </c>
      <c r="T111" s="527">
        <v>40183</v>
      </c>
      <c r="U111" s="527"/>
      <c r="V111" s="527">
        <v>526891</v>
      </c>
      <c r="W111" s="527">
        <v>14368</v>
      </c>
      <c r="X111" s="527"/>
      <c r="Y111" s="527"/>
      <c r="Z111" s="527">
        <v>91818</v>
      </c>
      <c r="AA111" s="527">
        <v>7554</v>
      </c>
      <c r="AB111" s="527">
        <v>98225</v>
      </c>
      <c r="AC111" s="527">
        <v>9387</v>
      </c>
      <c r="AD111" s="527">
        <v>11815</v>
      </c>
      <c r="AE111" s="527"/>
      <c r="AF111" s="527">
        <v>17292</v>
      </c>
      <c r="AG111" s="527">
        <v>65000</v>
      </c>
      <c r="AH111" s="527">
        <v>12122</v>
      </c>
      <c r="AI111" s="527">
        <v>23575</v>
      </c>
      <c r="AJ111" s="527">
        <v>4137</v>
      </c>
      <c r="AK111" s="527"/>
      <c r="AL111" s="527">
        <v>33885</v>
      </c>
      <c r="AM111" s="527">
        <v>28277</v>
      </c>
      <c r="AN111" s="527">
        <v>108627</v>
      </c>
      <c r="AO111" s="527">
        <v>91369</v>
      </c>
      <c r="AP111" s="527">
        <v>75550</v>
      </c>
      <c r="AQ111" s="523">
        <f>SUM(B111:AP111)</f>
        <v>4185753</v>
      </c>
    </row>
    <row r="112" spans="1:43" s="517" customFormat="1" x14ac:dyDescent="0.2">
      <c r="A112" s="517" t="s">
        <v>141</v>
      </c>
      <c r="B112" s="527">
        <v>848141</v>
      </c>
      <c r="C112" s="527">
        <v>1050</v>
      </c>
      <c r="D112" s="527"/>
      <c r="E112" s="527"/>
      <c r="F112" s="527"/>
      <c r="G112" s="527">
        <v>13512</v>
      </c>
      <c r="H112" s="527"/>
      <c r="I112" s="527"/>
      <c r="J112" s="527">
        <v>5480</v>
      </c>
      <c r="K112" s="527">
        <v>4722</v>
      </c>
      <c r="L112" s="527"/>
      <c r="M112" s="527">
        <v>16578</v>
      </c>
      <c r="N112" s="527"/>
      <c r="O112" s="527"/>
      <c r="P112" s="527">
        <v>2000</v>
      </c>
      <c r="Q112" s="527">
        <v>1854</v>
      </c>
      <c r="R112" s="527"/>
      <c r="S112" s="527"/>
      <c r="T112" s="527">
        <v>2095</v>
      </c>
      <c r="U112" s="527">
        <v>2584</v>
      </c>
      <c r="V112" s="527">
        <v>46490</v>
      </c>
      <c r="W112" s="527">
        <v>3567</v>
      </c>
      <c r="X112" s="527"/>
      <c r="Y112" s="527">
        <v>2800</v>
      </c>
      <c r="Z112" s="527">
        <v>4198</v>
      </c>
      <c r="AA112" s="527">
        <v>21046</v>
      </c>
      <c r="AB112" s="527">
        <v>87986</v>
      </c>
      <c r="AC112" s="527">
        <v>12542</v>
      </c>
      <c r="AD112" s="527">
        <v>3578</v>
      </c>
      <c r="AE112" s="527"/>
      <c r="AF112" s="527">
        <v>85</v>
      </c>
      <c r="AG112" s="527">
        <v>435000</v>
      </c>
      <c r="AH112" s="527">
        <v>623</v>
      </c>
      <c r="AI112" s="527">
        <v>9037</v>
      </c>
      <c r="AJ112" s="527">
        <v>63929</v>
      </c>
      <c r="AK112" s="527">
        <v>108684</v>
      </c>
      <c r="AL112" s="527">
        <v>6991</v>
      </c>
      <c r="AM112" s="527">
        <v>2168</v>
      </c>
      <c r="AN112" s="527">
        <v>391608</v>
      </c>
      <c r="AO112" s="527">
        <v>41661</v>
      </c>
      <c r="AP112" s="527">
        <v>4660</v>
      </c>
      <c r="AQ112" s="523">
        <f t="shared" ref="AQ112:AQ117" si="36">SUM(B112:AP112)</f>
        <v>2144669</v>
      </c>
    </row>
    <row r="113" spans="1:43" s="517" customFormat="1" x14ac:dyDescent="0.2">
      <c r="A113" s="517" t="s">
        <v>142</v>
      </c>
      <c r="B113" s="527"/>
      <c r="C113" s="527"/>
      <c r="D113" s="527"/>
      <c r="E113" s="527"/>
      <c r="F113" s="527"/>
      <c r="G113" s="527">
        <v>1483</v>
      </c>
      <c r="H113" s="527"/>
      <c r="I113" s="527"/>
      <c r="J113" s="527">
        <v>325</v>
      </c>
      <c r="K113" s="527"/>
      <c r="L113" s="527"/>
      <c r="M113" s="527"/>
      <c r="N113" s="527"/>
      <c r="O113" s="527"/>
      <c r="P113" s="527"/>
      <c r="Q113" s="527"/>
      <c r="R113" s="527"/>
      <c r="S113" s="527"/>
      <c r="T113" s="527"/>
      <c r="U113" s="527"/>
      <c r="V113" s="527"/>
      <c r="W113" s="527">
        <v>29</v>
      </c>
      <c r="X113" s="527"/>
      <c r="Y113" s="527"/>
      <c r="Z113" s="527"/>
      <c r="AA113" s="527"/>
      <c r="AB113" s="527">
        <v>274</v>
      </c>
      <c r="AC113" s="527">
        <v>559</v>
      </c>
      <c r="AD113" s="527"/>
      <c r="AE113" s="527"/>
      <c r="AF113" s="527">
        <v>957</v>
      </c>
      <c r="AG113" s="527">
        <v>152000</v>
      </c>
      <c r="AH113" s="527">
        <v>18695</v>
      </c>
      <c r="AI113" s="527">
        <v>1671</v>
      </c>
      <c r="AJ113" s="527">
        <v>120358</v>
      </c>
      <c r="AK113" s="527">
        <v>31667</v>
      </c>
      <c r="AL113" s="527">
        <v>17298</v>
      </c>
      <c r="AM113" s="527">
        <v>57</v>
      </c>
      <c r="AN113" s="527">
        <v>5582</v>
      </c>
      <c r="AO113" s="527">
        <v>4748</v>
      </c>
      <c r="AP113" s="527">
        <v>1600</v>
      </c>
      <c r="AQ113" s="523">
        <f t="shared" si="36"/>
        <v>357303</v>
      </c>
    </row>
    <row r="114" spans="1:43" s="517" customFormat="1" x14ac:dyDescent="0.2">
      <c r="A114" s="517" t="s">
        <v>143</v>
      </c>
      <c r="B114" s="527">
        <v>18604</v>
      </c>
      <c r="C114" s="527">
        <v>5838</v>
      </c>
      <c r="D114" s="527"/>
      <c r="E114" s="527"/>
      <c r="F114" s="527"/>
      <c r="G114" s="527"/>
      <c r="H114" s="527"/>
      <c r="I114" s="527">
        <v>4887</v>
      </c>
      <c r="J114" s="527">
        <v>1820</v>
      </c>
      <c r="K114" s="527"/>
      <c r="L114" s="527">
        <v>2815</v>
      </c>
      <c r="M114" s="527"/>
      <c r="N114" s="527"/>
      <c r="O114" s="527"/>
      <c r="P114" s="527">
        <v>4821</v>
      </c>
      <c r="Q114" s="527">
        <v>2240</v>
      </c>
      <c r="R114" s="527"/>
      <c r="S114" s="527">
        <v>15848</v>
      </c>
      <c r="T114" s="527">
        <v>9438</v>
      </c>
      <c r="U114" s="527">
        <v>6623</v>
      </c>
      <c r="V114" s="527"/>
      <c r="W114" s="527">
        <v>29780</v>
      </c>
      <c r="X114" s="527">
        <v>2516</v>
      </c>
      <c r="Y114" s="527">
        <v>3000</v>
      </c>
      <c r="Z114" s="527">
        <v>7897</v>
      </c>
      <c r="AA114" s="527"/>
      <c r="AB114" s="527">
        <v>8787</v>
      </c>
      <c r="AC114" s="527">
        <v>13900</v>
      </c>
      <c r="AD114" s="527"/>
      <c r="AE114" s="527">
        <v>3586</v>
      </c>
      <c r="AF114" s="527">
        <v>21495</v>
      </c>
      <c r="AG114" s="527"/>
      <c r="AH114" s="527">
        <v>9714</v>
      </c>
      <c r="AI114" s="527">
        <v>26545</v>
      </c>
      <c r="AJ114" s="527">
        <v>38259</v>
      </c>
      <c r="AK114" s="527"/>
      <c r="AL114" s="527">
        <v>5121</v>
      </c>
      <c r="AM114" s="527">
        <v>19918</v>
      </c>
      <c r="AN114" s="527">
        <v>41475</v>
      </c>
      <c r="AO114" s="527">
        <v>84792</v>
      </c>
      <c r="AP114" s="527">
        <v>20770</v>
      </c>
      <c r="AQ114" s="523">
        <f t="shared" si="36"/>
        <v>410489</v>
      </c>
    </row>
    <row r="115" spans="1:43" s="517" customFormat="1" x14ac:dyDescent="0.2">
      <c r="A115" s="517" t="s">
        <v>144</v>
      </c>
      <c r="B115" s="527"/>
      <c r="C115" s="527">
        <v>463</v>
      </c>
      <c r="D115" s="527"/>
      <c r="E115" s="527"/>
      <c r="F115" s="527"/>
      <c r="G115" s="527"/>
      <c r="H115" s="527"/>
      <c r="I115" s="527"/>
      <c r="J115" s="527"/>
      <c r="K115" s="527"/>
      <c r="L115" s="527"/>
      <c r="M115" s="527"/>
      <c r="N115" s="527"/>
      <c r="O115" s="527"/>
      <c r="P115" s="527"/>
      <c r="Q115" s="527"/>
      <c r="R115" s="527"/>
      <c r="S115" s="527"/>
      <c r="T115" s="527"/>
      <c r="U115" s="527"/>
      <c r="V115" s="527"/>
      <c r="W115" s="527"/>
      <c r="X115" s="527"/>
      <c r="Y115" s="527"/>
      <c r="Z115" s="527"/>
      <c r="AA115" s="527"/>
      <c r="AB115" s="527"/>
      <c r="AC115" s="527"/>
      <c r="AD115" s="527"/>
      <c r="AE115" s="527"/>
      <c r="AF115" s="527"/>
      <c r="AG115" s="527"/>
      <c r="AH115" s="527"/>
      <c r="AI115" s="527"/>
      <c r="AJ115" s="527"/>
      <c r="AK115" s="527"/>
      <c r="AL115" s="527"/>
      <c r="AM115" s="527"/>
      <c r="AN115" s="527"/>
      <c r="AO115" s="527"/>
      <c r="AP115" s="527"/>
      <c r="AQ115" s="523">
        <f t="shared" si="36"/>
        <v>463</v>
      </c>
    </row>
    <row r="116" spans="1:43" s="517" customFormat="1" x14ac:dyDescent="0.2">
      <c r="A116" s="517" t="s">
        <v>145</v>
      </c>
      <c r="B116" s="527">
        <v>28454</v>
      </c>
      <c r="C116" s="527"/>
      <c r="D116" s="527"/>
      <c r="E116" s="527"/>
      <c r="F116" s="527"/>
      <c r="G116" s="527"/>
      <c r="H116" s="527"/>
      <c r="I116" s="527"/>
      <c r="J116" s="527">
        <v>4298</v>
      </c>
      <c r="K116" s="527"/>
      <c r="L116" s="527"/>
      <c r="M116" s="527"/>
      <c r="N116" s="527"/>
      <c r="O116" s="527"/>
      <c r="P116" s="527"/>
      <c r="Q116" s="527"/>
      <c r="R116" s="527"/>
      <c r="S116" s="527"/>
      <c r="T116" s="527"/>
      <c r="U116" s="527"/>
      <c r="V116" s="527"/>
      <c r="W116" s="527"/>
      <c r="X116" s="527"/>
      <c r="Y116" s="527"/>
      <c r="Z116" s="527"/>
      <c r="AA116" s="527"/>
      <c r="AB116" s="527"/>
      <c r="AC116" s="527">
        <v>559</v>
      </c>
      <c r="AD116" s="527"/>
      <c r="AE116" s="527"/>
      <c r="AF116" s="527"/>
      <c r="AG116" s="527"/>
      <c r="AH116" s="527"/>
      <c r="AI116" s="527"/>
      <c r="AJ116" s="527"/>
      <c r="AK116" s="527"/>
      <c r="AL116" s="527"/>
      <c r="AM116" s="527"/>
      <c r="AN116" s="527">
        <v>28000</v>
      </c>
      <c r="AO116" s="527">
        <v>326</v>
      </c>
      <c r="AP116" s="527">
        <v>18920</v>
      </c>
      <c r="AQ116" s="523">
        <f t="shared" si="36"/>
        <v>80557</v>
      </c>
    </row>
    <row r="117" spans="1:43" s="517" customFormat="1" x14ac:dyDescent="0.2">
      <c r="A117" s="517" t="s">
        <v>146</v>
      </c>
      <c r="B117" s="527">
        <v>177289</v>
      </c>
      <c r="C117" s="527"/>
      <c r="D117" s="527"/>
      <c r="E117" s="527"/>
      <c r="F117" s="527"/>
      <c r="G117" s="527"/>
      <c r="H117" s="527">
        <v>4490</v>
      </c>
      <c r="I117" s="527"/>
      <c r="J117" s="527">
        <v>234</v>
      </c>
      <c r="K117" s="527"/>
      <c r="L117" s="527"/>
      <c r="M117" s="527"/>
      <c r="N117" s="527"/>
      <c r="O117" s="527"/>
      <c r="P117" s="527">
        <v>17280</v>
      </c>
      <c r="Q117" s="527">
        <v>7511</v>
      </c>
      <c r="R117" s="527"/>
      <c r="S117" s="527"/>
      <c r="T117" s="527">
        <v>34301</v>
      </c>
      <c r="U117" s="527">
        <v>3225</v>
      </c>
      <c r="V117" s="527">
        <v>74901</v>
      </c>
      <c r="W117" s="527"/>
      <c r="X117" s="527"/>
      <c r="Y117" s="527">
        <v>2000</v>
      </c>
      <c r="Z117" s="527"/>
      <c r="AA117" s="527"/>
      <c r="AB117" s="527">
        <v>43135</v>
      </c>
      <c r="AC117" s="527">
        <v>27466</v>
      </c>
      <c r="AD117" s="527"/>
      <c r="AE117" s="527"/>
      <c r="AF117" s="527"/>
      <c r="AG117" s="527"/>
      <c r="AH117" s="527">
        <v>18689</v>
      </c>
      <c r="AI117" s="527">
        <v>11823</v>
      </c>
      <c r="AJ117" s="527">
        <v>2142</v>
      </c>
      <c r="AK117" s="527"/>
      <c r="AL117" s="527">
        <v>30326</v>
      </c>
      <c r="AM117" s="527">
        <v>33712</v>
      </c>
      <c r="AN117" s="527">
        <v>3000</v>
      </c>
      <c r="AO117" s="527">
        <v>59544</v>
      </c>
      <c r="AP117" s="527"/>
      <c r="AQ117" s="523">
        <f t="shared" si="36"/>
        <v>551068</v>
      </c>
    </row>
    <row r="118" spans="1:43" s="517" customFormat="1" x14ac:dyDescent="0.2">
      <c r="A118" s="518" t="s">
        <v>282</v>
      </c>
      <c r="B118" s="522">
        <f t="shared" ref="B118:AQ118" si="37">SUM(B111:B117)</f>
        <v>2724995</v>
      </c>
      <c r="C118" s="522">
        <f t="shared" si="37"/>
        <v>298818</v>
      </c>
      <c r="D118" s="522">
        <f t="shared" si="37"/>
        <v>153399</v>
      </c>
      <c r="E118" s="522">
        <f t="shared" si="37"/>
        <v>20398</v>
      </c>
      <c r="F118" s="522">
        <f t="shared" si="37"/>
        <v>19392</v>
      </c>
      <c r="G118" s="522">
        <f t="shared" si="37"/>
        <v>105944</v>
      </c>
      <c r="H118" s="522">
        <f t="shared" si="37"/>
        <v>19985</v>
      </c>
      <c r="I118" s="522">
        <f t="shared" si="37"/>
        <v>96770</v>
      </c>
      <c r="J118" s="522">
        <f t="shared" si="37"/>
        <v>12157</v>
      </c>
      <c r="K118" s="522">
        <f t="shared" si="37"/>
        <v>243274</v>
      </c>
      <c r="L118" s="522">
        <f t="shared" si="37"/>
        <v>102363</v>
      </c>
      <c r="M118" s="522">
        <f t="shared" si="37"/>
        <v>54683</v>
      </c>
      <c r="N118" s="522">
        <f t="shared" si="37"/>
        <v>0</v>
      </c>
      <c r="O118" s="522">
        <f t="shared" si="37"/>
        <v>0</v>
      </c>
      <c r="P118" s="522">
        <f t="shared" si="37"/>
        <v>51287</v>
      </c>
      <c r="Q118" s="522">
        <f t="shared" si="37"/>
        <v>105603</v>
      </c>
      <c r="R118" s="522">
        <f t="shared" si="37"/>
        <v>54689</v>
      </c>
      <c r="S118" s="522">
        <f t="shared" si="37"/>
        <v>53958</v>
      </c>
      <c r="T118" s="522">
        <f t="shared" si="37"/>
        <v>86017</v>
      </c>
      <c r="U118" s="522">
        <f t="shared" si="37"/>
        <v>12432</v>
      </c>
      <c r="V118" s="522">
        <f t="shared" si="37"/>
        <v>648282</v>
      </c>
      <c r="W118" s="522">
        <f t="shared" si="37"/>
        <v>47744</v>
      </c>
      <c r="X118" s="522">
        <f t="shared" si="37"/>
        <v>2516</v>
      </c>
      <c r="Y118" s="522">
        <f t="shared" si="37"/>
        <v>7800</v>
      </c>
      <c r="Z118" s="522">
        <f t="shared" si="37"/>
        <v>103913</v>
      </c>
      <c r="AA118" s="522">
        <f t="shared" si="37"/>
        <v>28600</v>
      </c>
      <c r="AB118" s="522">
        <f t="shared" si="37"/>
        <v>238407</v>
      </c>
      <c r="AC118" s="522">
        <f t="shared" si="37"/>
        <v>64413</v>
      </c>
      <c r="AD118" s="522">
        <f t="shared" si="37"/>
        <v>15393</v>
      </c>
      <c r="AE118" s="522">
        <f t="shared" si="37"/>
        <v>3586</v>
      </c>
      <c r="AF118" s="522">
        <f t="shared" si="37"/>
        <v>39829</v>
      </c>
      <c r="AG118" s="522">
        <f t="shared" si="37"/>
        <v>652000</v>
      </c>
      <c r="AH118" s="522">
        <f t="shared" si="37"/>
        <v>59843</v>
      </c>
      <c r="AI118" s="522">
        <f t="shared" si="37"/>
        <v>72651</v>
      </c>
      <c r="AJ118" s="522">
        <f t="shared" si="37"/>
        <v>228825</v>
      </c>
      <c r="AK118" s="522">
        <f t="shared" si="37"/>
        <v>140351</v>
      </c>
      <c r="AL118" s="522">
        <f t="shared" si="37"/>
        <v>93621</v>
      </c>
      <c r="AM118" s="522">
        <f t="shared" si="37"/>
        <v>84132</v>
      </c>
      <c r="AN118" s="522">
        <f t="shared" si="37"/>
        <v>578292</v>
      </c>
      <c r="AO118" s="522">
        <f t="shared" si="37"/>
        <v>282440</v>
      </c>
      <c r="AP118" s="522">
        <f t="shared" si="37"/>
        <v>121500</v>
      </c>
      <c r="AQ118" s="522">
        <f t="shared" si="37"/>
        <v>7730302</v>
      </c>
    </row>
    <row r="119" spans="1:43" s="517" customFormat="1" x14ac:dyDescent="0.2"/>
    <row r="120" spans="1:43" s="517" customFormat="1" x14ac:dyDescent="0.2">
      <c r="A120" s="517" t="s">
        <v>140</v>
      </c>
      <c r="B120" s="523">
        <f t="shared" ref="B120:AN120" si="38">B111/1000</f>
        <v>1652.5070000000001</v>
      </c>
      <c r="C120" s="523">
        <f t="shared" si="38"/>
        <v>291.46699999999998</v>
      </c>
      <c r="D120" s="523">
        <f t="shared" si="38"/>
        <v>153.399</v>
      </c>
      <c r="E120" s="523">
        <f t="shared" si="38"/>
        <v>20.398</v>
      </c>
      <c r="F120" s="523">
        <f t="shared" si="38"/>
        <v>19.391999999999999</v>
      </c>
      <c r="G120" s="523">
        <f t="shared" si="38"/>
        <v>90.948999999999998</v>
      </c>
      <c r="H120" s="523">
        <f t="shared" si="38"/>
        <v>15.494999999999999</v>
      </c>
      <c r="I120" s="523">
        <f t="shared" si="38"/>
        <v>91.882999999999996</v>
      </c>
      <c r="J120" s="523">
        <f t="shared" si="38"/>
        <v>0</v>
      </c>
      <c r="K120" s="523">
        <f t="shared" si="38"/>
        <v>238.55199999999999</v>
      </c>
      <c r="L120" s="523">
        <f t="shared" si="38"/>
        <v>99.548000000000002</v>
      </c>
      <c r="M120" s="523">
        <f t="shared" si="38"/>
        <v>38.104999999999997</v>
      </c>
      <c r="N120" s="523">
        <f t="shared" si="38"/>
        <v>0</v>
      </c>
      <c r="O120" s="523">
        <f t="shared" si="38"/>
        <v>0</v>
      </c>
      <c r="P120" s="523">
        <f t="shared" si="38"/>
        <v>27.186</v>
      </c>
      <c r="Q120" s="523">
        <f t="shared" si="38"/>
        <v>93.998000000000005</v>
      </c>
      <c r="R120" s="523">
        <f t="shared" si="38"/>
        <v>54.689</v>
      </c>
      <c r="S120" s="523">
        <f t="shared" si="38"/>
        <v>38.11</v>
      </c>
      <c r="T120" s="523">
        <f t="shared" si="38"/>
        <v>40.183</v>
      </c>
      <c r="U120" s="523">
        <f t="shared" si="38"/>
        <v>0</v>
      </c>
      <c r="V120" s="523">
        <f t="shared" si="38"/>
        <v>526.89099999999996</v>
      </c>
      <c r="W120" s="523">
        <f t="shared" si="38"/>
        <v>14.368</v>
      </c>
      <c r="X120" s="523">
        <f t="shared" si="38"/>
        <v>0</v>
      </c>
      <c r="Y120" s="523">
        <f t="shared" si="38"/>
        <v>0</v>
      </c>
      <c r="Z120" s="523">
        <f t="shared" si="38"/>
        <v>91.817999999999998</v>
      </c>
      <c r="AA120" s="523">
        <f t="shared" si="38"/>
        <v>7.5540000000000003</v>
      </c>
      <c r="AB120" s="523">
        <f t="shared" si="38"/>
        <v>98.224999999999994</v>
      </c>
      <c r="AC120" s="523">
        <f t="shared" si="38"/>
        <v>9.3870000000000005</v>
      </c>
      <c r="AD120" s="523">
        <f t="shared" si="38"/>
        <v>11.815</v>
      </c>
      <c r="AE120" s="523">
        <f t="shared" si="38"/>
        <v>0</v>
      </c>
      <c r="AF120" s="523">
        <f t="shared" si="38"/>
        <v>17.292000000000002</v>
      </c>
      <c r="AG120" s="523">
        <f t="shared" si="38"/>
        <v>65</v>
      </c>
      <c r="AH120" s="523">
        <f t="shared" si="38"/>
        <v>12.122</v>
      </c>
      <c r="AI120" s="523">
        <f t="shared" si="38"/>
        <v>23.574999999999999</v>
      </c>
      <c r="AJ120" s="523">
        <f t="shared" si="38"/>
        <v>4.1369999999999996</v>
      </c>
      <c r="AK120" s="523">
        <f t="shared" si="38"/>
        <v>0</v>
      </c>
      <c r="AL120" s="523">
        <f t="shared" si="38"/>
        <v>33.884999999999998</v>
      </c>
      <c r="AM120" s="523">
        <f t="shared" si="38"/>
        <v>28.277000000000001</v>
      </c>
      <c r="AN120" s="523">
        <f t="shared" si="38"/>
        <v>108.627</v>
      </c>
      <c r="AO120" s="523">
        <f t="shared" ref="AO120" si="39">AO111/1000</f>
        <v>91.369</v>
      </c>
      <c r="AP120" s="523">
        <f>AP111/1000</f>
        <v>75.55</v>
      </c>
    </row>
    <row r="121" spans="1:43" s="517" customFormat="1" x14ac:dyDescent="0.2">
      <c r="A121" s="517" t="s">
        <v>141</v>
      </c>
      <c r="B121" s="523">
        <f t="shared" ref="B121:AN121" si="40">B112/1000</f>
        <v>848.14099999999996</v>
      </c>
      <c r="C121" s="523">
        <f t="shared" si="40"/>
        <v>1.05</v>
      </c>
      <c r="D121" s="523">
        <f t="shared" si="40"/>
        <v>0</v>
      </c>
      <c r="E121" s="523">
        <f t="shared" si="40"/>
        <v>0</v>
      </c>
      <c r="F121" s="523">
        <f t="shared" si="40"/>
        <v>0</v>
      </c>
      <c r="G121" s="523">
        <f t="shared" si="40"/>
        <v>13.512</v>
      </c>
      <c r="H121" s="523">
        <f t="shared" si="40"/>
        <v>0</v>
      </c>
      <c r="I121" s="523">
        <f t="shared" si="40"/>
        <v>0</v>
      </c>
      <c r="J121" s="523">
        <f t="shared" si="40"/>
        <v>5.48</v>
      </c>
      <c r="K121" s="523">
        <f t="shared" si="40"/>
        <v>4.7220000000000004</v>
      </c>
      <c r="L121" s="523">
        <f t="shared" si="40"/>
        <v>0</v>
      </c>
      <c r="M121" s="523">
        <f t="shared" si="40"/>
        <v>16.577999999999999</v>
      </c>
      <c r="N121" s="523">
        <f t="shared" si="40"/>
        <v>0</v>
      </c>
      <c r="O121" s="523">
        <f t="shared" si="40"/>
        <v>0</v>
      </c>
      <c r="P121" s="523">
        <f t="shared" si="40"/>
        <v>2</v>
      </c>
      <c r="Q121" s="523">
        <f t="shared" si="40"/>
        <v>1.8540000000000001</v>
      </c>
      <c r="R121" s="523">
        <f t="shared" si="40"/>
        <v>0</v>
      </c>
      <c r="S121" s="523">
        <f t="shared" si="40"/>
        <v>0</v>
      </c>
      <c r="T121" s="523">
        <f t="shared" si="40"/>
        <v>2.0950000000000002</v>
      </c>
      <c r="U121" s="523">
        <f t="shared" si="40"/>
        <v>2.5840000000000001</v>
      </c>
      <c r="V121" s="523">
        <f t="shared" si="40"/>
        <v>46.49</v>
      </c>
      <c r="W121" s="523">
        <f t="shared" si="40"/>
        <v>3.5670000000000002</v>
      </c>
      <c r="X121" s="523">
        <f t="shared" si="40"/>
        <v>0</v>
      </c>
      <c r="Y121" s="523">
        <f t="shared" si="40"/>
        <v>2.8</v>
      </c>
      <c r="Z121" s="523">
        <f t="shared" si="40"/>
        <v>4.1980000000000004</v>
      </c>
      <c r="AA121" s="523">
        <f t="shared" si="40"/>
        <v>21.045999999999999</v>
      </c>
      <c r="AB121" s="523">
        <f t="shared" si="40"/>
        <v>87.986000000000004</v>
      </c>
      <c r="AC121" s="523">
        <f t="shared" si="40"/>
        <v>12.542</v>
      </c>
      <c r="AD121" s="523">
        <f t="shared" si="40"/>
        <v>3.5779999999999998</v>
      </c>
      <c r="AE121" s="523">
        <f t="shared" si="40"/>
        <v>0</v>
      </c>
      <c r="AF121" s="523">
        <f t="shared" si="40"/>
        <v>8.5000000000000006E-2</v>
      </c>
      <c r="AG121" s="523">
        <f t="shared" si="40"/>
        <v>435</v>
      </c>
      <c r="AH121" s="523">
        <f t="shared" si="40"/>
        <v>0.623</v>
      </c>
      <c r="AI121" s="523">
        <f t="shared" si="40"/>
        <v>9.0370000000000008</v>
      </c>
      <c r="AJ121" s="523">
        <f t="shared" si="40"/>
        <v>63.929000000000002</v>
      </c>
      <c r="AK121" s="523">
        <f t="shared" si="40"/>
        <v>108.684</v>
      </c>
      <c r="AL121" s="523">
        <f t="shared" si="40"/>
        <v>6.9909999999999997</v>
      </c>
      <c r="AM121" s="523">
        <f t="shared" si="40"/>
        <v>2.1680000000000001</v>
      </c>
      <c r="AN121" s="523">
        <f t="shared" si="40"/>
        <v>391.608</v>
      </c>
      <c r="AO121" s="523">
        <f t="shared" ref="AO121:AP126" si="41">AO112/1000</f>
        <v>41.661000000000001</v>
      </c>
      <c r="AP121" s="523">
        <f t="shared" si="41"/>
        <v>4.66</v>
      </c>
    </row>
    <row r="122" spans="1:43" s="517" customFormat="1" x14ac:dyDescent="0.2">
      <c r="A122" s="517" t="s">
        <v>142</v>
      </c>
      <c r="B122" s="523">
        <f t="shared" ref="B122:AN122" si="42">B113/1000</f>
        <v>0</v>
      </c>
      <c r="C122" s="523">
        <f t="shared" si="42"/>
        <v>0</v>
      </c>
      <c r="D122" s="523">
        <f t="shared" si="42"/>
        <v>0</v>
      </c>
      <c r="E122" s="523">
        <f t="shared" si="42"/>
        <v>0</v>
      </c>
      <c r="F122" s="523">
        <f t="shared" si="42"/>
        <v>0</v>
      </c>
      <c r="G122" s="523">
        <f t="shared" si="42"/>
        <v>1.4830000000000001</v>
      </c>
      <c r="H122" s="523">
        <f t="shared" si="42"/>
        <v>0</v>
      </c>
      <c r="I122" s="523">
        <f t="shared" si="42"/>
        <v>0</v>
      </c>
      <c r="J122" s="523">
        <f t="shared" si="42"/>
        <v>0.32500000000000001</v>
      </c>
      <c r="K122" s="523">
        <f t="shared" si="42"/>
        <v>0</v>
      </c>
      <c r="L122" s="523">
        <f t="shared" si="42"/>
        <v>0</v>
      </c>
      <c r="M122" s="523">
        <f t="shared" si="42"/>
        <v>0</v>
      </c>
      <c r="N122" s="523">
        <f t="shared" si="42"/>
        <v>0</v>
      </c>
      <c r="O122" s="523">
        <f t="shared" si="42"/>
        <v>0</v>
      </c>
      <c r="P122" s="523">
        <f t="shared" si="42"/>
        <v>0</v>
      </c>
      <c r="Q122" s="523">
        <f t="shared" si="42"/>
        <v>0</v>
      </c>
      <c r="R122" s="523">
        <f t="shared" si="42"/>
        <v>0</v>
      </c>
      <c r="S122" s="523">
        <f t="shared" si="42"/>
        <v>0</v>
      </c>
      <c r="T122" s="523">
        <f t="shared" si="42"/>
        <v>0</v>
      </c>
      <c r="U122" s="523">
        <f t="shared" si="42"/>
        <v>0</v>
      </c>
      <c r="V122" s="523">
        <f t="shared" si="42"/>
        <v>0</v>
      </c>
      <c r="W122" s="523">
        <f t="shared" si="42"/>
        <v>2.9000000000000001E-2</v>
      </c>
      <c r="X122" s="523">
        <f t="shared" si="42"/>
        <v>0</v>
      </c>
      <c r="Y122" s="523">
        <f t="shared" si="42"/>
        <v>0</v>
      </c>
      <c r="Z122" s="523">
        <f t="shared" si="42"/>
        <v>0</v>
      </c>
      <c r="AA122" s="523">
        <f t="shared" si="42"/>
        <v>0</v>
      </c>
      <c r="AB122" s="523">
        <f t="shared" si="42"/>
        <v>0.27400000000000002</v>
      </c>
      <c r="AC122" s="523">
        <f t="shared" si="42"/>
        <v>0.55900000000000005</v>
      </c>
      <c r="AD122" s="523">
        <f t="shared" si="42"/>
        <v>0</v>
      </c>
      <c r="AE122" s="523">
        <f t="shared" si="42"/>
        <v>0</v>
      </c>
      <c r="AF122" s="523">
        <f t="shared" si="42"/>
        <v>0.95699999999999996</v>
      </c>
      <c r="AG122" s="523">
        <f t="shared" si="42"/>
        <v>152</v>
      </c>
      <c r="AH122" s="523">
        <f t="shared" si="42"/>
        <v>18.695</v>
      </c>
      <c r="AI122" s="523">
        <f t="shared" si="42"/>
        <v>1.671</v>
      </c>
      <c r="AJ122" s="523">
        <f t="shared" si="42"/>
        <v>120.358</v>
      </c>
      <c r="AK122" s="523">
        <f t="shared" si="42"/>
        <v>31.667000000000002</v>
      </c>
      <c r="AL122" s="523">
        <f t="shared" si="42"/>
        <v>17.297999999999998</v>
      </c>
      <c r="AM122" s="523">
        <f t="shared" si="42"/>
        <v>5.7000000000000002E-2</v>
      </c>
      <c r="AN122" s="523">
        <f t="shared" si="42"/>
        <v>5.5819999999999999</v>
      </c>
      <c r="AO122" s="523">
        <f t="shared" si="41"/>
        <v>4.7480000000000002</v>
      </c>
      <c r="AP122" s="523">
        <f t="shared" si="41"/>
        <v>1.6</v>
      </c>
    </row>
    <row r="123" spans="1:43" s="517" customFormat="1" x14ac:dyDescent="0.2">
      <c r="A123" s="517" t="s">
        <v>143</v>
      </c>
      <c r="B123" s="523">
        <f t="shared" ref="B123:AN124" si="43">B114/1000</f>
        <v>18.603999999999999</v>
      </c>
      <c r="C123" s="523">
        <f t="shared" si="43"/>
        <v>5.8380000000000001</v>
      </c>
      <c r="D123" s="523">
        <f t="shared" si="43"/>
        <v>0</v>
      </c>
      <c r="E123" s="523">
        <f t="shared" si="43"/>
        <v>0</v>
      </c>
      <c r="F123" s="523">
        <f t="shared" si="43"/>
        <v>0</v>
      </c>
      <c r="G123" s="523">
        <f t="shared" si="43"/>
        <v>0</v>
      </c>
      <c r="H123" s="523">
        <f t="shared" si="43"/>
        <v>0</v>
      </c>
      <c r="I123" s="523">
        <f t="shared" si="43"/>
        <v>4.8869999999999996</v>
      </c>
      <c r="J123" s="523">
        <f t="shared" si="43"/>
        <v>1.82</v>
      </c>
      <c r="K123" s="523">
        <f t="shared" si="43"/>
        <v>0</v>
      </c>
      <c r="L123" s="523">
        <f t="shared" si="43"/>
        <v>2.8149999999999999</v>
      </c>
      <c r="M123" s="523">
        <f t="shared" si="43"/>
        <v>0</v>
      </c>
      <c r="N123" s="523">
        <f t="shared" si="43"/>
        <v>0</v>
      </c>
      <c r="O123" s="523">
        <f t="shared" si="43"/>
        <v>0</v>
      </c>
      <c r="P123" s="523">
        <f t="shared" si="43"/>
        <v>4.8209999999999997</v>
      </c>
      <c r="Q123" s="523">
        <f t="shared" si="43"/>
        <v>2.2400000000000002</v>
      </c>
      <c r="R123" s="523">
        <f t="shared" si="43"/>
        <v>0</v>
      </c>
      <c r="S123" s="523">
        <f t="shared" si="43"/>
        <v>15.848000000000001</v>
      </c>
      <c r="T123" s="523">
        <f t="shared" si="43"/>
        <v>9.4380000000000006</v>
      </c>
      <c r="U123" s="523">
        <f t="shared" si="43"/>
        <v>6.6230000000000002</v>
      </c>
      <c r="V123" s="523">
        <f t="shared" si="43"/>
        <v>0</v>
      </c>
      <c r="W123" s="523">
        <f t="shared" si="43"/>
        <v>29.78</v>
      </c>
      <c r="X123" s="523">
        <f t="shared" si="43"/>
        <v>2.516</v>
      </c>
      <c r="Y123" s="523">
        <f t="shared" si="43"/>
        <v>3</v>
      </c>
      <c r="Z123" s="523">
        <f t="shared" si="43"/>
        <v>7.8970000000000002</v>
      </c>
      <c r="AA123" s="523">
        <f t="shared" si="43"/>
        <v>0</v>
      </c>
      <c r="AB123" s="523">
        <f t="shared" si="43"/>
        <v>8.7870000000000008</v>
      </c>
      <c r="AC123" s="523">
        <f t="shared" si="43"/>
        <v>13.9</v>
      </c>
      <c r="AD123" s="523">
        <f t="shared" si="43"/>
        <v>0</v>
      </c>
      <c r="AE123" s="523">
        <f t="shared" si="43"/>
        <v>3.5859999999999999</v>
      </c>
      <c r="AF123" s="523">
        <f t="shared" si="43"/>
        <v>21.495000000000001</v>
      </c>
      <c r="AG123" s="523">
        <f t="shared" si="43"/>
        <v>0</v>
      </c>
      <c r="AH123" s="523">
        <f t="shared" si="43"/>
        <v>9.7140000000000004</v>
      </c>
      <c r="AI123" s="523">
        <f t="shared" si="43"/>
        <v>26.545000000000002</v>
      </c>
      <c r="AJ123" s="523">
        <f t="shared" si="43"/>
        <v>38.259</v>
      </c>
      <c r="AK123" s="523">
        <f t="shared" si="43"/>
        <v>0</v>
      </c>
      <c r="AL123" s="523">
        <f t="shared" si="43"/>
        <v>5.1210000000000004</v>
      </c>
      <c r="AM123" s="523">
        <f t="shared" si="43"/>
        <v>19.917999999999999</v>
      </c>
      <c r="AN123" s="523">
        <f t="shared" si="43"/>
        <v>41.475000000000001</v>
      </c>
      <c r="AO123" s="523">
        <f t="shared" si="41"/>
        <v>84.792000000000002</v>
      </c>
      <c r="AP123" s="523">
        <f t="shared" si="41"/>
        <v>20.77</v>
      </c>
    </row>
    <row r="124" spans="1:43" s="517" customFormat="1" x14ac:dyDescent="0.2">
      <c r="A124" s="517" t="s">
        <v>144</v>
      </c>
      <c r="B124" s="523">
        <f t="shared" ref="B124:AN124" si="44">B115/1000</f>
        <v>0</v>
      </c>
      <c r="C124" s="523">
        <f t="shared" si="43"/>
        <v>0.46300000000000002</v>
      </c>
      <c r="D124" s="523">
        <f t="shared" si="44"/>
        <v>0</v>
      </c>
      <c r="E124" s="523">
        <f t="shared" si="44"/>
        <v>0</v>
      </c>
      <c r="F124" s="523">
        <f t="shared" si="44"/>
        <v>0</v>
      </c>
      <c r="G124" s="523">
        <f t="shared" si="44"/>
        <v>0</v>
      </c>
      <c r="H124" s="523">
        <f t="shared" si="44"/>
        <v>0</v>
      </c>
      <c r="I124" s="523">
        <f t="shared" si="44"/>
        <v>0</v>
      </c>
      <c r="J124" s="523">
        <f t="shared" si="44"/>
        <v>0</v>
      </c>
      <c r="K124" s="523">
        <f t="shared" si="44"/>
        <v>0</v>
      </c>
      <c r="L124" s="523">
        <f t="shared" si="44"/>
        <v>0</v>
      </c>
      <c r="M124" s="523">
        <f t="shared" si="44"/>
        <v>0</v>
      </c>
      <c r="N124" s="523">
        <f t="shared" si="44"/>
        <v>0</v>
      </c>
      <c r="O124" s="523">
        <f t="shared" si="44"/>
        <v>0</v>
      </c>
      <c r="P124" s="523">
        <f t="shared" si="44"/>
        <v>0</v>
      </c>
      <c r="Q124" s="523">
        <f t="shared" si="44"/>
        <v>0</v>
      </c>
      <c r="R124" s="523">
        <f t="shared" si="44"/>
        <v>0</v>
      </c>
      <c r="S124" s="523">
        <f t="shared" si="44"/>
        <v>0</v>
      </c>
      <c r="T124" s="523">
        <f t="shared" si="44"/>
        <v>0</v>
      </c>
      <c r="U124" s="523">
        <f t="shared" si="44"/>
        <v>0</v>
      </c>
      <c r="V124" s="523">
        <f t="shared" si="44"/>
        <v>0</v>
      </c>
      <c r="W124" s="523">
        <f t="shared" si="44"/>
        <v>0</v>
      </c>
      <c r="X124" s="523">
        <f t="shared" si="44"/>
        <v>0</v>
      </c>
      <c r="Y124" s="523">
        <f t="shared" si="44"/>
        <v>0</v>
      </c>
      <c r="Z124" s="523">
        <f t="shared" si="44"/>
        <v>0</v>
      </c>
      <c r="AA124" s="523">
        <f t="shared" si="44"/>
        <v>0</v>
      </c>
      <c r="AB124" s="523">
        <f t="shared" si="44"/>
        <v>0</v>
      </c>
      <c r="AC124" s="523">
        <f t="shared" si="44"/>
        <v>0</v>
      </c>
      <c r="AD124" s="523">
        <f t="shared" si="44"/>
        <v>0</v>
      </c>
      <c r="AE124" s="523">
        <f t="shared" si="44"/>
        <v>0</v>
      </c>
      <c r="AF124" s="523">
        <f t="shared" si="44"/>
        <v>0</v>
      </c>
      <c r="AG124" s="523">
        <f t="shared" si="44"/>
        <v>0</v>
      </c>
      <c r="AH124" s="523">
        <f t="shared" si="44"/>
        <v>0</v>
      </c>
      <c r="AI124" s="523">
        <f t="shared" si="44"/>
        <v>0</v>
      </c>
      <c r="AJ124" s="523">
        <f t="shared" si="44"/>
        <v>0</v>
      </c>
      <c r="AK124" s="523">
        <f t="shared" si="44"/>
        <v>0</v>
      </c>
      <c r="AL124" s="523">
        <f t="shared" si="44"/>
        <v>0</v>
      </c>
      <c r="AM124" s="523">
        <f t="shared" si="44"/>
        <v>0</v>
      </c>
      <c r="AN124" s="523">
        <f t="shared" si="44"/>
        <v>0</v>
      </c>
      <c r="AO124" s="523">
        <f t="shared" si="41"/>
        <v>0</v>
      </c>
      <c r="AP124" s="523">
        <f t="shared" si="41"/>
        <v>0</v>
      </c>
    </row>
    <row r="125" spans="1:43" s="517" customFormat="1" x14ac:dyDescent="0.2">
      <c r="A125" s="517" t="s">
        <v>145</v>
      </c>
      <c r="B125" s="523">
        <f t="shared" ref="B125:AN125" si="45">B116/1000</f>
        <v>28.454000000000001</v>
      </c>
      <c r="C125" s="523">
        <f t="shared" si="45"/>
        <v>0</v>
      </c>
      <c r="D125" s="523">
        <f t="shared" si="45"/>
        <v>0</v>
      </c>
      <c r="E125" s="523">
        <f t="shared" si="45"/>
        <v>0</v>
      </c>
      <c r="F125" s="523">
        <f t="shared" si="45"/>
        <v>0</v>
      </c>
      <c r="G125" s="523">
        <f t="shared" si="45"/>
        <v>0</v>
      </c>
      <c r="H125" s="523">
        <f t="shared" si="45"/>
        <v>0</v>
      </c>
      <c r="I125" s="523">
        <f t="shared" si="45"/>
        <v>0</v>
      </c>
      <c r="J125" s="523">
        <f t="shared" si="45"/>
        <v>4.298</v>
      </c>
      <c r="K125" s="523">
        <f t="shared" si="45"/>
        <v>0</v>
      </c>
      <c r="L125" s="523">
        <f t="shared" si="45"/>
        <v>0</v>
      </c>
      <c r="M125" s="523">
        <f t="shared" si="45"/>
        <v>0</v>
      </c>
      <c r="N125" s="523">
        <f t="shared" si="45"/>
        <v>0</v>
      </c>
      <c r="O125" s="523">
        <f t="shared" si="45"/>
        <v>0</v>
      </c>
      <c r="P125" s="523">
        <f t="shared" si="45"/>
        <v>0</v>
      </c>
      <c r="Q125" s="523">
        <f t="shared" si="45"/>
        <v>0</v>
      </c>
      <c r="R125" s="523">
        <f t="shared" si="45"/>
        <v>0</v>
      </c>
      <c r="S125" s="523">
        <f t="shared" si="45"/>
        <v>0</v>
      </c>
      <c r="T125" s="523">
        <f t="shared" si="45"/>
        <v>0</v>
      </c>
      <c r="U125" s="523">
        <f t="shared" si="45"/>
        <v>0</v>
      </c>
      <c r="V125" s="523">
        <f t="shared" si="45"/>
        <v>0</v>
      </c>
      <c r="W125" s="523">
        <f t="shared" si="45"/>
        <v>0</v>
      </c>
      <c r="X125" s="523">
        <f t="shared" si="45"/>
        <v>0</v>
      </c>
      <c r="Y125" s="523">
        <f t="shared" si="45"/>
        <v>0</v>
      </c>
      <c r="Z125" s="523">
        <f t="shared" si="45"/>
        <v>0</v>
      </c>
      <c r="AA125" s="523">
        <f t="shared" si="45"/>
        <v>0</v>
      </c>
      <c r="AB125" s="523">
        <f t="shared" si="45"/>
        <v>0</v>
      </c>
      <c r="AC125" s="523">
        <f t="shared" si="45"/>
        <v>0.55900000000000005</v>
      </c>
      <c r="AD125" s="523">
        <f t="shared" si="45"/>
        <v>0</v>
      </c>
      <c r="AE125" s="523">
        <f t="shared" si="45"/>
        <v>0</v>
      </c>
      <c r="AF125" s="523">
        <f t="shared" si="45"/>
        <v>0</v>
      </c>
      <c r="AG125" s="523">
        <f t="shared" si="45"/>
        <v>0</v>
      </c>
      <c r="AH125" s="523">
        <f t="shared" si="45"/>
        <v>0</v>
      </c>
      <c r="AI125" s="523">
        <f t="shared" si="45"/>
        <v>0</v>
      </c>
      <c r="AJ125" s="523">
        <f t="shared" si="45"/>
        <v>0</v>
      </c>
      <c r="AK125" s="523">
        <f t="shared" si="45"/>
        <v>0</v>
      </c>
      <c r="AL125" s="523">
        <f t="shared" si="45"/>
        <v>0</v>
      </c>
      <c r="AM125" s="523">
        <f t="shared" si="45"/>
        <v>0</v>
      </c>
      <c r="AN125" s="523">
        <f t="shared" si="45"/>
        <v>28</v>
      </c>
      <c r="AO125" s="523">
        <f t="shared" si="41"/>
        <v>0.32600000000000001</v>
      </c>
      <c r="AP125" s="523">
        <f t="shared" si="41"/>
        <v>18.920000000000002</v>
      </c>
    </row>
    <row r="126" spans="1:43" s="517" customFormat="1" x14ac:dyDescent="0.2">
      <c r="A126" s="517" t="s">
        <v>146</v>
      </c>
      <c r="B126" s="523">
        <f t="shared" ref="B126:AN126" si="46">B117/1000</f>
        <v>177.28899999999999</v>
      </c>
      <c r="C126" s="523">
        <f t="shared" si="46"/>
        <v>0</v>
      </c>
      <c r="D126" s="523">
        <f t="shared" si="46"/>
        <v>0</v>
      </c>
      <c r="E126" s="523">
        <f t="shared" si="46"/>
        <v>0</v>
      </c>
      <c r="F126" s="523">
        <f t="shared" si="46"/>
        <v>0</v>
      </c>
      <c r="G126" s="523">
        <f t="shared" si="46"/>
        <v>0</v>
      </c>
      <c r="H126" s="523">
        <f t="shared" si="46"/>
        <v>4.49</v>
      </c>
      <c r="I126" s="523">
        <f t="shared" si="46"/>
        <v>0</v>
      </c>
      <c r="J126" s="523">
        <f t="shared" si="46"/>
        <v>0.23400000000000001</v>
      </c>
      <c r="K126" s="523">
        <f t="shared" si="46"/>
        <v>0</v>
      </c>
      <c r="L126" s="523">
        <f t="shared" si="46"/>
        <v>0</v>
      </c>
      <c r="M126" s="523">
        <f t="shared" si="46"/>
        <v>0</v>
      </c>
      <c r="N126" s="523">
        <f t="shared" si="46"/>
        <v>0</v>
      </c>
      <c r="O126" s="523">
        <f t="shared" si="46"/>
        <v>0</v>
      </c>
      <c r="P126" s="523">
        <f t="shared" si="46"/>
        <v>17.28</v>
      </c>
      <c r="Q126" s="523">
        <f t="shared" si="46"/>
        <v>7.5110000000000001</v>
      </c>
      <c r="R126" s="523">
        <f t="shared" si="46"/>
        <v>0</v>
      </c>
      <c r="S126" s="523">
        <f t="shared" si="46"/>
        <v>0</v>
      </c>
      <c r="T126" s="523">
        <f t="shared" si="46"/>
        <v>34.301000000000002</v>
      </c>
      <c r="U126" s="523">
        <f t="shared" si="46"/>
        <v>3.2250000000000001</v>
      </c>
      <c r="V126" s="523">
        <f t="shared" si="46"/>
        <v>74.900999999999996</v>
      </c>
      <c r="W126" s="523">
        <f t="shared" si="46"/>
        <v>0</v>
      </c>
      <c r="X126" s="523">
        <f t="shared" si="46"/>
        <v>0</v>
      </c>
      <c r="Y126" s="523">
        <f t="shared" si="46"/>
        <v>2</v>
      </c>
      <c r="Z126" s="523">
        <f t="shared" si="46"/>
        <v>0</v>
      </c>
      <c r="AA126" s="523">
        <f t="shared" si="46"/>
        <v>0</v>
      </c>
      <c r="AB126" s="523">
        <f t="shared" si="46"/>
        <v>43.134999999999998</v>
      </c>
      <c r="AC126" s="523">
        <f t="shared" si="46"/>
        <v>27.466000000000001</v>
      </c>
      <c r="AD126" s="523">
        <f t="shared" si="46"/>
        <v>0</v>
      </c>
      <c r="AE126" s="523">
        <f t="shared" si="46"/>
        <v>0</v>
      </c>
      <c r="AF126" s="523">
        <f t="shared" si="46"/>
        <v>0</v>
      </c>
      <c r="AG126" s="523">
        <f t="shared" si="46"/>
        <v>0</v>
      </c>
      <c r="AH126" s="523">
        <f t="shared" si="46"/>
        <v>18.689</v>
      </c>
      <c r="AI126" s="523">
        <f t="shared" si="46"/>
        <v>11.823</v>
      </c>
      <c r="AJ126" s="523">
        <f t="shared" si="46"/>
        <v>2.1419999999999999</v>
      </c>
      <c r="AK126" s="523">
        <f t="shared" si="46"/>
        <v>0</v>
      </c>
      <c r="AL126" s="523">
        <f t="shared" si="46"/>
        <v>30.326000000000001</v>
      </c>
      <c r="AM126" s="523">
        <f t="shared" si="46"/>
        <v>33.712000000000003</v>
      </c>
      <c r="AN126" s="523">
        <f t="shared" si="46"/>
        <v>3</v>
      </c>
      <c r="AO126" s="523">
        <f t="shared" si="41"/>
        <v>59.543999999999997</v>
      </c>
      <c r="AP126" s="523">
        <f t="shared" si="41"/>
        <v>0</v>
      </c>
    </row>
    <row r="127" spans="1:43" s="517" customFormat="1" x14ac:dyDescent="0.2">
      <c r="A127" s="518" t="s">
        <v>282</v>
      </c>
      <c r="B127" s="528">
        <f t="shared" ref="B127:AM127" si="47">SUM(B120:B126)</f>
        <v>2724.9949999999999</v>
      </c>
      <c r="C127" s="528">
        <f t="shared" si="47"/>
        <v>298.81800000000004</v>
      </c>
      <c r="D127" s="528">
        <f t="shared" si="47"/>
        <v>153.399</v>
      </c>
      <c r="E127" s="528">
        <f t="shared" si="47"/>
        <v>20.398</v>
      </c>
      <c r="F127" s="528">
        <f t="shared" si="47"/>
        <v>19.391999999999999</v>
      </c>
      <c r="G127" s="528">
        <f t="shared" si="47"/>
        <v>105.944</v>
      </c>
      <c r="H127" s="528">
        <f t="shared" si="47"/>
        <v>19.984999999999999</v>
      </c>
      <c r="I127" s="528">
        <f t="shared" si="47"/>
        <v>96.77</v>
      </c>
      <c r="J127" s="528">
        <f t="shared" si="47"/>
        <v>12.157000000000002</v>
      </c>
      <c r="K127" s="528">
        <f t="shared" si="47"/>
        <v>243.274</v>
      </c>
      <c r="L127" s="528">
        <f t="shared" si="47"/>
        <v>102.363</v>
      </c>
      <c r="M127" s="528">
        <f t="shared" si="47"/>
        <v>54.682999999999993</v>
      </c>
      <c r="N127" s="528">
        <f t="shared" si="47"/>
        <v>0</v>
      </c>
      <c r="O127" s="528">
        <f t="shared" si="47"/>
        <v>0</v>
      </c>
      <c r="P127" s="528">
        <f t="shared" si="47"/>
        <v>51.286999999999999</v>
      </c>
      <c r="Q127" s="528">
        <f t="shared" si="47"/>
        <v>105.60299999999999</v>
      </c>
      <c r="R127" s="528">
        <f t="shared" si="47"/>
        <v>54.689</v>
      </c>
      <c r="S127" s="528">
        <f t="shared" si="47"/>
        <v>53.957999999999998</v>
      </c>
      <c r="T127" s="528">
        <f t="shared" si="47"/>
        <v>86.016999999999996</v>
      </c>
      <c r="U127" s="528">
        <f t="shared" si="47"/>
        <v>12.432</v>
      </c>
      <c r="V127" s="528">
        <f t="shared" si="47"/>
        <v>648.28199999999993</v>
      </c>
      <c r="W127" s="528">
        <f t="shared" si="47"/>
        <v>47.744</v>
      </c>
      <c r="X127" s="528">
        <f t="shared" si="47"/>
        <v>2.516</v>
      </c>
      <c r="Y127" s="528">
        <f t="shared" si="47"/>
        <v>7.8</v>
      </c>
      <c r="Z127" s="528">
        <f t="shared" si="47"/>
        <v>103.913</v>
      </c>
      <c r="AA127" s="528">
        <f t="shared" si="47"/>
        <v>28.6</v>
      </c>
      <c r="AB127" s="528">
        <f t="shared" si="47"/>
        <v>238.40700000000001</v>
      </c>
      <c r="AC127" s="528">
        <f t="shared" si="47"/>
        <v>64.413000000000011</v>
      </c>
      <c r="AD127" s="528">
        <f t="shared" si="47"/>
        <v>15.392999999999999</v>
      </c>
      <c r="AE127" s="528">
        <f t="shared" si="47"/>
        <v>3.5859999999999999</v>
      </c>
      <c r="AF127" s="528">
        <f t="shared" si="47"/>
        <v>39.829000000000008</v>
      </c>
      <c r="AG127" s="528">
        <f t="shared" si="47"/>
        <v>652</v>
      </c>
      <c r="AH127" s="528">
        <f t="shared" si="47"/>
        <v>59.842999999999996</v>
      </c>
      <c r="AI127" s="528">
        <f t="shared" si="47"/>
        <v>72.65100000000001</v>
      </c>
      <c r="AJ127" s="528">
        <f t="shared" si="47"/>
        <v>228.82499999999999</v>
      </c>
      <c r="AK127" s="528">
        <f t="shared" si="47"/>
        <v>140.351</v>
      </c>
      <c r="AL127" s="528">
        <f t="shared" si="47"/>
        <v>93.620999999999995</v>
      </c>
      <c r="AM127" s="528">
        <f t="shared" si="47"/>
        <v>84.132000000000005</v>
      </c>
      <c r="AN127" s="528">
        <f>SUM(AN120:AN126)</f>
        <v>578.29200000000003</v>
      </c>
      <c r="AO127" s="528">
        <f t="shared" ref="AO127:AP127" si="48">SUM(AO120:AO126)</f>
        <v>282.44</v>
      </c>
      <c r="AP127" s="528">
        <f t="shared" si="48"/>
        <v>121.49999999999999</v>
      </c>
      <c r="AQ127" s="518"/>
    </row>
    <row r="130" spans="1:43" x14ac:dyDescent="0.2">
      <c r="A130" s="219" t="s">
        <v>575</v>
      </c>
      <c r="B130" s="31"/>
      <c r="C130" s="31"/>
      <c r="D130" s="31"/>
      <c r="AP130" t="s">
        <v>295</v>
      </c>
    </row>
    <row r="131" spans="1:43" x14ac:dyDescent="0.2">
      <c r="A131" s="43"/>
      <c r="B131" s="43">
        <v>1</v>
      </c>
      <c r="C131" s="43">
        <v>2</v>
      </c>
      <c r="D131" s="43">
        <v>3</v>
      </c>
      <c r="E131" s="43">
        <v>4</v>
      </c>
      <c r="F131" s="43">
        <v>5</v>
      </c>
      <c r="G131" s="43">
        <v>6</v>
      </c>
      <c r="H131" s="43">
        <v>7</v>
      </c>
      <c r="I131" s="43">
        <v>8</v>
      </c>
      <c r="J131" s="43">
        <v>9</v>
      </c>
      <c r="K131" s="43">
        <v>10</v>
      </c>
      <c r="L131" s="43">
        <v>11</v>
      </c>
      <c r="M131" s="43">
        <v>12</v>
      </c>
      <c r="N131" s="43">
        <v>13</v>
      </c>
      <c r="O131" s="43">
        <v>14</v>
      </c>
      <c r="P131" s="43">
        <v>15</v>
      </c>
      <c r="Q131" s="43">
        <v>16</v>
      </c>
      <c r="R131" s="43">
        <v>17</v>
      </c>
      <c r="S131" s="43">
        <v>18</v>
      </c>
      <c r="T131" s="43">
        <v>19</v>
      </c>
      <c r="U131" s="43">
        <v>20</v>
      </c>
      <c r="V131" s="43">
        <v>21</v>
      </c>
      <c r="W131" s="43">
        <v>22</v>
      </c>
      <c r="X131" s="43">
        <v>23</v>
      </c>
      <c r="Y131" s="43">
        <v>24</v>
      </c>
      <c r="Z131" s="43">
        <v>25</v>
      </c>
      <c r="AA131" s="43">
        <v>26</v>
      </c>
      <c r="AB131" s="43">
        <v>27</v>
      </c>
      <c r="AC131" s="43">
        <v>28</v>
      </c>
      <c r="AD131" s="43">
        <v>29</v>
      </c>
      <c r="AE131" s="43">
        <v>30</v>
      </c>
      <c r="AF131" s="43">
        <v>31</v>
      </c>
      <c r="AG131" s="43">
        <v>32</v>
      </c>
      <c r="AH131" s="43">
        <v>33</v>
      </c>
      <c r="AI131" s="43">
        <v>34</v>
      </c>
      <c r="AJ131" s="43">
        <v>35</v>
      </c>
      <c r="AK131" s="43">
        <v>36</v>
      </c>
      <c r="AL131" s="43">
        <v>37</v>
      </c>
      <c r="AM131" s="43">
        <v>38</v>
      </c>
      <c r="AN131" s="43">
        <v>39</v>
      </c>
      <c r="AO131" s="43">
        <v>40</v>
      </c>
      <c r="AP131" s="43">
        <v>41</v>
      </c>
      <c r="AQ131" s="43"/>
    </row>
    <row r="132" spans="1:43" x14ac:dyDescent="0.2">
      <c r="B132" t="s">
        <v>51</v>
      </c>
      <c r="C132" t="s">
        <v>47</v>
      </c>
      <c r="D132" t="s">
        <v>47</v>
      </c>
      <c r="E132" t="s">
        <v>47</v>
      </c>
      <c r="F132" t="s">
        <v>41</v>
      </c>
      <c r="G132" t="s">
        <v>41</v>
      </c>
      <c r="H132" t="s">
        <v>41</v>
      </c>
      <c r="I132" t="s">
        <v>41</v>
      </c>
      <c r="J132" t="s">
        <v>41</v>
      </c>
      <c r="K132" t="s">
        <v>35</v>
      </c>
      <c r="L132" t="s">
        <v>35</v>
      </c>
      <c r="M132" t="s">
        <v>35</v>
      </c>
      <c r="N132" t="s">
        <v>35</v>
      </c>
      <c r="O132" t="s">
        <v>35</v>
      </c>
      <c r="P132" t="s">
        <v>28</v>
      </c>
      <c r="Q132" t="s">
        <v>28</v>
      </c>
      <c r="R132" t="s">
        <v>28</v>
      </c>
      <c r="S132" t="s">
        <v>28</v>
      </c>
      <c r="T132" t="s">
        <v>28</v>
      </c>
      <c r="U132" t="s">
        <v>28</v>
      </c>
      <c r="V132" t="s">
        <v>23</v>
      </c>
      <c r="W132" t="s">
        <v>23</v>
      </c>
      <c r="X132" t="s">
        <v>23</v>
      </c>
      <c r="Y132" t="s">
        <v>23</v>
      </c>
      <c r="Z132" t="s">
        <v>15</v>
      </c>
      <c r="AA132" t="s">
        <v>15</v>
      </c>
      <c r="AB132" t="s">
        <v>15</v>
      </c>
      <c r="AC132" t="s">
        <v>15</v>
      </c>
      <c r="AD132" t="s">
        <v>15</v>
      </c>
      <c r="AE132" t="s">
        <v>15</v>
      </c>
      <c r="AF132" t="s">
        <v>15</v>
      </c>
      <c r="AG132" t="s">
        <v>9</v>
      </c>
      <c r="AH132" t="s">
        <v>9</v>
      </c>
      <c r="AI132" t="s">
        <v>9</v>
      </c>
      <c r="AJ132" t="s">
        <v>9</v>
      </c>
      <c r="AK132" t="s">
        <v>9</v>
      </c>
      <c r="AL132" t="s">
        <v>6</v>
      </c>
      <c r="AM132" t="s">
        <v>6</v>
      </c>
      <c r="AN132" t="s">
        <v>2</v>
      </c>
      <c r="AO132" t="s">
        <v>2</v>
      </c>
      <c r="AP132" t="s">
        <v>2</v>
      </c>
      <c r="AQ132" t="s">
        <v>205</v>
      </c>
    </row>
    <row r="133" spans="1:43" x14ac:dyDescent="0.2">
      <c r="A133" s="61"/>
      <c r="B133" s="61" t="s">
        <v>50</v>
      </c>
      <c r="C133" s="61" t="s">
        <v>49</v>
      </c>
      <c r="D133" s="61" t="s">
        <v>48</v>
      </c>
      <c r="E133" s="61" t="s">
        <v>46</v>
      </c>
      <c r="F133" s="61" t="s">
        <v>45</v>
      </c>
      <c r="G133" s="61" t="s">
        <v>44</v>
      </c>
      <c r="H133" s="61" t="s">
        <v>43</v>
      </c>
      <c r="I133" s="61" t="s">
        <v>42</v>
      </c>
      <c r="J133" s="61" t="s">
        <v>40</v>
      </c>
      <c r="K133" s="61" t="s">
        <v>39</v>
      </c>
      <c r="L133" s="61" t="s">
        <v>38</v>
      </c>
      <c r="M133" s="61" t="s">
        <v>37</v>
      </c>
      <c r="N133" s="61" t="s">
        <v>36</v>
      </c>
      <c r="O133" s="61" t="s">
        <v>34</v>
      </c>
      <c r="P133" s="61" t="s">
        <v>33</v>
      </c>
      <c r="Q133" s="61" t="s">
        <v>32</v>
      </c>
      <c r="R133" s="61" t="s">
        <v>31</v>
      </c>
      <c r="S133" s="61" t="s">
        <v>30</v>
      </c>
      <c r="T133" s="61" t="s">
        <v>29</v>
      </c>
      <c r="U133" s="61" t="s">
        <v>27</v>
      </c>
      <c r="V133" s="61" t="s">
        <v>26</v>
      </c>
      <c r="W133" s="61" t="s">
        <v>25</v>
      </c>
      <c r="X133" s="61" t="s">
        <v>24</v>
      </c>
      <c r="Y133" s="61" t="s">
        <v>22</v>
      </c>
      <c r="Z133" s="61" t="s">
        <v>21</v>
      </c>
      <c r="AA133" s="61" t="s">
        <v>20</v>
      </c>
      <c r="AB133" s="61" t="s">
        <v>19</v>
      </c>
      <c r="AC133" s="61" t="s">
        <v>18</v>
      </c>
      <c r="AD133" s="61" t="s">
        <v>17</v>
      </c>
      <c r="AE133" s="61" t="s">
        <v>16</v>
      </c>
      <c r="AF133" s="61" t="s">
        <v>14</v>
      </c>
      <c r="AG133" s="61" t="s">
        <v>13</v>
      </c>
      <c r="AH133" s="61" t="s">
        <v>12</v>
      </c>
      <c r="AI133" s="61" t="s">
        <v>11</v>
      </c>
      <c r="AJ133" s="61" t="s">
        <v>10</v>
      </c>
      <c r="AK133" s="61" t="s">
        <v>8</v>
      </c>
      <c r="AL133" s="61" t="s">
        <v>423</v>
      </c>
      <c r="AM133" s="61" t="s">
        <v>5</v>
      </c>
      <c r="AN133" s="61" t="s">
        <v>4</v>
      </c>
      <c r="AO133" s="61" t="s">
        <v>3</v>
      </c>
      <c r="AP133" s="61" t="s">
        <v>1</v>
      </c>
      <c r="AQ133" s="61"/>
    </row>
    <row r="134" spans="1:43" x14ac:dyDescent="0.2">
      <c r="A134" t="s">
        <v>140</v>
      </c>
      <c r="B134" s="101">
        <v>2317312.2561587119</v>
      </c>
      <c r="C134" s="101">
        <v>395325</v>
      </c>
      <c r="D134" s="101">
        <v>124171</v>
      </c>
      <c r="E134" s="101">
        <v>26454</v>
      </c>
      <c r="F134" s="101">
        <v>14424</v>
      </c>
      <c r="G134" s="101">
        <v>119145</v>
      </c>
      <c r="H134" s="101">
        <v>5917</v>
      </c>
      <c r="I134" s="449">
        <v>122209</v>
      </c>
      <c r="J134" s="101"/>
      <c r="K134" s="101">
        <v>279497</v>
      </c>
      <c r="L134" s="101">
        <v>123760</v>
      </c>
      <c r="M134" s="101">
        <v>42925</v>
      </c>
      <c r="N134" s="101"/>
      <c r="O134" s="101"/>
      <c r="P134" s="101">
        <v>34169</v>
      </c>
      <c r="Q134" s="101">
        <v>119926</v>
      </c>
      <c r="R134" s="101">
        <v>86214</v>
      </c>
      <c r="S134" s="101">
        <v>48683</v>
      </c>
      <c r="T134" s="101">
        <v>73686</v>
      </c>
      <c r="U134" s="101"/>
      <c r="V134" s="101">
        <v>1088873</v>
      </c>
      <c r="W134" s="101">
        <v>16319</v>
      </c>
      <c r="X134" s="101">
        <v>0</v>
      </c>
      <c r="Y134" s="101">
        <v>0</v>
      </c>
      <c r="Z134" s="101">
        <v>108728</v>
      </c>
      <c r="AA134" s="101">
        <v>11231</v>
      </c>
      <c r="AB134" s="101">
        <v>130841</v>
      </c>
      <c r="AC134" s="101">
        <v>9653</v>
      </c>
      <c r="AD134" s="101">
        <v>12714</v>
      </c>
      <c r="AE134" s="101"/>
      <c r="AF134" s="101">
        <v>24580</v>
      </c>
      <c r="AG134" s="101">
        <v>100000</v>
      </c>
      <c r="AH134" s="101">
        <v>14468</v>
      </c>
      <c r="AI134" s="101">
        <v>28190</v>
      </c>
      <c r="AJ134" s="101">
        <v>4790</v>
      </c>
      <c r="AK134" s="101">
        <v>0</v>
      </c>
      <c r="AL134" s="101">
        <v>40209</v>
      </c>
      <c r="AM134" s="101">
        <v>32364</v>
      </c>
      <c r="AN134" s="101">
        <v>122341</v>
      </c>
      <c r="AO134" s="101">
        <v>140406</v>
      </c>
      <c r="AP134" s="101">
        <v>123370</v>
      </c>
      <c r="AQ134" s="54">
        <f>SUM(B134:AP134)</f>
        <v>5942894.2561587114</v>
      </c>
    </row>
    <row r="135" spans="1:43" x14ac:dyDescent="0.2">
      <c r="A135" t="s">
        <v>141</v>
      </c>
      <c r="B135" s="101">
        <v>1128457.957388673</v>
      </c>
      <c r="C135" s="101"/>
      <c r="D135" s="101">
        <v>4511</v>
      </c>
      <c r="E135" s="101"/>
      <c r="F135" s="101"/>
      <c r="G135" s="101">
        <v>22661</v>
      </c>
      <c r="H135" s="101"/>
      <c r="I135" s="101"/>
      <c r="J135" s="101">
        <v>4201</v>
      </c>
      <c r="K135" s="101">
        <v>8515</v>
      </c>
      <c r="L135" s="101"/>
      <c r="M135" s="101">
        <v>17993</v>
      </c>
      <c r="N135" s="101"/>
      <c r="O135" s="101"/>
      <c r="P135" s="101">
        <v>2000</v>
      </c>
      <c r="Q135" s="101">
        <v>1977</v>
      </c>
      <c r="R135" s="101"/>
      <c r="S135" s="101"/>
      <c r="T135" s="101">
        <v>8504</v>
      </c>
      <c r="U135" s="101">
        <v>3252</v>
      </c>
      <c r="V135" s="101">
        <v>102221</v>
      </c>
      <c r="W135" s="101">
        <v>3901</v>
      </c>
      <c r="X135" s="101">
        <v>0</v>
      </c>
      <c r="Y135" s="101">
        <v>2800</v>
      </c>
      <c r="Z135" s="101"/>
      <c r="AA135" s="101">
        <v>27918</v>
      </c>
      <c r="AB135" s="101">
        <v>123993</v>
      </c>
      <c r="AC135" s="101">
        <v>12897</v>
      </c>
      <c r="AD135" s="101">
        <v>3500</v>
      </c>
      <c r="AE135" s="101"/>
      <c r="AF135" s="101"/>
      <c r="AG135" s="101">
        <v>640000</v>
      </c>
      <c r="AH135" s="101">
        <v>6533</v>
      </c>
      <c r="AI135" s="101">
        <v>9944</v>
      </c>
      <c r="AJ135" s="101">
        <v>74017</v>
      </c>
      <c r="AK135" s="101">
        <v>163143</v>
      </c>
      <c r="AL135" s="101">
        <v>7736</v>
      </c>
      <c r="AM135" s="101">
        <v>3042</v>
      </c>
      <c r="AN135" s="101">
        <v>422359</v>
      </c>
      <c r="AO135" s="101">
        <v>76992</v>
      </c>
      <c r="AP135" s="101">
        <v>6950</v>
      </c>
      <c r="AQ135" s="54">
        <f t="shared" ref="AQ135:AQ140" si="49">SUM(B135:AP135)</f>
        <v>2890017.957388673</v>
      </c>
    </row>
    <row r="136" spans="1:43" x14ac:dyDescent="0.2">
      <c r="A136" t="s">
        <v>142</v>
      </c>
      <c r="B136" s="101">
        <v>0</v>
      </c>
      <c r="C136" s="101"/>
      <c r="D136" s="101"/>
      <c r="E136" s="101"/>
      <c r="F136" s="101"/>
      <c r="G136" s="101">
        <v>2109</v>
      </c>
      <c r="H136" s="101"/>
      <c r="I136" s="101"/>
      <c r="J136" s="101">
        <v>519</v>
      </c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>
        <v>0</v>
      </c>
      <c r="W136" s="101">
        <v>31</v>
      </c>
      <c r="X136" s="101">
        <v>0</v>
      </c>
      <c r="Y136" s="101">
        <v>0</v>
      </c>
      <c r="Z136" s="101"/>
      <c r="AA136" s="101"/>
      <c r="AB136" s="101">
        <v>320</v>
      </c>
      <c r="AC136" s="101">
        <v>575</v>
      </c>
      <c r="AD136" s="101"/>
      <c r="AE136" s="101"/>
      <c r="AF136" s="101"/>
      <c r="AG136" s="101">
        <v>177000</v>
      </c>
      <c r="AH136" s="101">
        <v>97902</v>
      </c>
      <c r="AI136" s="101">
        <v>3183</v>
      </c>
      <c r="AJ136" s="101">
        <v>139350</v>
      </c>
      <c r="AK136" s="101">
        <v>39169</v>
      </c>
      <c r="AL136" s="101">
        <v>15842</v>
      </c>
      <c r="AM136" s="101">
        <v>173</v>
      </c>
      <c r="AN136" s="101">
        <v>2853</v>
      </c>
      <c r="AO136" s="101">
        <v>13094</v>
      </c>
      <c r="AP136" s="101">
        <v>7140</v>
      </c>
      <c r="AQ136" s="54">
        <f t="shared" si="49"/>
        <v>499260</v>
      </c>
    </row>
    <row r="137" spans="1:43" x14ac:dyDescent="0.2">
      <c r="A137" t="s">
        <v>143</v>
      </c>
      <c r="B137" s="101">
        <v>23310.868603334089</v>
      </c>
      <c r="C137" s="101"/>
      <c r="D137" s="101">
        <v>10046</v>
      </c>
      <c r="E137" s="101"/>
      <c r="F137" s="101"/>
      <c r="G137" s="101"/>
      <c r="H137" s="101"/>
      <c r="I137" s="449">
        <v>7228</v>
      </c>
      <c r="J137" s="101">
        <v>4279</v>
      </c>
      <c r="K137" s="101"/>
      <c r="L137" s="101">
        <v>2893</v>
      </c>
      <c r="M137" s="101"/>
      <c r="N137" s="101"/>
      <c r="O137" s="101"/>
      <c r="P137" s="101">
        <v>9076</v>
      </c>
      <c r="Q137" s="101">
        <v>11921</v>
      </c>
      <c r="R137" s="101"/>
      <c r="S137" s="101">
        <v>25630</v>
      </c>
      <c r="T137" s="101">
        <v>20313</v>
      </c>
      <c r="U137" s="101">
        <v>12458</v>
      </c>
      <c r="V137" s="101">
        <v>0</v>
      </c>
      <c r="W137" s="101">
        <v>32151</v>
      </c>
      <c r="X137" s="101">
        <v>3497</v>
      </c>
      <c r="Y137" s="101">
        <v>3000</v>
      </c>
      <c r="Z137" s="101">
        <v>8952</v>
      </c>
      <c r="AA137" s="101"/>
      <c r="AB137" s="101">
        <v>13018</v>
      </c>
      <c r="AC137" s="101">
        <v>14293</v>
      </c>
      <c r="AD137" s="101"/>
      <c r="AE137" s="101">
        <v>4521</v>
      </c>
      <c r="AF137" s="101">
        <v>29347</v>
      </c>
      <c r="AG137" s="101"/>
      <c r="AH137" s="101">
        <v>15486</v>
      </c>
      <c r="AI137" s="101">
        <v>40884</v>
      </c>
      <c r="AJ137" s="101">
        <v>44296</v>
      </c>
      <c r="AK137" s="101"/>
      <c r="AL137" s="101">
        <v>8574</v>
      </c>
      <c r="AM137" s="101">
        <v>24918</v>
      </c>
      <c r="AN137" s="101">
        <v>41475</v>
      </c>
      <c r="AO137" s="101">
        <v>113648</v>
      </c>
      <c r="AP137" s="101">
        <v>37100</v>
      </c>
      <c r="AQ137" s="54">
        <f t="shared" si="49"/>
        <v>562314.86860333406</v>
      </c>
    </row>
    <row r="138" spans="1:43" x14ac:dyDescent="0.2">
      <c r="A138" t="s">
        <v>144</v>
      </c>
      <c r="B138" s="101">
        <v>0</v>
      </c>
      <c r="C138" s="101"/>
      <c r="D138" s="101">
        <v>1575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>
        <v>0</v>
      </c>
      <c r="W138" s="101">
        <v>0</v>
      </c>
      <c r="X138" s="101">
        <v>0</v>
      </c>
      <c r="Y138" s="101">
        <v>0</v>
      </c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54">
        <f t="shared" si="49"/>
        <v>1575</v>
      </c>
    </row>
    <row r="139" spans="1:43" x14ac:dyDescent="0.2">
      <c r="A139" t="s">
        <v>145</v>
      </c>
      <c r="B139" s="101">
        <v>23310.868603334089</v>
      </c>
      <c r="C139" s="101"/>
      <c r="D139" s="101"/>
      <c r="E139" s="101"/>
      <c r="F139" s="101"/>
      <c r="G139" s="101"/>
      <c r="H139" s="101"/>
      <c r="I139" s="101"/>
      <c r="J139" s="101">
        <v>6581</v>
      </c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>
        <v>0</v>
      </c>
      <c r="W139" s="101">
        <v>0</v>
      </c>
      <c r="X139" s="101">
        <v>0</v>
      </c>
      <c r="Y139" s="101">
        <v>0</v>
      </c>
      <c r="Z139" s="101"/>
      <c r="AA139" s="101"/>
      <c r="AB139" s="101"/>
      <c r="AC139" s="101">
        <v>575</v>
      </c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>
        <v>28000</v>
      </c>
      <c r="AO139" s="101">
        <v>613</v>
      </c>
      <c r="AP139" s="101">
        <v>29760</v>
      </c>
      <c r="AQ139" s="54">
        <f t="shared" si="49"/>
        <v>88839.868603334093</v>
      </c>
    </row>
    <row r="140" spans="1:43" x14ac:dyDescent="0.2">
      <c r="A140" t="s">
        <v>146</v>
      </c>
      <c r="B140" s="101">
        <v>438668.16371728695</v>
      </c>
      <c r="C140" s="101"/>
      <c r="D140" s="101"/>
      <c r="E140" s="101"/>
      <c r="F140" s="101"/>
      <c r="G140" s="101"/>
      <c r="H140" s="101">
        <v>6474</v>
      </c>
      <c r="I140" s="101"/>
      <c r="J140" s="101">
        <v>2820</v>
      </c>
      <c r="K140" s="101"/>
      <c r="L140" s="101"/>
      <c r="M140" s="101"/>
      <c r="N140" s="101"/>
      <c r="O140" s="101"/>
      <c r="P140" s="101">
        <v>26119</v>
      </c>
      <c r="Q140" s="101">
        <v>11383</v>
      </c>
      <c r="R140" s="101"/>
      <c r="S140" s="101"/>
      <c r="T140" s="101">
        <v>12609</v>
      </c>
      <c r="U140" s="101">
        <v>3355</v>
      </c>
      <c r="V140" s="101">
        <v>102220</v>
      </c>
      <c r="W140" s="101">
        <v>0</v>
      </c>
      <c r="X140" s="101">
        <v>0</v>
      </c>
      <c r="Y140" s="101">
        <v>2000</v>
      </c>
      <c r="Z140" s="101"/>
      <c r="AA140" s="101"/>
      <c r="AB140" s="101">
        <v>111525</v>
      </c>
      <c r="AC140" s="101">
        <v>28242</v>
      </c>
      <c r="AD140" s="101"/>
      <c r="AE140" s="101"/>
      <c r="AF140" s="101"/>
      <c r="AG140" s="101"/>
      <c r="AH140" s="101">
        <v>16089</v>
      </c>
      <c r="AI140" s="101">
        <v>22670</v>
      </c>
      <c r="AJ140" s="101">
        <v>2480</v>
      </c>
      <c r="AK140" s="101"/>
      <c r="AL140" s="101">
        <v>35194</v>
      </c>
      <c r="AM140" s="101">
        <v>37575</v>
      </c>
      <c r="AN140" s="101">
        <v>3000</v>
      </c>
      <c r="AO140" s="101">
        <v>59905</v>
      </c>
      <c r="AP140" s="101"/>
      <c r="AQ140" s="54">
        <f t="shared" si="49"/>
        <v>922328.16371728689</v>
      </c>
    </row>
    <row r="141" spans="1:43" x14ac:dyDescent="0.2">
      <c r="A141" s="67" t="s">
        <v>282</v>
      </c>
      <c r="B141" s="66">
        <f t="shared" ref="B141:AQ141" si="50">SUM(B134:B140)</f>
        <v>3931060.1144713406</v>
      </c>
      <c r="C141" s="66">
        <f t="shared" si="50"/>
        <v>395325</v>
      </c>
      <c r="D141" s="66"/>
      <c r="E141" s="66">
        <f t="shared" si="50"/>
        <v>26454</v>
      </c>
      <c r="F141" s="66">
        <f t="shared" si="50"/>
        <v>14424</v>
      </c>
      <c r="G141" s="66">
        <f t="shared" si="50"/>
        <v>143915</v>
      </c>
      <c r="H141" s="66">
        <f t="shared" si="50"/>
        <v>12391</v>
      </c>
      <c r="I141" s="625">
        <f t="shared" si="50"/>
        <v>129437</v>
      </c>
      <c r="J141" s="66">
        <f t="shared" si="50"/>
        <v>18400</v>
      </c>
      <c r="K141" s="66">
        <f t="shared" si="50"/>
        <v>288012</v>
      </c>
      <c r="L141" s="66">
        <f t="shared" si="50"/>
        <v>126653</v>
      </c>
      <c r="M141" s="66">
        <f t="shared" si="50"/>
        <v>60918</v>
      </c>
      <c r="N141" s="66">
        <f t="shared" si="50"/>
        <v>0</v>
      </c>
      <c r="O141" s="66">
        <f t="shared" si="50"/>
        <v>0</v>
      </c>
      <c r="P141" s="66">
        <f t="shared" si="50"/>
        <v>71364</v>
      </c>
      <c r="Q141" s="66">
        <f t="shared" si="50"/>
        <v>145207</v>
      </c>
      <c r="R141" s="66">
        <f t="shared" si="50"/>
        <v>86214</v>
      </c>
      <c r="S141" s="66">
        <f t="shared" si="50"/>
        <v>74313</v>
      </c>
      <c r="T141" s="66">
        <f t="shared" si="50"/>
        <v>115112</v>
      </c>
      <c r="U141" s="66">
        <f t="shared" si="50"/>
        <v>19065</v>
      </c>
      <c r="V141" s="66">
        <f t="shared" si="50"/>
        <v>1293314</v>
      </c>
      <c r="W141" s="66">
        <f t="shared" si="50"/>
        <v>52402</v>
      </c>
      <c r="X141" s="66">
        <f t="shared" si="50"/>
        <v>3497</v>
      </c>
      <c r="Y141" s="66">
        <f t="shared" si="50"/>
        <v>7800</v>
      </c>
      <c r="Z141" s="66">
        <f t="shared" si="50"/>
        <v>117680</v>
      </c>
      <c r="AA141" s="66">
        <f t="shared" si="50"/>
        <v>39149</v>
      </c>
      <c r="AB141" s="66">
        <f t="shared" si="50"/>
        <v>379697</v>
      </c>
      <c r="AC141" s="66">
        <f t="shared" si="50"/>
        <v>66235</v>
      </c>
      <c r="AD141" s="66">
        <f t="shared" si="50"/>
        <v>16214</v>
      </c>
      <c r="AE141" s="66">
        <f t="shared" si="50"/>
        <v>4521</v>
      </c>
      <c r="AF141" s="66">
        <f t="shared" si="50"/>
        <v>53927</v>
      </c>
      <c r="AG141" s="66">
        <f t="shared" si="50"/>
        <v>917000</v>
      </c>
      <c r="AH141" s="66">
        <f t="shared" si="50"/>
        <v>150478</v>
      </c>
      <c r="AI141" s="66">
        <f t="shared" si="50"/>
        <v>104871</v>
      </c>
      <c r="AJ141" s="66">
        <f t="shared" si="50"/>
        <v>264933</v>
      </c>
      <c r="AK141" s="66">
        <f t="shared" si="50"/>
        <v>202312</v>
      </c>
      <c r="AL141" s="66">
        <f t="shared" si="50"/>
        <v>107555</v>
      </c>
      <c r="AM141" s="66">
        <f t="shared" si="50"/>
        <v>98072</v>
      </c>
      <c r="AN141" s="66">
        <f t="shared" si="50"/>
        <v>620028</v>
      </c>
      <c r="AO141" s="66">
        <f t="shared" si="50"/>
        <v>404658</v>
      </c>
      <c r="AP141" s="66">
        <f t="shared" si="50"/>
        <v>204320</v>
      </c>
      <c r="AQ141" s="66">
        <f t="shared" si="50"/>
        <v>10907230.114471339</v>
      </c>
    </row>
    <row r="142" spans="1:43" x14ac:dyDescent="0.2">
      <c r="A142" t="s">
        <v>140</v>
      </c>
      <c r="B142" s="49">
        <f>B134/1000</f>
        <v>2317.312256158712</v>
      </c>
      <c r="C142" s="49">
        <f t="shared" ref="C142:AQ148" si="51">C134/1000</f>
        <v>395.32499999999999</v>
      </c>
      <c r="D142" s="49">
        <f t="shared" si="51"/>
        <v>124.17100000000001</v>
      </c>
      <c r="E142" s="49">
        <f t="shared" si="51"/>
        <v>26.454000000000001</v>
      </c>
      <c r="F142" s="49">
        <f t="shared" si="51"/>
        <v>14.423999999999999</v>
      </c>
      <c r="G142" s="49">
        <f t="shared" si="51"/>
        <v>119.145</v>
      </c>
      <c r="H142" s="49">
        <f t="shared" si="51"/>
        <v>5.9169999999999998</v>
      </c>
      <c r="I142" s="49">
        <f t="shared" si="51"/>
        <v>122.209</v>
      </c>
      <c r="J142" s="49">
        <f t="shared" si="51"/>
        <v>0</v>
      </c>
      <c r="K142" s="49">
        <f t="shared" si="51"/>
        <v>279.49700000000001</v>
      </c>
      <c r="L142" s="49">
        <f t="shared" si="51"/>
        <v>123.76</v>
      </c>
      <c r="M142" s="49">
        <f t="shared" si="51"/>
        <v>42.924999999999997</v>
      </c>
      <c r="N142" s="49">
        <f t="shared" si="51"/>
        <v>0</v>
      </c>
      <c r="O142" s="49">
        <f t="shared" si="51"/>
        <v>0</v>
      </c>
      <c r="P142" s="49">
        <f t="shared" si="51"/>
        <v>34.168999999999997</v>
      </c>
      <c r="Q142" s="49">
        <f t="shared" si="51"/>
        <v>119.926</v>
      </c>
      <c r="R142" s="49">
        <f t="shared" si="51"/>
        <v>86.213999999999999</v>
      </c>
      <c r="S142" s="49">
        <f t="shared" si="51"/>
        <v>48.683</v>
      </c>
      <c r="T142" s="49">
        <f t="shared" si="51"/>
        <v>73.686000000000007</v>
      </c>
      <c r="U142" s="49">
        <f t="shared" si="51"/>
        <v>0</v>
      </c>
      <c r="V142" s="49">
        <f t="shared" si="51"/>
        <v>1088.873</v>
      </c>
      <c r="W142" s="49">
        <f t="shared" si="51"/>
        <v>16.318999999999999</v>
      </c>
      <c r="X142" s="49">
        <f t="shared" si="51"/>
        <v>0</v>
      </c>
      <c r="Y142" s="49">
        <f t="shared" si="51"/>
        <v>0</v>
      </c>
      <c r="Z142" s="49">
        <f t="shared" si="51"/>
        <v>108.72799999999999</v>
      </c>
      <c r="AA142" s="49">
        <f t="shared" si="51"/>
        <v>11.231</v>
      </c>
      <c r="AB142" s="49">
        <f t="shared" si="51"/>
        <v>130.84100000000001</v>
      </c>
      <c r="AC142" s="49">
        <f t="shared" si="51"/>
        <v>9.6530000000000005</v>
      </c>
      <c r="AD142" s="49">
        <f t="shared" si="51"/>
        <v>12.714</v>
      </c>
      <c r="AE142" s="49">
        <f t="shared" si="51"/>
        <v>0</v>
      </c>
      <c r="AF142" s="49">
        <f t="shared" si="51"/>
        <v>24.58</v>
      </c>
      <c r="AG142" s="49">
        <f t="shared" si="51"/>
        <v>100</v>
      </c>
      <c r="AH142" s="49">
        <f t="shared" si="51"/>
        <v>14.468</v>
      </c>
      <c r="AI142" s="49">
        <f t="shared" si="51"/>
        <v>28.19</v>
      </c>
      <c r="AJ142" s="49">
        <f t="shared" si="51"/>
        <v>4.79</v>
      </c>
      <c r="AK142" s="49">
        <f t="shared" si="51"/>
        <v>0</v>
      </c>
      <c r="AL142" s="49">
        <f t="shared" si="51"/>
        <v>40.209000000000003</v>
      </c>
      <c r="AM142" s="49">
        <f t="shared" si="51"/>
        <v>32.363999999999997</v>
      </c>
      <c r="AN142" s="49">
        <f t="shared" si="51"/>
        <v>122.34099999999999</v>
      </c>
      <c r="AO142" s="49">
        <f t="shared" si="51"/>
        <v>140.40600000000001</v>
      </c>
      <c r="AP142" s="49">
        <f t="shared" si="51"/>
        <v>123.37</v>
      </c>
      <c r="AQ142" s="49">
        <f t="shared" si="51"/>
        <v>5942.894256158711</v>
      </c>
    </row>
    <row r="143" spans="1:43" x14ac:dyDescent="0.2">
      <c r="A143" t="s">
        <v>141</v>
      </c>
      <c r="B143" s="49">
        <f t="shared" ref="B143:Q149" si="52">B135/1000</f>
        <v>1128.4579573886729</v>
      </c>
      <c r="C143" s="49">
        <f t="shared" si="52"/>
        <v>0</v>
      </c>
      <c r="D143" s="49">
        <f t="shared" si="52"/>
        <v>4.5110000000000001</v>
      </c>
      <c r="E143" s="49">
        <f t="shared" si="52"/>
        <v>0</v>
      </c>
      <c r="F143" s="49">
        <f t="shared" si="52"/>
        <v>0</v>
      </c>
      <c r="G143" s="49">
        <f t="shared" si="52"/>
        <v>22.661000000000001</v>
      </c>
      <c r="H143" s="49">
        <f t="shared" si="52"/>
        <v>0</v>
      </c>
      <c r="I143" s="49">
        <f t="shared" si="52"/>
        <v>0</v>
      </c>
      <c r="J143" s="49">
        <f t="shared" si="52"/>
        <v>4.2009999999999996</v>
      </c>
      <c r="K143" s="49">
        <f t="shared" si="52"/>
        <v>8.5150000000000006</v>
      </c>
      <c r="L143" s="49">
        <f t="shared" si="52"/>
        <v>0</v>
      </c>
      <c r="M143" s="49">
        <f t="shared" si="52"/>
        <v>17.992999999999999</v>
      </c>
      <c r="N143" s="49">
        <f t="shared" si="52"/>
        <v>0</v>
      </c>
      <c r="O143" s="49">
        <f t="shared" si="52"/>
        <v>0</v>
      </c>
      <c r="P143" s="49">
        <f t="shared" si="52"/>
        <v>2</v>
      </c>
      <c r="Q143" s="49">
        <f t="shared" si="52"/>
        <v>1.9770000000000001</v>
      </c>
      <c r="R143" s="49">
        <f t="shared" si="51"/>
        <v>0</v>
      </c>
      <c r="S143" s="49">
        <f t="shared" si="51"/>
        <v>0</v>
      </c>
      <c r="T143" s="49">
        <f t="shared" si="51"/>
        <v>8.5039999999999996</v>
      </c>
      <c r="U143" s="49">
        <f t="shared" si="51"/>
        <v>3.2519999999999998</v>
      </c>
      <c r="V143" s="49">
        <f t="shared" si="51"/>
        <v>102.221</v>
      </c>
      <c r="W143" s="49">
        <f t="shared" si="51"/>
        <v>3.9009999999999998</v>
      </c>
      <c r="X143" s="49">
        <f t="shared" si="51"/>
        <v>0</v>
      </c>
      <c r="Y143" s="49">
        <f t="shared" si="51"/>
        <v>2.8</v>
      </c>
      <c r="Z143" s="49">
        <f t="shared" si="51"/>
        <v>0</v>
      </c>
      <c r="AA143" s="49">
        <f t="shared" si="51"/>
        <v>27.917999999999999</v>
      </c>
      <c r="AB143" s="49">
        <f t="shared" si="51"/>
        <v>123.99299999999999</v>
      </c>
      <c r="AC143" s="49">
        <f t="shared" si="51"/>
        <v>12.897</v>
      </c>
      <c r="AD143" s="49">
        <f t="shared" si="51"/>
        <v>3.5</v>
      </c>
      <c r="AE143" s="49">
        <f t="shared" si="51"/>
        <v>0</v>
      </c>
      <c r="AF143" s="49">
        <f t="shared" si="51"/>
        <v>0</v>
      </c>
      <c r="AG143" s="49">
        <f t="shared" si="51"/>
        <v>640</v>
      </c>
      <c r="AH143" s="49">
        <f t="shared" si="51"/>
        <v>6.5330000000000004</v>
      </c>
      <c r="AI143" s="49">
        <f t="shared" si="51"/>
        <v>9.9440000000000008</v>
      </c>
      <c r="AJ143" s="49">
        <f t="shared" si="51"/>
        <v>74.016999999999996</v>
      </c>
      <c r="AK143" s="49">
        <f t="shared" si="51"/>
        <v>163.143</v>
      </c>
      <c r="AL143" s="49">
        <f t="shared" si="51"/>
        <v>7.7359999999999998</v>
      </c>
      <c r="AM143" s="49">
        <f t="shared" si="51"/>
        <v>3.0419999999999998</v>
      </c>
      <c r="AN143" s="49">
        <f t="shared" si="51"/>
        <v>422.35899999999998</v>
      </c>
      <c r="AO143" s="49">
        <f t="shared" si="51"/>
        <v>76.992000000000004</v>
      </c>
      <c r="AP143" s="49">
        <f t="shared" si="51"/>
        <v>6.95</v>
      </c>
      <c r="AQ143" s="49">
        <f t="shared" si="51"/>
        <v>2890.017957388673</v>
      </c>
    </row>
    <row r="144" spans="1:43" x14ac:dyDescent="0.2">
      <c r="A144" t="s">
        <v>142</v>
      </c>
      <c r="B144" s="49">
        <f t="shared" si="52"/>
        <v>0</v>
      </c>
      <c r="C144" s="49">
        <f t="shared" si="51"/>
        <v>0</v>
      </c>
      <c r="D144" s="49">
        <f t="shared" si="51"/>
        <v>0</v>
      </c>
      <c r="E144" s="49">
        <f t="shared" si="51"/>
        <v>0</v>
      </c>
      <c r="F144" s="49">
        <f t="shared" si="51"/>
        <v>0</v>
      </c>
      <c r="G144" s="49">
        <f t="shared" si="51"/>
        <v>2.109</v>
      </c>
      <c r="H144" s="49">
        <f t="shared" si="51"/>
        <v>0</v>
      </c>
      <c r="I144" s="49">
        <f t="shared" si="51"/>
        <v>0</v>
      </c>
      <c r="J144" s="49">
        <f t="shared" si="51"/>
        <v>0.51900000000000002</v>
      </c>
      <c r="K144" s="49">
        <f t="shared" si="51"/>
        <v>0</v>
      </c>
      <c r="L144" s="49">
        <f t="shared" si="51"/>
        <v>0</v>
      </c>
      <c r="M144" s="49">
        <f t="shared" si="51"/>
        <v>0</v>
      </c>
      <c r="N144" s="49">
        <f t="shared" si="51"/>
        <v>0</v>
      </c>
      <c r="O144" s="49">
        <f t="shared" si="51"/>
        <v>0</v>
      </c>
      <c r="P144" s="49">
        <f t="shared" si="51"/>
        <v>0</v>
      </c>
      <c r="Q144" s="49">
        <f t="shared" si="51"/>
        <v>0</v>
      </c>
      <c r="R144" s="49">
        <f t="shared" si="51"/>
        <v>0</v>
      </c>
      <c r="S144" s="49">
        <f t="shared" si="51"/>
        <v>0</v>
      </c>
      <c r="T144" s="49">
        <f t="shared" si="51"/>
        <v>0</v>
      </c>
      <c r="U144" s="49">
        <f t="shared" si="51"/>
        <v>0</v>
      </c>
      <c r="V144" s="49">
        <f t="shared" si="51"/>
        <v>0</v>
      </c>
      <c r="W144" s="49">
        <f t="shared" si="51"/>
        <v>3.1E-2</v>
      </c>
      <c r="X144" s="49">
        <f t="shared" si="51"/>
        <v>0</v>
      </c>
      <c r="Y144" s="49">
        <f t="shared" si="51"/>
        <v>0</v>
      </c>
      <c r="Z144" s="49">
        <f t="shared" si="51"/>
        <v>0</v>
      </c>
      <c r="AA144" s="49">
        <f t="shared" si="51"/>
        <v>0</v>
      </c>
      <c r="AB144" s="49">
        <f t="shared" si="51"/>
        <v>0.32</v>
      </c>
      <c r="AC144" s="49">
        <f t="shared" si="51"/>
        <v>0.57499999999999996</v>
      </c>
      <c r="AD144" s="49">
        <f t="shared" si="51"/>
        <v>0</v>
      </c>
      <c r="AE144" s="49">
        <f t="shared" si="51"/>
        <v>0</v>
      </c>
      <c r="AF144" s="49">
        <f t="shared" si="51"/>
        <v>0</v>
      </c>
      <c r="AG144" s="49">
        <f t="shared" si="51"/>
        <v>177</v>
      </c>
      <c r="AH144" s="49">
        <f t="shared" si="51"/>
        <v>97.902000000000001</v>
      </c>
      <c r="AI144" s="49">
        <f t="shared" si="51"/>
        <v>3.1829999999999998</v>
      </c>
      <c r="AJ144" s="49">
        <f t="shared" si="51"/>
        <v>139.35</v>
      </c>
      <c r="AK144" s="49">
        <f t="shared" si="51"/>
        <v>39.168999999999997</v>
      </c>
      <c r="AL144" s="49">
        <f t="shared" si="51"/>
        <v>15.842000000000001</v>
      </c>
      <c r="AM144" s="49">
        <f t="shared" si="51"/>
        <v>0.17299999999999999</v>
      </c>
      <c r="AN144" s="49">
        <f t="shared" si="51"/>
        <v>2.8530000000000002</v>
      </c>
      <c r="AO144" s="49">
        <f t="shared" si="51"/>
        <v>13.093999999999999</v>
      </c>
      <c r="AP144" s="49">
        <f t="shared" si="51"/>
        <v>7.14</v>
      </c>
      <c r="AQ144" s="49">
        <f t="shared" si="51"/>
        <v>499.26</v>
      </c>
    </row>
    <row r="145" spans="1:43" x14ac:dyDescent="0.2">
      <c r="A145" t="s">
        <v>143</v>
      </c>
      <c r="B145" s="49">
        <f t="shared" si="52"/>
        <v>23.310868603334089</v>
      </c>
      <c r="C145" s="49">
        <f t="shared" si="51"/>
        <v>0</v>
      </c>
      <c r="D145" s="49">
        <f t="shared" si="51"/>
        <v>10.045999999999999</v>
      </c>
      <c r="E145" s="49">
        <f t="shared" si="51"/>
        <v>0</v>
      </c>
      <c r="F145" s="49">
        <f t="shared" si="51"/>
        <v>0</v>
      </c>
      <c r="G145" s="49">
        <f t="shared" si="51"/>
        <v>0</v>
      </c>
      <c r="H145" s="49">
        <f t="shared" si="51"/>
        <v>0</v>
      </c>
      <c r="I145" s="49">
        <f t="shared" si="51"/>
        <v>7.2279999999999998</v>
      </c>
      <c r="J145" s="49">
        <f t="shared" si="51"/>
        <v>4.2789999999999999</v>
      </c>
      <c r="K145" s="49">
        <f t="shared" si="51"/>
        <v>0</v>
      </c>
      <c r="L145" s="49">
        <f t="shared" si="51"/>
        <v>2.8929999999999998</v>
      </c>
      <c r="M145" s="49">
        <f t="shared" si="51"/>
        <v>0</v>
      </c>
      <c r="N145" s="49">
        <f t="shared" si="51"/>
        <v>0</v>
      </c>
      <c r="O145" s="49">
        <f t="shared" si="51"/>
        <v>0</v>
      </c>
      <c r="P145" s="49">
        <f t="shared" si="51"/>
        <v>9.0760000000000005</v>
      </c>
      <c r="Q145" s="49">
        <f t="shared" si="51"/>
        <v>11.920999999999999</v>
      </c>
      <c r="R145" s="49">
        <f t="shared" si="51"/>
        <v>0</v>
      </c>
      <c r="S145" s="49">
        <f t="shared" si="51"/>
        <v>25.63</v>
      </c>
      <c r="T145" s="49">
        <f t="shared" si="51"/>
        <v>20.312999999999999</v>
      </c>
      <c r="U145" s="49">
        <f t="shared" si="51"/>
        <v>12.458</v>
      </c>
      <c r="V145" s="49">
        <f t="shared" si="51"/>
        <v>0</v>
      </c>
      <c r="W145" s="49">
        <f t="shared" si="51"/>
        <v>32.151000000000003</v>
      </c>
      <c r="X145" s="49">
        <f t="shared" si="51"/>
        <v>3.4969999999999999</v>
      </c>
      <c r="Y145" s="49">
        <f t="shared" si="51"/>
        <v>3</v>
      </c>
      <c r="Z145" s="49">
        <f t="shared" si="51"/>
        <v>8.952</v>
      </c>
      <c r="AA145" s="49">
        <f t="shared" si="51"/>
        <v>0</v>
      </c>
      <c r="AB145" s="49">
        <f t="shared" si="51"/>
        <v>13.018000000000001</v>
      </c>
      <c r="AC145" s="49">
        <f t="shared" si="51"/>
        <v>14.292999999999999</v>
      </c>
      <c r="AD145" s="49">
        <f t="shared" si="51"/>
        <v>0</v>
      </c>
      <c r="AE145" s="49">
        <f t="shared" si="51"/>
        <v>4.5209999999999999</v>
      </c>
      <c r="AF145" s="49">
        <f t="shared" si="51"/>
        <v>29.347000000000001</v>
      </c>
      <c r="AG145" s="49">
        <f t="shared" si="51"/>
        <v>0</v>
      </c>
      <c r="AH145" s="49">
        <f t="shared" si="51"/>
        <v>15.486000000000001</v>
      </c>
      <c r="AI145" s="49">
        <f t="shared" si="51"/>
        <v>40.884</v>
      </c>
      <c r="AJ145" s="49">
        <f t="shared" si="51"/>
        <v>44.295999999999999</v>
      </c>
      <c r="AK145" s="49">
        <f t="shared" si="51"/>
        <v>0</v>
      </c>
      <c r="AL145" s="49">
        <f t="shared" si="51"/>
        <v>8.5739999999999998</v>
      </c>
      <c r="AM145" s="49">
        <f t="shared" si="51"/>
        <v>24.917999999999999</v>
      </c>
      <c r="AN145" s="49">
        <f t="shared" si="51"/>
        <v>41.475000000000001</v>
      </c>
      <c r="AO145" s="49">
        <f t="shared" si="51"/>
        <v>113.648</v>
      </c>
      <c r="AP145" s="49">
        <f t="shared" si="51"/>
        <v>37.1</v>
      </c>
      <c r="AQ145" s="49">
        <f t="shared" si="51"/>
        <v>562.31486860333405</v>
      </c>
    </row>
    <row r="146" spans="1:43" x14ac:dyDescent="0.2">
      <c r="A146" t="s">
        <v>144</v>
      </c>
      <c r="B146" s="49">
        <f t="shared" si="52"/>
        <v>0</v>
      </c>
      <c r="C146" s="49">
        <f t="shared" si="51"/>
        <v>0</v>
      </c>
      <c r="D146" s="49">
        <f t="shared" si="51"/>
        <v>1.575</v>
      </c>
      <c r="E146" s="49">
        <f t="shared" si="51"/>
        <v>0</v>
      </c>
      <c r="F146" s="49">
        <f t="shared" si="51"/>
        <v>0</v>
      </c>
      <c r="G146" s="49">
        <f t="shared" si="51"/>
        <v>0</v>
      </c>
      <c r="H146" s="49">
        <f t="shared" si="51"/>
        <v>0</v>
      </c>
      <c r="I146" s="49">
        <f t="shared" si="51"/>
        <v>0</v>
      </c>
      <c r="J146" s="49">
        <f t="shared" si="51"/>
        <v>0</v>
      </c>
      <c r="K146" s="49">
        <f t="shared" si="51"/>
        <v>0</v>
      </c>
      <c r="L146" s="49">
        <f t="shared" si="51"/>
        <v>0</v>
      </c>
      <c r="M146" s="49">
        <f t="shared" si="51"/>
        <v>0</v>
      </c>
      <c r="N146" s="49">
        <f t="shared" si="51"/>
        <v>0</v>
      </c>
      <c r="O146" s="49">
        <f t="shared" si="51"/>
        <v>0</v>
      </c>
      <c r="P146" s="49">
        <f t="shared" si="51"/>
        <v>0</v>
      </c>
      <c r="Q146" s="49">
        <f t="shared" si="51"/>
        <v>0</v>
      </c>
      <c r="R146" s="49">
        <f t="shared" si="51"/>
        <v>0</v>
      </c>
      <c r="S146" s="49">
        <f t="shared" si="51"/>
        <v>0</v>
      </c>
      <c r="T146" s="49">
        <f t="shared" si="51"/>
        <v>0</v>
      </c>
      <c r="U146" s="49">
        <f t="shared" si="51"/>
        <v>0</v>
      </c>
      <c r="V146" s="49">
        <f t="shared" si="51"/>
        <v>0</v>
      </c>
      <c r="W146" s="49">
        <f t="shared" si="51"/>
        <v>0</v>
      </c>
      <c r="X146" s="49">
        <f t="shared" si="51"/>
        <v>0</v>
      </c>
      <c r="Y146" s="49">
        <f t="shared" si="51"/>
        <v>0</v>
      </c>
      <c r="Z146" s="49">
        <f t="shared" si="51"/>
        <v>0</v>
      </c>
      <c r="AA146" s="49">
        <f t="shared" si="51"/>
        <v>0</v>
      </c>
      <c r="AB146" s="49">
        <f t="shared" si="51"/>
        <v>0</v>
      </c>
      <c r="AC146" s="49">
        <f t="shared" si="51"/>
        <v>0</v>
      </c>
      <c r="AD146" s="49">
        <f t="shared" si="51"/>
        <v>0</v>
      </c>
      <c r="AE146" s="49">
        <f t="shared" si="51"/>
        <v>0</v>
      </c>
      <c r="AF146" s="49">
        <f t="shared" si="51"/>
        <v>0</v>
      </c>
      <c r="AG146" s="49">
        <f t="shared" si="51"/>
        <v>0</v>
      </c>
      <c r="AH146" s="49">
        <f t="shared" si="51"/>
        <v>0</v>
      </c>
      <c r="AI146" s="49">
        <f t="shared" si="51"/>
        <v>0</v>
      </c>
      <c r="AJ146" s="49">
        <f t="shared" si="51"/>
        <v>0</v>
      </c>
      <c r="AK146" s="49">
        <f t="shared" si="51"/>
        <v>0</v>
      </c>
      <c r="AL146" s="49">
        <f t="shared" si="51"/>
        <v>0</v>
      </c>
      <c r="AM146" s="49">
        <f t="shared" si="51"/>
        <v>0</v>
      </c>
      <c r="AN146" s="49">
        <f t="shared" si="51"/>
        <v>0</v>
      </c>
      <c r="AO146" s="49">
        <f t="shared" si="51"/>
        <v>0</v>
      </c>
      <c r="AP146" s="49">
        <f t="shared" si="51"/>
        <v>0</v>
      </c>
      <c r="AQ146" s="49">
        <f t="shared" si="51"/>
        <v>1.575</v>
      </c>
    </row>
    <row r="147" spans="1:43" x14ac:dyDescent="0.2">
      <c r="A147" t="s">
        <v>145</v>
      </c>
      <c r="B147" s="49">
        <f t="shared" si="52"/>
        <v>23.310868603334089</v>
      </c>
      <c r="C147" s="49">
        <f t="shared" si="51"/>
        <v>0</v>
      </c>
      <c r="D147" s="49">
        <f t="shared" si="51"/>
        <v>0</v>
      </c>
      <c r="E147" s="49">
        <f t="shared" si="51"/>
        <v>0</v>
      </c>
      <c r="F147" s="49">
        <f t="shared" si="51"/>
        <v>0</v>
      </c>
      <c r="G147" s="49">
        <f t="shared" si="51"/>
        <v>0</v>
      </c>
      <c r="H147" s="49">
        <f t="shared" si="51"/>
        <v>0</v>
      </c>
      <c r="I147" s="49">
        <f t="shared" si="51"/>
        <v>0</v>
      </c>
      <c r="J147" s="49">
        <f t="shared" si="51"/>
        <v>6.5810000000000004</v>
      </c>
      <c r="K147" s="49">
        <f t="shared" si="51"/>
        <v>0</v>
      </c>
      <c r="L147" s="49">
        <f t="shared" si="51"/>
        <v>0</v>
      </c>
      <c r="M147" s="49">
        <f t="shared" si="51"/>
        <v>0</v>
      </c>
      <c r="N147" s="49">
        <f t="shared" si="51"/>
        <v>0</v>
      </c>
      <c r="O147" s="49">
        <f t="shared" si="51"/>
        <v>0</v>
      </c>
      <c r="P147" s="49">
        <f t="shared" si="51"/>
        <v>0</v>
      </c>
      <c r="Q147" s="49">
        <f t="shared" si="51"/>
        <v>0</v>
      </c>
      <c r="R147" s="49">
        <f t="shared" si="51"/>
        <v>0</v>
      </c>
      <c r="S147" s="49">
        <f t="shared" si="51"/>
        <v>0</v>
      </c>
      <c r="T147" s="49">
        <f t="shared" si="51"/>
        <v>0</v>
      </c>
      <c r="U147" s="49">
        <f t="shared" si="51"/>
        <v>0</v>
      </c>
      <c r="V147" s="49">
        <f t="shared" si="51"/>
        <v>0</v>
      </c>
      <c r="W147" s="49">
        <f t="shared" si="51"/>
        <v>0</v>
      </c>
      <c r="X147" s="49">
        <f t="shared" si="51"/>
        <v>0</v>
      </c>
      <c r="Y147" s="49">
        <f t="shared" si="51"/>
        <v>0</v>
      </c>
      <c r="Z147" s="49">
        <f t="shared" si="51"/>
        <v>0</v>
      </c>
      <c r="AA147" s="49">
        <f t="shared" si="51"/>
        <v>0</v>
      </c>
      <c r="AB147" s="49">
        <f t="shared" si="51"/>
        <v>0</v>
      </c>
      <c r="AC147" s="49">
        <f t="shared" si="51"/>
        <v>0.57499999999999996</v>
      </c>
      <c r="AD147" s="49">
        <f t="shared" si="51"/>
        <v>0</v>
      </c>
      <c r="AE147" s="49">
        <f t="shared" si="51"/>
        <v>0</v>
      </c>
      <c r="AF147" s="49">
        <f t="shared" si="51"/>
        <v>0</v>
      </c>
      <c r="AG147" s="49">
        <f t="shared" si="51"/>
        <v>0</v>
      </c>
      <c r="AH147" s="49">
        <f t="shared" si="51"/>
        <v>0</v>
      </c>
      <c r="AI147" s="49">
        <f t="shared" si="51"/>
        <v>0</v>
      </c>
      <c r="AJ147" s="49">
        <f t="shared" si="51"/>
        <v>0</v>
      </c>
      <c r="AK147" s="49">
        <f t="shared" si="51"/>
        <v>0</v>
      </c>
      <c r="AL147" s="49">
        <f t="shared" si="51"/>
        <v>0</v>
      </c>
      <c r="AM147" s="49">
        <f t="shared" si="51"/>
        <v>0</v>
      </c>
      <c r="AN147" s="49">
        <f t="shared" si="51"/>
        <v>28</v>
      </c>
      <c r="AO147" s="49">
        <f t="shared" si="51"/>
        <v>0.61299999999999999</v>
      </c>
      <c r="AP147" s="49">
        <f t="shared" si="51"/>
        <v>29.76</v>
      </c>
      <c r="AQ147" s="49">
        <f t="shared" si="51"/>
        <v>88.839868603334097</v>
      </c>
    </row>
    <row r="148" spans="1:43" x14ac:dyDescent="0.2">
      <c r="A148" t="s">
        <v>146</v>
      </c>
      <c r="B148" s="49">
        <f t="shared" si="52"/>
        <v>438.66816371728697</v>
      </c>
      <c r="C148" s="49">
        <f t="shared" si="51"/>
        <v>0</v>
      </c>
      <c r="D148" s="49">
        <f t="shared" si="51"/>
        <v>0</v>
      </c>
      <c r="E148" s="49">
        <f t="shared" si="51"/>
        <v>0</v>
      </c>
      <c r="F148" s="49">
        <f t="shared" si="51"/>
        <v>0</v>
      </c>
      <c r="G148" s="49">
        <f t="shared" si="51"/>
        <v>0</v>
      </c>
      <c r="H148" s="49">
        <f t="shared" si="51"/>
        <v>6.4740000000000002</v>
      </c>
      <c r="I148" s="49">
        <f t="shared" si="51"/>
        <v>0</v>
      </c>
      <c r="J148" s="49">
        <f t="shared" si="51"/>
        <v>2.82</v>
      </c>
      <c r="K148" s="49">
        <f t="shared" si="51"/>
        <v>0</v>
      </c>
      <c r="L148" s="49">
        <f t="shared" si="51"/>
        <v>0</v>
      </c>
      <c r="M148" s="49">
        <f t="shared" si="51"/>
        <v>0</v>
      </c>
      <c r="N148" s="49">
        <f t="shared" si="51"/>
        <v>0</v>
      </c>
      <c r="O148" s="49">
        <f t="shared" si="51"/>
        <v>0</v>
      </c>
      <c r="P148" s="49">
        <f t="shared" si="51"/>
        <v>26.119</v>
      </c>
      <c r="Q148" s="49">
        <f t="shared" si="51"/>
        <v>11.382999999999999</v>
      </c>
      <c r="R148" s="49">
        <f t="shared" si="51"/>
        <v>0</v>
      </c>
      <c r="S148" s="49">
        <f t="shared" si="51"/>
        <v>0</v>
      </c>
      <c r="T148" s="49">
        <f t="shared" si="51"/>
        <v>12.609</v>
      </c>
      <c r="U148" s="49">
        <f t="shared" si="51"/>
        <v>3.355</v>
      </c>
      <c r="V148" s="49">
        <f t="shared" si="51"/>
        <v>102.22</v>
      </c>
      <c r="W148" s="49">
        <f t="shared" si="51"/>
        <v>0</v>
      </c>
      <c r="X148" s="49">
        <f t="shared" si="51"/>
        <v>0</v>
      </c>
      <c r="Y148" s="49">
        <f t="shared" si="51"/>
        <v>2</v>
      </c>
      <c r="Z148" s="49">
        <f t="shared" si="51"/>
        <v>0</v>
      </c>
      <c r="AA148" s="49">
        <f t="shared" ref="C148:AQ149" si="53">AA140/1000</f>
        <v>0</v>
      </c>
      <c r="AB148" s="49">
        <f t="shared" si="53"/>
        <v>111.52500000000001</v>
      </c>
      <c r="AC148" s="49">
        <f t="shared" si="53"/>
        <v>28.242000000000001</v>
      </c>
      <c r="AD148" s="49">
        <f t="shared" si="53"/>
        <v>0</v>
      </c>
      <c r="AE148" s="49">
        <f t="shared" si="53"/>
        <v>0</v>
      </c>
      <c r="AF148" s="49">
        <f t="shared" si="53"/>
        <v>0</v>
      </c>
      <c r="AG148" s="49">
        <f t="shared" si="53"/>
        <v>0</v>
      </c>
      <c r="AH148" s="49">
        <f t="shared" si="53"/>
        <v>16.088999999999999</v>
      </c>
      <c r="AI148" s="49">
        <f t="shared" si="53"/>
        <v>22.67</v>
      </c>
      <c r="AJ148" s="49">
        <f t="shared" si="53"/>
        <v>2.48</v>
      </c>
      <c r="AK148" s="49">
        <f t="shared" si="53"/>
        <v>0</v>
      </c>
      <c r="AL148" s="49">
        <f t="shared" si="53"/>
        <v>35.194000000000003</v>
      </c>
      <c r="AM148" s="49">
        <f t="shared" si="53"/>
        <v>37.575000000000003</v>
      </c>
      <c r="AN148" s="49">
        <f t="shared" si="53"/>
        <v>3</v>
      </c>
      <c r="AO148" s="49">
        <f t="shared" si="53"/>
        <v>59.905000000000001</v>
      </c>
      <c r="AP148" s="49">
        <f t="shared" si="53"/>
        <v>0</v>
      </c>
      <c r="AQ148" s="49">
        <f t="shared" si="53"/>
        <v>922.32816371728688</v>
      </c>
    </row>
    <row r="149" spans="1:43" x14ac:dyDescent="0.2">
      <c r="A149" s="67" t="s">
        <v>282</v>
      </c>
      <c r="B149" s="66">
        <f t="shared" si="52"/>
        <v>3931.0601144713405</v>
      </c>
      <c r="C149" s="66">
        <f t="shared" si="53"/>
        <v>395.32499999999999</v>
      </c>
      <c r="D149" s="66">
        <f t="shared" si="53"/>
        <v>0</v>
      </c>
      <c r="E149" s="66">
        <f t="shared" si="53"/>
        <v>26.454000000000001</v>
      </c>
      <c r="F149" s="66">
        <f t="shared" si="53"/>
        <v>14.423999999999999</v>
      </c>
      <c r="G149" s="66">
        <f t="shared" si="53"/>
        <v>143.91499999999999</v>
      </c>
      <c r="H149" s="66">
        <f t="shared" si="53"/>
        <v>12.391</v>
      </c>
      <c r="I149" s="66">
        <f t="shared" si="53"/>
        <v>129.43700000000001</v>
      </c>
      <c r="J149" s="66">
        <f t="shared" si="53"/>
        <v>18.399999999999999</v>
      </c>
      <c r="K149" s="66">
        <f t="shared" si="53"/>
        <v>288.012</v>
      </c>
      <c r="L149" s="66">
        <f t="shared" si="53"/>
        <v>126.65300000000001</v>
      </c>
      <c r="M149" s="66">
        <f t="shared" si="53"/>
        <v>60.917999999999999</v>
      </c>
      <c r="N149" s="66">
        <f t="shared" si="53"/>
        <v>0</v>
      </c>
      <c r="O149" s="66">
        <f t="shared" si="53"/>
        <v>0</v>
      </c>
      <c r="P149" s="66">
        <f t="shared" si="53"/>
        <v>71.364000000000004</v>
      </c>
      <c r="Q149" s="66">
        <f t="shared" si="53"/>
        <v>145.20699999999999</v>
      </c>
      <c r="R149" s="66">
        <f t="shared" si="53"/>
        <v>86.213999999999999</v>
      </c>
      <c r="S149" s="66">
        <f t="shared" si="53"/>
        <v>74.313000000000002</v>
      </c>
      <c r="T149" s="66">
        <f t="shared" si="53"/>
        <v>115.11199999999999</v>
      </c>
      <c r="U149" s="66">
        <f t="shared" si="53"/>
        <v>19.065000000000001</v>
      </c>
      <c r="V149" s="66">
        <f t="shared" si="53"/>
        <v>1293.3140000000001</v>
      </c>
      <c r="W149" s="66">
        <f t="shared" si="53"/>
        <v>52.402000000000001</v>
      </c>
      <c r="X149" s="66">
        <f t="shared" si="53"/>
        <v>3.4969999999999999</v>
      </c>
      <c r="Y149" s="66">
        <f t="shared" si="53"/>
        <v>7.8</v>
      </c>
      <c r="Z149" s="66">
        <f t="shared" si="53"/>
        <v>117.68</v>
      </c>
      <c r="AA149" s="66">
        <f t="shared" si="53"/>
        <v>39.149000000000001</v>
      </c>
      <c r="AB149" s="66">
        <f t="shared" si="53"/>
        <v>379.697</v>
      </c>
      <c r="AC149" s="66">
        <f t="shared" si="53"/>
        <v>66.234999999999999</v>
      </c>
      <c r="AD149" s="66">
        <f t="shared" si="53"/>
        <v>16.213999999999999</v>
      </c>
      <c r="AE149" s="66">
        <f t="shared" si="53"/>
        <v>4.5209999999999999</v>
      </c>
      <c r="AF149" s="66">
        <f t="shared" si="53"/>
        <v>53.927</v>
      </c>
      <c r="AG149" s="66">
        <f t="shared" si="53"/>
        <v>917</v>
      </c>
      <c r="AH149" s="66">
        <f t="shared" si="53"/>
        <v>150.47800000000001</v>
      </c>
      <c r="AI149" s="66">
        <f t="shared" si="53"/>
        <v>104.871</v>
      </c>
      <c r="AJ149" s="66">
        <f t="shared" si="53"/>
        <v>264.93299999999999</v>
      </c>
      <c r="AK149" s="66">
        <f t="shared" si="53"/>
        <v>202.31200000000001</v>
      </c>
      <c r="AL149" s="66">
        <f t="shared" si="53"/>
        <v>107.55500000000001</v>
      </c>
      <c r="AM149" s="66">
        <f t="shared" si="53"/>
        <v>98.072000000000003</v>
      </c>
      <c r="AN149" s="66">
        <f t="shared" si="53"/>
        <v>620.02800000000002</v>
      </c>
      <c r="AO149" s="66">
        <f t="shared" si="53"/>
        <v>404.65800000000002</v>
      </c>
      <c r="AP149" s="66">
        <f t="shared" si="53"/>
        <v>204.32</v>
      </c>
      <c r="AQ149" s="66">
        <f t="shared" si="53"/>
        <v>10907.230114471338</v>
      </c>
    </row>
    <row r="151" spans="1:43" x14ac:dyDescent="0.2">
      <c r="A151" t="s">
        <v>140</v>
      </c>
      <c r="B151" s="54">
        <f>B134/1000</f>
        <v>2317.312256158712</v>
      </c>
      <c r="C151" s="68">
        <f>SUM(C134:E134)/1000</f>
        <v>545.95000000000005</v>
      </c>
      <c r="F151" s="54">
        <f>SUM(F134:J134)/1000</f>
        <v>261.69499999999999</v>
      </c>
      <c r="K151" s="54">
        <f>SUM(K134:O134)/1000</f>
        <v>446.18200000000002</v>
      </c>
      <c r="P151" s="54">
        <f>SUM(P134:U134)/1000</f>
        <v>362.678</v>
      </c>
      <c r="V151" s="54">
        <f>SUM(V134:Y134)/1000</f>
        <v>1105.192</v>
      </c>
      <c r="Z151" s="54">
        <f>SUM(Z134:AF134)/1000</f>
        <v>297.74700000000001</v>
      </c>
      <c r="AG151" s="54">
        <f>SUM(AG134:AK134)/1000</f>
        <v>147.44800000000001</v>
      </c>
      <c r="AL151" s="54">
        <f>SUM(AL134:AM134)/1000</f>
        <v>72.572999999999993</v>
      </c>
      <c r="AN151" s="54">
        <f>SUM(AN134:AP134)/1000</f>
        <v>386.11700000000002</v>
      </c>
    </row>
    <row r="152" spans="1:43" x14ac:dyDescent="0.2">
      <c r="A152" t="s">
        <v>141</v>
      </c>
      <c r="B152" s="54">
        <f t="shared" ref="B152:B157" si="54">B135/1000</f>
        <v>1128.4579573886729</v>
      </c>
      <c r="C152" s="68">
        <f t="shared" ref="C152:C157" si="55">SUM(C135:E135)/1000</f>
        <v>4.5110000000000001</v>
      </c>
      <c r="F152" s="54">
        <f t="shared" ref="F152:F157" si="56">SUM(F135:J135)/1000</f>
        <v>26.861999999999998</v>
      </c>
      <c r="K152" s="54">
        <f t="shared" ref="K152:K157" si="57">SUM(K135:O135)/1000</f>
        <v>26.507999999999999</v>
      </c>
      <c r="P152" s="54">
        <f t="shared" ref="P152:P157" si="58">SUM(P135:U135)/1000</f>
        <v>15.733000000000001</v>
      </c>
      <c r="V152" s="54">
        <f t="shared" ref="V152:V157" si="59">SUM(V135:Y135)/1000</f>
        <v>108.922</v>
      </c>
      <c r="Z152" s="54">
        <f t="shared" ref="Z152:Z157" si="60">SUM(Z135:AF135)/1000</f>
        <v>168.30799999999999</v>
      </c>
      <c r="AG152" s="54">
        <f t="shared" ref="AG152:AG157" si="61">SUM(AG135:AK135)/1000</f>
        <v>893.63699999999994</v>
      </c>
      <c r="AL152" s="54">
        <f t="shared" ref="AL152:AL157" si="62">SUM(AL135:AM135)/1000</f>
        <v>10.778</v>
      </c>
      <c r="AN152" s="54">
        <f t="shared" ref="AN152:AN157" si="63">SUM(AN135:AP135)/1000</f>
        <v>506.30099999999999</v>
      </c>
    </row>
    <row r="153" spans="1:43" x14ac:dyDescent="0.2">
      <c r="A153" t="s">
        <v>142</v>
      </c>
      <c r="B153" s="54">
        <f t="shared" si="54"/>
        <v>0</v>
      </c>
      <c r="C153" s="68">
        <f t="shared" si="55"/>
        <v>0</v>
      </c>
      <c r="F153" s="54">
        <f t="shared" si="56"/>
        <v>2.6280000000000001</v>
      </c>
      <c r="K153" s="54">
        <f t="shared" si="57"/>
        <v>0</v>
      </c>
      <c r="P153" s="54">
        <f t="shared" si="58"/>
        <v>0</v>
      </c>
      <c r="V153" s="54">
        <f t="shared" si="59"/>
        <v>3.1E-2</v>
      </c>
      <c r="Z153" s="54">
        <f t="shared" si="60"/>
        <v>0.89500000000000002</v>
      </c>
      <c r="AG153" s="54">
        <f t="shared" si="61"/>
        <v>456.60399999999998</v>
      </c>
      <c r="AL153" s="54">
        <f t="shared" si="62"/>
        <v>16.015000000000001</v>
      </c>
      <c r="AN153" s="54">
        <f t="shared" si="63"/>
        <v>23.087</v>
      </c>
    </row>
    <row r="154" spans="1:43" x14ac:dyDescent="0.2">
      <c r="A154" t="s">
        <v>143</v>
      </c>
      <c r="B154" s="54">
        <f t="shared" si="54"/>
        <v>23.310868603334089</v>
      </c>
      <c r="C154" s="68">
        <f t="shared" si="55"/>
        <v>10.045999999999999</v>
      </c>
      <c r="F154" s="54">
        <f t="shared" si="56"/>
        <v>11.507</v>
      </c>
      <c r="K154" s="54">
        <f t="shared" si="57"/>
        <v>2.8929999999999998</v>
      </c>
      <c r="P154" s="54">
        <f t="shared" si="58"/>
        <v>79.397999999999996</v>
      </c>
      <c r="V154" s="54">
        <f t="shared" si="59"/>
        <v>38.648000000000003</v>
      </c>
      <c r="Z154" s="54">
        <f t="shared" si="60"/>
        <v>70.131</v>
      </c>
      <c r="AG154" s="54">
        <f t="shared" si="61"/>
        <v>100.666</v>
      </c>
      <c r="AL154" s="54">
        <f t="shared" si="62"/>
        <v>33.491999999999997</v>
      </c>
      <c r="AN154" s="54">
        <f t="shared" si="63"/>
        <v>192.22300000000001</v>
      </c>
    </row>
    <row r="155" spans="1:43" x14ac:dyDescent="0.2">
      <c r="A155" t="s">
        <v>144</v>
      </c>
      <c r="B155" s="54">
        <f t="shared" si="54"/>
        <v>0</v>
      </c>
      <c r="C155" s="68">
        <f t="shared" si="55"/>
        <v>1.575</v>
      </c>
      <c r="F155" s="54">
        <f t="shared" si="56"/>
        <v>0</v>
      </c>
      <c r="K155" s="54">
        <f t="shared" si="57"/>
        <v>0</v>
      </c>
      <c r="P155" s="54">
        <f t="shared" si="58"/>
        <v>0</v>
      </c>
      <c r="V155" s="54">
        <f t="shared" si="59"/>
        <v>0</v>
      </c>
      <c r="Z155" s="54">
        <f t="shared" si="60"/>
        <v>0</v>
      </c>
      <c r="AG155" s="54">
        <f t="shared" si="61"/>
        <v>0</v>
      </c>
      <c r="AL155" s="54">
        <f t="shared" si="62"/>
        <v>0</v>
      </c>
      <c r="AN155" s="54">
        <f t="shared" si="63"/>
        <v>0</v>
      </c>
    </row>
    <row r="156" spans="1:43" x14ac:dyDescent="0.2">
      <c r="A156" t="s">
        <v>145</v>
      </c>
      <c r="B156" s="54">
        <f t="shared" si="54"/>
        <v>23.310868603334089</v>
      </c>
      <c r="C156" s="68">
        <f t="shared" si="55"/>
        <v>0</v>
      </c>
      <c r="F156" s="54">
        <f t="shared" si="56"/>
        <v>6.5810000000000004</v>
      </c>
      <c r="K156" s="54">
        <f t="shared" si="57"/>
        <v>0</v>
      </c>
      <c r="P156" s="54">
        <f t="shared" si="58"/>
        <v>0</v>
      </c>
      <c r="V156" s="54">
        <f t="shared" si="59"/>
        <v>0</v>
      </c>
      <c r="Z156" s="54">
        <f t="shared" si="60"/>
        <v>0.57499999999999996</v>
      </c>
      <c r="AG156" s="54">
        <f t="shared" si="61"/>
        <v>0</v>
      </c>
      <c r="AL156" s="54">
        <f t="shared" si="62"/>
        <v>0</v>
      </c>
      <c r="AN156" s="54">
        <f t="shared" si="63"/>
        <v>58.372999999999998</v>
      </c>
    </row>
    <row r="157" spans="1:43" x14ac:dyDescent="0.2">
      <c r="A157" t="s">
        <v>146</v>
      </c>
      <c r="B157" s="54">
        <f t="shared" si="54"/>
        <v>438.66816371728697</v>
      </c>
      <c r="C157" s="68">
        <f t="shared" si="55"/>
        <v>0</v>
      </c>
      <c r="F157" s="54">
        <f t="shared" si="56"/>
        <v>9.2940000000000005</v>
      </c>
      <c r="K157" s="54">
        <f t="shared" si="57"/>
        <v>0</v>
      </c>
      <c r="P157" s="54">
        <f t="shared" si="58"/>
        <v>53.466000000000001</v>
      </c>
      <c r="V157" s="54">
        <f t="shared" si="59"/>
        <v>104.22</v>
      </c>
      <c r="Z157" s="54">
        <f t="shared" si="60"/>
        <v>139.767</v>
      </c>
      <c r="AG157" s="54">
        <f t="shared" si="61"/>
        <v>41.238999999999997</v>
      </c>
      <c r="AL157" s="54">
        <f t="shared" si="62"/>
        <v>72.769000000000005</v>
      </c>
      <c r="AN157" s="54">
        <f t="shared" si="63"/>
        <v>62.905000000000001</v>
      </c>
    </row>
    <row r="158" spans="1:43" x14ac:dyDescent="0.2">
      <c r="A158" s="67" t="s">
        <v>282</v>
      </c>
      <c r="B158" s="65">
        <f>SUM(B151:B157)</f>
        <v>3931.0601144713401</v>
      </c>
      <c r="C158" s="65">
        <f>SUM(C151:C157)</f>
        <v>562.08200000000011</v>
      </c>
      <c r="D158" s="67"/>
      <c r="E158" s="67"/>
      <c r="F158" s="65">
        <f>SUM(F151:F157)</f>
        <v>318.56700000000001</v>
      </c>
      <c r="G158" s="67"/>
      <c r="H158" s="67"/>
      <c r="I158" s="67"/>
      <c r="J158" s="67"/>
      <c r="K158" s="65">
        <f>SUM(K151:K157)</f>
        <v>475.58299999999997</v>
      </c>
      <c r="L158" s="67"/>
      <c r="M158" s="67"/>
      <c r="N158" s="67"/>
      <c r="O158" s="67"/>
      <c r="P158" s="65">
        <f>SUM(P151:P157)</f>
        <v>511.27499999999998</v>
      </c>
      <c r="Q158" s="67"/>
      <c r="R158" s="67"/>
      <c r="S158" s="67"/>
      <c r="T158" s="67"/>
      <c r="U158" s="67"/>
      <c r="V158" s="65">
        <f>SUM(V151:V157)</f>
        <v>1357.0129999999999</v>
      </c>
      <c r="W158" s="67"/>
      <c r="X158" s="67"/>
      <c r="Y158" s="67"/>
      <c r="Z158" s="65">
        <f>SUM(Z151:Z157)</f>
        <v>677.423</v>
      </c>
      <c r="AA158" s="67"/>
      <c r="AB158" s="67"/>
      <c r="AC158" s="67"/>
      <c r="AD158" s="67"/>
      <c r="AE158" s="67"/>
      <c r="AF158" s="67"/>
      <c r="AG158" s="65">
        <f>SUM(AG151:AG157)</f>
        <v>1639.5940000000001</v>
      </c>
      <c r="AH158" s="67"/>
      <c r="AI158" s="67"/>
      <c r="AJ158" s="67"/>
      <c r="AK158" s="67"/>
      <c r="AL158" s="65">
        <f>SUM(AL151:AL157)</f>
        <v>205.62700000000001</v>
      </c>
      <c r="AM158" s="67"/>
      <c r="AN158" s="65">
        <f>SUM(AN151:AN157)</f>
        <v>1229.0060000000001</v>
      </c>
      <c r="AO158" s="67"/>
      <c r="AP158" s="67"/>
      <c r="AQ158" s="67"/>
    </row>
    <row r="161" spans="1:43" x14ac:dyDescent="0.2">
      <c r="A161" s="642" t="s">
        <v>625</v>
      </c>
      <c r="B161" s="643"/>
      <c r="C161" s="643"/>
      <c r="D161" s="643"/>
      <c r="AP161" t="s">
        <v>295</v>
      </c>
    </row>
    <row r="162" spans="1:43" x14ac:dyDescent="0.2">
      <c r="A162" s="43"/>
      <c r="B162" s="43">
        <v>1</v>
      </c>
      <c r="C162" s="43">
        <v>2</v>
      </c>
      <c r="D162" s="43">
        <v>3</v>
      </c>
      <c r="E162" s="43">
        <v>4</v>
      </c>
      <c r="F162" s="43">
        <v>5</v>
      </c>
      <c r="G162" s="43">
        <v>6</v>
      </c>
      <c r="H162" s="43">
        <v>7</v>
      </c>
      <c r="I162" s="43">
        <v>8</v>
      </c>
      <c r="J162" s="43">
        <v>9</v>
      </c>
      <c r="K162" s="43">
        <v>10</v>
      </c>
      <c r="L162" s="43">
        <v>11</v>
      </c>
      <c r="M162" s="43">
        <v>12</v>
      </c>
      <c r="N162" s="43">
        <v>13</v>
      </c>
      <c r="O162" s="43">
        <v>14</v>
      </c>
      <c r="P162" s="43">
        <v>15</v>
      </c>
      <c r="Q162" s="43">
        <v>16</v>
      </c>
      <c r="R162" s="43">
        <v>17</v>
      </c>
      <c r="S162" s="43">
        <v>18</v>
      </c>
      <c r="T162" s="43">
        <v>19</v>
      </c>
      <c r="U162" s="43">
        <v>20</v>
      </c>
      <c r="V162" s="43">
        <v>21</v>
      </c>
      <c r="W162" s="43">
        <v>22</v>
      </c>
      <c r="X162" s="43">
        <v>23</v>
      </c>
      <c r="Y162" s="43">
        <v>24</v>
      </c>
      <c r="Z162" s="43">
        <v>25</v>
      </c>
      <c r="AA162" s="43">
        <v>26</v>
      </c>
      <c r="AB162" s="43">
        <v>27</v>
      </c>
      <c r="AC162" s="43">
        <v>28</v>
      </c>
      <c r="AD162" s="43">
        <v>29</v>
      </c>
      <c r="AE162" s="43">
        <v>30</v>
      </c>
      <c r="AF162" s="43">
        <v>31</v>
      </c>
      <c r="AG162" s="43">
        <v>32</v>
      </c>
      <c r="AH162" s="43">
        <v>33</v>
      </c>
      <c r="AI162" s="43">
        <v>34</v>
      </c>
      <c r="AJ162" s="43">
        <v>35</v>
      </c>
      <c r="AK162" s="43">
        <v>36</v>
      </c>
      <c r="AL162" s="43">
        <v>37</v>
      </c>
      <c r="AM162" s="43">
        <v>38</v>
      </c>
      <c r="AN162" s="43">
        <v>39</v>
      </c>
      <c r="AO162" s="43">
        <v>40</v>
      </c>
      <c r="AP162" s="43">
        <v>41</v>
      </c>
      <c r="AQ162" s="43"/>
    </row>
    <row r="163" spans="1:43" x14ac:dyDescent="0.2">
      <c r="B163" t="s">
        <v>51</v>
      </c>
      <c r="C163" t="s">
        <v>47</v>
      </c>
      <c r="D163" t="s">
        <v>47</v>
      </c>
      <c r="E163" t="s">
        <v>47</v>
      </c>
      <c r="F163" t="s">
        <v>41</v>
      </c>
      <c r="G163" t="s">
        <v>41</v>
      </c>
      <c r="H163" t="s">
        <v>41</v>
      </c>
      <c r="I163" t="s">
        <v>41</v>
      </c>
      <c r="J163" t="s">
        <v>41</v>
      </c>
      <c r="K163" t="s">
        <v>35</v>
      </c>
      <c r="L163" t="s">
        <v>35</v>
      </c>
      <c r="M163" t="s">
        <v>35</v>
      </c>
      <c r="N163" t="s">
        <v>35</v>
      </c>
      <c r="O163" t="s">
        <v>35</v>
      </c>
      <c r="P163" t="s">
        <v>28</v>
      </c>
      <c r="Q163" t="s">
        <v>28</v>
      </c>
      <c r="R163" t="s">
        <v>28</v>
      </c>
      <c r="S163" t="s">
        <v>28</v>
      </c>
      <c r="T163" t="s">
        <v>28</v>
      </c>
      <c r="U163" t="s">
        <v>28</v>
      </c>
      <c r="V163" t="s">
        <v>23</v>
      </c>
      <c r="W163" t="s">
        <v>23</v>
      </c>
      <c r="X163" t="s">
        <v>23</v>
      </c>
      <c r="Y163" t="s">
        <v>23</v>
      </c>
      <c r="Z163" t="s">
        <v>15</v>
      </c>
      <c r="AA163" t="s">
        <v>15</v>
      </c>
      <c r="AB163" t="s">
        <v>15</v>
      </c>
      <c r="AC163" t="s">
        <v>15</v>
      </c>
      <c r="AD163" t="s">
        <v>15</v>
      </c>
      <c r="AE163" t="s">
        <v>15</v>
      </c>
      <c r="AF163" t="s">
        <v>15</v>
      </c>
      <c r="AG163" t="s">
        <v>9</v>
      </c>
      <c r="AH163" t="s">
        <v>9</v>
      </c>
      <c r="AI163" t="s">
        <v>9</v>
      </c>
      <c r="AJ163" t="s">
        <v>9</v>
      </c>
      <c r="AK163" t="s">
        <v>9</v>
      </c>
      <c r="AL163" t="s">
        <v>6</v>
      </c>
      <c r="AM163" t="s">
        <v>6</v>
      </c>
      <c r="AN163" t="s">
        <v>2</v>
      </c>
      <c r="AO163" t="s">
        <v>2</v>
      </c>
      <c r="AP163" t="s">
        <v>2</v>
      </c>
      <c r="AQ163" t="s">
        <v>205</v>
      </c>
    </row>
    <row r="164" spans="1:43" x14ac:dyDescent="0.2">
      <c r="A164" s="61"/>
      <c r="B164" s="61" t="s">
        <v>50</v>
      </c>
      <c r="C164" s="61" t="s">
        <v>49</v>
      </c>
      <c r="D164" s="61" t="s">
        <v>48</v>
      </c>
      <c r="E164" s="61" t="s">
        <v>46</v>
      </c>
      <c r="F164" s="61" t="s">
        <v>45</v>
      </c>
      <c r="G164" s="61" t="s">
        <v>44</v>
      </c>
      <c r="H164" s="61" t="s">
        <v>43</v>
      </c>
      <c r="I164" s="61" t="s">
        <v>42</v>
      </c>
      <c r="J164" s="61" t="s">
        <v>40</v>
      </c>
      <c r="K164" s="61" t="s">
        <v>39</v>
      </c>
      <c r="L164" s="61" t="s">
        <v>38</v>
      </c>
      <c r="M164" s="61" t="s">
        <v>37</v>
      </c>
      <c r="N164" s="61" t="s">
        <v>36</v>
      </c>
      <c r="O164" s="61" t="s">
        <v>34</v>
      </c>
      <c r="P164" s="61" t="s">
        <v>33</v>
      </c>
      <c r="Q164" s="61" t="s">
        <v>32</v>
      </c>
      <c r="R164" s="61" t="s">
        <v>31</v>
      </c>
      <c r="S164" s="61" t="s">
        <v>30</v>
      </c>
      <c r="T164" s="61" t="s">
        <v>29</v>
      </c>
      <c r="U164" s="61" t="s">
        <v>27</v>
      </c>
      <c r="V164" s="61" t="s">
        <v>26</v>
      </c>
      <c r="W164" s="61" t="s">
        <v>25</v>
      </c>
      <c r="X164" s="61" t="s">
        <v>24</v>
      </c>
      <c r="Y164" s="61" t="s">
        <v>22</v>
      </c>
      <c r="Z164" s="61" t="s">
        <v>21</v>
      </c>
      <c r="AA164" s="61" t="s">
        <v>20</v>
      </c>
      <c r="AB164" s="61" t="s">
        <v>19</v>
      </c>
      <c r="AC164" s="61" t="s">
        <v>18</v>
      </c>
      <c r="AD164" s="61" t="s">
        <v>17</v>
      </c>
      <c r="AE164" s="61" t="s">
        <v>16</v>
      </c>
      <c r="AF164" s="61" t="s">
        <v>14</v>
      </c>
      <c r="AG164" s="61" t="s">
        <v>13</v>
      </c>
      <c r="AH164" s="61" t="s">
        <v>12</v>
      </c>
      <c r="AI164" s="61" t="s">
        <v>11</v>
      </c>
      <c r="AJ164" s="61" t="s">
        <v>10</v>
      </c>
      <c r="AK164" s="61" t="s">
        <v>8</v>
      </c>
      <c r="AL164" s="61" t="s">
        <v>423</v>
      </c>
      <c r="AM164" s="61" t="s">
        <v>5</v>
      </c>
      <c r="AN164" s="61" t="s">
        <v>4</v>
      </c>
      <c r="AO164" s="61" t="s">
        <v>3</v>
      </c>
      <c r="AP164" s="61" t="s">
        <v>1</v>
      </c>
      <c r="AQ164" s="61"/>
    </row>
    <row r="165" spans="1:43" x14ac:dyDescent="0.2">
      <c r="A165" t="s">
        <v>140</v>
      </c>
      <c r="B165" s="101">
        <v>2252610</v>
      </c>
      <c r="C165" s="101">
        <v>443196</v>
      </c>
      <c r="D165" s="101">
        <v>199843</v>
      </c>
      <c r="E165" s="101">
        <v>26650</v>
      </c>
      <c r="F165" s="101">
        <v>14590</v>
      </c>
      <c r="G165" s="101">
        <v>122893</v>
      </c>
      <c r="H165" s="101">
        <v>15254</v>
      </c>
      <c r="I165" s="101">
        <v>126961</v>
      </c>
      <c r="J165" s="101">
        <v>5956</v>
      </c>
      <c r="K165" s="101">
        <v>309849</v>
      </c>
      <c r="L165" s="101">
        <v>133199</v>
      </c>
      <c r="M165" s="101">
        <v>64990</v>
      </c>
      <c r="N165" s="101">
        <v>0</v>
      </c>
      <c r="O165" s="101">
        <v>0</v>
      </c>
      <c r="P165" s="101">
        <v>34421</v>
      </c>
      <c r="Q165" s="101">
        <v>130500</v>
      </c>
      <c r="R165" s="101">
        <v>58599</v>
      </c>
      <c r="S165" s="101">
        <v>44224</v>
      </c>
      <c r="T165" s="101">
        <v>99347</v>
      </c>
      <c r="U165" s="101"/>
      <c r="V165" s="101">
        <v>1431847</v>
      </c>
      <c r="W165" s="101">
        <v>14400</v>
      </c>
      <c r="X165" s="101">
        <v>0</v>
      </c>
      <c r="Y165" s="101">
        <v>1788</v>
      </c>
      <c r="Z165" s="101">
        <v>99935</v>
      </c>
      <c r="AA165" s="101">
        <v>11111</v>
      </c>
      <c r="AB165" s="101">
        <v>128540</v>
      </c>
      <c r="AC165" s="101">
        <v>9343</v>
      </c>
      <c r="AD165" s="101">
        <v>14517</v>
      </c>
      <c r="AE165" s="101">
        <v>0</v>
      </c>
      <c r="AF165" s="101">
        <v>25548</v>
      </c>
      <c r="AG165" s="101">
        <v>98000</v>
      </c>
      <c r="AH165" s="101">
        <v>14460</v>
      </c>
      <c r="AI165" s="101">
        <v>36265</v>
      </c>
      <c r="AJ165" s="101">
        <v>4655</v>
      </c>
      <c r="AK165" s="101">
        <v>0</v>
      </c>
      <c r="AL165" s="101">
        <v>45173</v>
      </c>
      <c r="AM165" s="101">
        <v>31137</v>
      </c>
      <c r="AN165" s="101">
        <v>127615</v>
      </c>
      <c r="AO165" s="101">
        <v>131256</v>
      </c>
      <c r="AP165" s="101">
        <v>114700</v>
      </c>
      <c r="AQ165" s="54">
        <f>SUM(B165:AP165)</f>
        <v>6423372</v>
      </c>
    </row>
    <row r="166" spans="1:43" x14ac:dyDescent="0.2">
      <c r="A166" t="s">
        <v>141</v>
      </c>
      <c r="B166" s="101">
        <v>1096950</v>
      </c>
      <c r="C166" s="101">
        <v>0</v>
      </c>
      <c r="D166" s="101">
        <v>3849</v>
      </c>
      <c r="E166" s="101">
        <v>0</v>
      </c>
      <c r="F166" s="101"/>
      <c r="G166" s="101">
        <v>24337</v>
      </c>
      <c r="H166" s="101"/>
      <c r="I166" s="101"/>
      <c r="J166" s="101"/>
      <c r="K166" s="101">
        <v>9690</v>
      </c>
      <c r="L166" s="101">
        <v>0</v>
      </c>
      <c r="M166" s="101">
        <v>0</v>
      </c>
      <c r="N166" s="101">
        <v>0</v>
      </c>
      <c r="O166" s="101">
        <v>0</v>
      </c>
      <c r="P166" s="101">
        <v>2000</v>
      </c>
      <c r="Q166" s="101">
        <v>1769</v>
      </c>
      <c r="R166" s="101"/>
      <c r="S166" s="101"/>
      <c r="T166" s="101">
        <v>9139</v>
      </c>
      <c r="U166" s="101">
        <v>4562</v>
      </c>
      <c r="V166" s="101">
        <v>159902</v>
      </c>
      <c r="W166" s="101">
        <v>0</v>
      </c>
      <c r="X166" s="101">
        <v>0</v>
      </c>
      <c r="Y166" s="101">
        <v>1400</v>
      </c>
      <c r="Z166" s="101">
        <v>0</v>
      </c>
      <c r="AA166" s="101">
        <v>26596</v>
      </c>
      <c r="AB166" s="101">
        <v>115464</v>
      </c>
      <c r="AC166" s="101">
        <v>12483</v>
      </c>
      <c r="AD166" s="101">
        <v>3500</v>
      </c>
      <c r="AE166" s="101">
        <v>0</v>
      </c>
      <c r="AF166" s="101">
        <v>0</v>
      </c>
      <c r="AG166" s="101">
        <v>672000</v>
      </c>
      <c r="AH166" s="101">
        <v>7836</v>
      </c>
      <c r="AI166" s="101">
        <v>9813</v>
      </c>
      <c r="AJ166" s="101">
        <v>71929</v>
      </c>
      <c r="AK166" s="101">
        <v>174148</v>
      </c>
      <c r="AL166" s="101">
        <v>10781</v>
      </c>
      <c r="AM166" s="101">
        <v>2594</v>
      </c>
      <c r="AN166" s="101">
        <v>427097</v>
      </c>
      <c r="AO166" s="101">
        <v>88828</v>
      </c>
      <c r="AP166" s="101">
        <v>5900</v>
      </c>
      <c r="AQ166" s="54">
        <f t="shared" ref="AQ166:AQ171" si="64">SUM(B166:AP166)</f>
        <v>2942567</v>
      </c>
    </row>
    <row r="167" spans="1:43" x14ac:dyDescent="0.2">
      <c r="A167" t="s">
        <v>142</v>
      </c>
      <c r="B167" s="101">
        <v>0</v>
      </c>
      <c r="C167" s="101">
        <v>0</v>
      </c>
      <c r="D167" s="101">
        <v>0</v>
      </c>
      <c r="E167" s="101">
        <v>0</v>
      </c>
      <c r="F167" s="101"/>
      <c r="G167" s="101">
        <v>2172</v>
      </c>
      <c r="H167" s="101"/>
      <c r="I167" s="101"/>
      <c r="J167" s="101">
        <v>802</v>
      </c>
      <c r="K167" s="101">
        <v>0</v>
      </c>
      <c r="L167" s="101">
        <v>0</v>
      </c>
      <c r="M167" s="101">
        <v>0</v>
      </c>
      <c r="N167" s="101">
        <v>0</v>
      </c>
      <c r="O167" s="101">
        <v>0</v>
      </c>
      <c r="P167" s="101"/>
      <c r="Q167" s="101"/>
      <c r="R167" s="101"/>
      <c r="S167" s="101"/>
      <c r="T167" s="101"/>
      <c r="U167" s="101"/>
      <c r="V167" s="101">
        <v>0</v>
      </c>
      <c r="W167" s="101">
        <v>0</v>
      </c>
      <c r="X167" s="101">
        <v>0</v>
      </c>
      <c r="Y167" s="101">
        <v>0</v>
      </c>
      <c r="Z167" s="101">
        <v>0</v>
      </c>
      <c r="AA167" s="101">
        <v>0</v>
      </c>
      <c r="AB167" s="101">
        <v>255</v>
      </c>
      <c r="AC167" s="101">
        <v>557</v>
      </c>
      <c r="AD167" s="101">
        <v>0</v>
      </c>
      <c r="AE167" s="101">
        <v>0</v>
      </c>
      <c r="AF167" s="101">
        <v>0</v>
      </c>
      <c r="AG167" s="101">
        <v>159000</v>
      </c>
      <c r="AH167" s="101">
        <v>114345</v>
      </c>
      <c r="AI167" s="101">
        <v>3871</v>
      </c>
      <c r="AJ167" s="101">
        <v>135418</v>
      </c>
      <c r="AK167" s="101">
        <v>36471</v>
      </c>
      <c r="AL167" s="101">
        <v>12804</v>
      </c>
      <c r="AM167" s="101">
        <v>216</v>
      </c>
      <c r="AN167" s="101">
        <v>3278</v>
      </c>
      <c r="AO167" s="101">
        <v>12292</v>
      </c>
      <c r="AP167" s="101">
        <v>8830</v>
      </c>
      <c r="AQ167" s="54">
        <f t="shared" si="64"/>
        <v>490311</v>
      </c>
    </row>
    <row r="168" spans="1:43" x14ac:dyDescent="0.2">
      <c r="A168" t="s">
        <v>143</v>
      </c>
      <c r="B168" s="101">
        <v>22660</v>
      </c>
      <c r="C168" s="101">
        <v>0</v>
      </c>
      <c r="D168" s="101">
        <v>10063</v>
      </c>
      <c r="E168" s="101">
        <v>0</v>
      </c>
      <c r="F168" s="101"/>
      <c r="G168" s="101"/>
      <c r="H168" s="101"/>
      <c r="I168" s="101">
        <v>5547</v>
      </c>
      <c r="J168" s="101">
        <v>8609</v>
      </c>
      <c r="K168" s="101">
        <v>0</v>
      </c>
      <c r="L168" s="101">
        <v>4654</v>
      </c>
      <c r="M168" s="101">
        <v>0</v>
      </c>
      <c r="N168" s="101">
        <v>0</v>
      </c>
      <c r="O168" s="101">
        <v>0</v>
      </c>
      <c r="P168" s="101">
        <v>11758</v>
      </c>
      <c r="Q168" s="101">
        <v>16928</v>
      </c>
      <c r="R168" s="101"/>
      <c r="S168" s="101">
        <v>28544</v>
      </c>
      <c r="T168" s="101">
        <v>20000</v>
      </c>
      <c r="U168" s="101">
        <v>7393</v>
      </c>
      <c r="V168" s="101">
        <v>0</v>
      </c>
      <c r="W168" s="101">
        <v>17210</v>
      </c>
      <c r="X168" s="101">
        <v>2169</v>
      </c>
      <c r="Y168" s="101">
        <v>1536</v>
      </c>
      <c r="Z168" s="101">
        <v>9995</v>
      </c>
      <c r="AA168" s="101">
        <v>0</v>
      </c>
      <c r="AB168" s="101">
        <v>10707</v>
      </c>
      <c r="AC168" s="101">
        <v>13834</v>
      </c>
      <c r="AD168" s="101">
        <v>0</v>
      </c>
      <c r="AE168" s="101">
        <v>5327</v>
      </c>
      <c r="AF168" s="101">
        <v>38417</v>
      </c>
      <c r="AG168" s="101">
        <v>0</v>
      </c>
      <c r="AH168" s="101">
        <v>18128</v>
      </c>
      <c r="AI168" s="101">
        <v>62468</v>
      </c>
      <c r="AJ168" s="101">
        <v>43046</v>
      </c>
      <c r="AK168" s="101">
        <v>0</v>
      </c>
      <c r="AL168" s="101">
        <v>9516</v>
      </c>
      <c r="AM168" s="101">
        <v>9912</v>
      </c>
      <c r="AN168" s="101">
        <v>33951</v>
      </c>
      <c r="AO168" s="101">
        <v>128872</v>
      </c>
      <c r="AP168" s="101">
        <v>40180</v>
      </c>
      <c r="AQ168" s="54">
        <f t="shared" si="64"/>
        <v>581424</v>
      </c>
    </row>
    <row r="169" spans="1:43" x14ac:dyDescent="0.2">
      <c r="A169" t="s">
        <v>144</v>
      </c>
      <c r="B169" s="101">
        <v>0</v>
      </c>
      <c r="C169" s="101">
        <v>0</v>
      </c>
      <c r="D169" s="101">
        <v>2849</v>
      </c>
      <c r="E169" s="101">
        <v>0</v>
      </c>
      <c r="F169" s="101"/>
      <c r="G169" s="101"/>
      <c r="H169" s="101"/>
      <c r="I169" s="101"/>
      <c r="J169" s="101"/>
      <c r="K169" s="101">
        <v>0</v>
      </c>
      <c r="L169" s="101">
        <v>0</v>
      </c>
      <c r="M169" s="101">
        <v>0</v>
      </c>
      <c r="N169" s="101">
        <v>0</v>
      </c>
      <c r="O169" s="101">
        <v>0</v>
      </c>
      <c r="P169" s="101"/>
      <c r="Q169" s="101"/>
      <c r="R169" s="101"/>
      <c r="S169" s="101"/>
      <c r="T169" s="101"/>
      <c r="U169" s="101"/>
      <c r="V169" s="101">
        <v>0</v>
      </c>
      <c r="W169" s="101">
        <v>0</v>
      </c>
      <c r="X169" s="101">
        <v>0</v>
      </c>
      <c r="Y169" s="101">
        <v>0</v>
      </c>
      <c r="Z169" s="101">
        <v>0</v>
      </c>
      <c r="AA169" s="101">
        <v>0</v>
      </c>
      <c r="AB169" s="101">
        <v>0</v>
      </c>
      <c r="AC169" s="101">
        <v>0</v>
      </c>
      <c r="AD169" s="101">
        <v>0</v>
      </c>
      <c r="AE169" s="101">
        <v>0</v>
      </c>
      <c r="AF169" s="101">
        <v>0</v>
      </c>
      <c r="AG169" s="101">
        <v>0</v>
      </c>
      <c r="AH169" s="101">
        <v>0</v>
      </c>
      <c r="AI169" s="101">
        <v>0</v>
      </c>
      <c r="AJ169" s="101">
        <v>0</v>
      </c>
      <c r="AK169" s="101">
        <v>0</v>
      </c>
      <c r="AL169" s="101">
        <v>0</v>
      </c>
      <c r="AM169" s="101">
        <v>0</v>
      </c>
      <c r="AN169" s="101">
        <v>0</v>
      </c>
      <c r="AO169" s="101">
        <v>0</v>
      </c>
      <c r="AP169" s="101">
        <v>0</v>
      </c>
      <c r="AQ169" s="54">
        <f t="shared" si="64"/>
        <v>2849</v>
      </c>
    </row>
    <row r="170" spans="1:43" x14ac:dyDescent="0.2">
      <c r="A170" t="s">
        <v>145</v>
      </c>
      <c r="B170" s="101">
        <v>22660</v>
      </c>
      <c r="C170" s="101">
        <v>0</v>
      </c>
      <c r="D170" s="101">
        <v>0</v>
      </c>
      <c r="E170" s="101">
        <v>0</v>
      </c>
      <c r="F170" s="101"/>
      <c r="G170" s="101"/>
      <c r="H170" s="101"/>
      <c r="I170" s="101"/>
      <c r="J170" s="101">
        <v>7332</v>
      </c>
      <c r="K170" s="101">
        <v>0</v>
      </c>
      <c r="L170" s="101">
        <v>0</v>
      </c>
      <c r="M170" s="101">
        <v>0</v>
      </c>
      <c r="N170" s="101">
        <v>0</v>
      </c>
      <c r="O170" s="101">
        <v>0</v>
      </c>
      <c r="P170" s="101"/>
      <c r="Q170" s="101"/>
      <c r="R170" s="101"/>
      <c r="S170" s="101"/>
      <c r="T170" s="101"/>
      <c r="U170" s="101"/>
      <c r="V170" s="101">
        <v>0</v>
      </c>
      <c r="W170" s="101">
        <v>0</v>
      </c>
      <c r="X170" s="101">
        <v>0</v>
      </c>
      <c r="Y170" s="101">
        <v>0</v>
      </c>
      <c r="Z170" s="101">
        <v>0</v>
      </c>
      <c r="AA170" s="101">
        <v>0</v>
      </c>
      <c r="AB170" s="101">
        <v>0</v>
      </c>
      <c r="AC170" s="101">
        <v>557</v>
      </c>
      <c r="AD170" s="101">
        <v>0</v>
      </c>
      <c r="AE170" s="101">
        <v>0</v>
      </c>
      <c r="AF170" s="101">
        <v>0</v>
      </c>
      <c r="AG170" s="101">
        <v>0</v>
      </c>
      <c r="AH170" s="101">
        <v>0</v>
      </c>
      <c r="AI170" s="101">
        <v>0</v>
      </c>
      <c r="AJ170" s="101">
        <v>0</v>
      </c>
      <c r="AK170" s="101">
        <v>0</v>
      </c>
      <c r="AL170" s="101">
        <v>0</v>
      </c>
      <c r="AM170" s="101">
        <v>0</v>
      </c>
      <c r="AN170" s="101">
        <v>28000</v>
      </c>
      <c r="AO170" s="101">
        <v>610</v>
      </c>
      <c r="AP170" s="101">
        <v>30190</v>
      </c>
      <c r="AQ170" s="54">
        <f t="shared" si="64"/>
        <v>89349</v>
      </c>
    </row>
    <row r="171" spans="1:43" x14ac:dyDescent="0.2">
      <c r="A171" t="s">
        <v>146</v>
      </c>
      <c r="B171" s="101">
        <v>426420</v>
      </c>
      <c r="C171" s="101">
        <v>0</v>
      </c>
      <c r="D171" s="101">
        <v>0</v>
      </c>
      <c r="E171" s="101">
        <v>0</v>
      </c>
      <c r="F171" s="101"/>
      <c r="G171" s="101"/>
      <c r="H171" s="101">
        <v>20502</v>
      </c>
      <c r="I171" s="101">
        <v>3510</v>
      </c>
      <c r="J171" s="101">
        <v>2409</v>
      </c>
      <c r="K171" s="101">
        <v>0</v>
      </c>
      <c r="L171" s="101">
        <v>0</v>
      </c>
      <c r="M171" s="101">
        <v>0</v>
      </c>
      <c r="N171" s="101">
        <v>0</v>
      </c>
      <c r="O171" s="101">
        <v>0</v>
      </c>
      <c r="P171" s="101">
        <v>23734</v>
      </c>
      <c r="Q171" s="101">
        <v>12346</v>
      </c>
      <c r="R171" s="101"/>
      <c r="S171" s="101"/>
      <c r="T171" s="101">
        <v>16313</v>
      </c>
      <c r="U171" s="101">
        <v>3834</v>
      </c>
      <c r="V171" s="101">
        <v>159901</v>
      </c>
      <c r="W171" s="101">
        <v>0</v>
      </c>
      <c r="X171" s="101">
        <v>0</v>
      </c>
      <c r="Y171" s="101">
        <v>0</v>
      </c>
      <c r="Z171" s="101">
        <v>0</v>
      </c>
      <c r="AA171" s="101">
        <v>0</v>
      </c>
      <c r="AB171" s="101">
        <v>97776</v>
      </c>
      <c r="AC171" s="101">
        <v>27334</v>
      </c>
      <c r="AD171" s="101">
        <v>0</v>
      </c>
      <c r="AE171" s="101">
        <v>0</v>
      </c>
      <c r="AF171" s="101">
        <v>0</v>
      </c>
      <c r="AG171" s="101">
        <v>0</v>
      </c>
      <c r="AH171" s="101">
        <v>14133</v>
      </c>
      <c r="AI171" s="101">
        <v>15314</v>
      </c>
      <c r="AJ171" s="101">
        <v>2410</v>
      </c>
      <c r="AK171" s="101">
        <v>0</v>
      </c>
      <c r="AL171" s="101">
        <v>31245</v>
      </c>
      <c r="AM171" s="101">
        <v>36636</v>
      </c>
      <c r="AN171" s="101">
        <v>3000</v>
      </c>
      <c r="AO171" s="101">
        <v>42589</v>
      </c>
      <c r="AP171" s="101">
        <v>0</v>
      </c>
      <c r="AQ171" s="54">
        <f t="shared" si="64"/>
        <v>939406</v>
      </c>
    </row>
    <row r="172" spans="1:43" x14ac:dyDescent="0.2">
      <c r="A172" s="67" t="s">
        <v>282</v>
      </c>
      <c r="B172" s="66">
        <f t="shared" ref="B172:C172" si="65">SUM(B165:B171)</f>
        <v>3821300</v>
      </c>
      <c r="C172" s="66">
        <f t="shared" si="65"/>
        <v>443196</v>
      </c>
      <c r="D172" s="66"/>
      <c r="E172" s="66">
        <f t="shared" ref="E172:AQ172" si="66">SUM(E165:E171)</f>
        <v>26650</v>
      </c>
      <c r="F172" s="66">
        <f t="shared" si="66"/>
        <v>14590</v>
      </c>
      <c r="G172" s="66">
        <f t="shared" si="66"/>
        <v>149402</v>
      </c>
      <c r="H172" s="66">
        <f t="shared" si="66"/>
        <v>35756</v>
      </c>
      <c r="I172" s="66">
        <f t="shared" si="66"/>
        <v>136018</v>
      </c>
      <c r="J172" s="66">
        <f t="shared" si="66"/>
        <v>25108</v>
      </c>
      <c r="K172" s="66">
        <f t="shared" si="66"/>
        <v>319539</v>
      </c>
      <c r="L172" s="66">
        <f t="shared" si="66"/>
        <v>137853</v>
      </c>
      <c r="M172" s="66">
        <f t="shared" si="66"/>
        <v>64990</v>
      </c>
      <c r="N172" s="66">
        <f t="shared" si="66"/>
        <v>0</v>
      </c>
      <c r="O172" s="66">
        <f t="shared" si="66"/>
        <v>0</v>
      </c>
      <c r="P172" s="66">
        <f t="shared" si="66"/>
        <v>71913</v>
      </c>
      <c r="Q172" s="66">
        <f t="shared" si="66"/>
        <v>161543</v>
      </c>
      <c r="R172" s="66">
        <f t="shared" si="66"/>
        <v>58599</v>
      </c>
      <c r="S172" s="66">
        <f t="shared" si="66"/>
        <v>72768</v>
      </c>
      <c r="T172" s="66">
        <f t="shared" si="66"/>
        <v>144799</v>
      </c>
      <c r="U172" s="66">
        <f t="shared" si="66"/>
        <v>15789</v>
      </c>
      <c r="V172" s="66">
        <f t="shared" si="66"/>
        <v>1751650</v>
      </c>
      <c r="W172" s="66">
        <f t="shared" si="66"/>
        <v>31610</v>
      </c>
      <c r="X172" s="66">
        <f t="shared" si="66"/>
        <v>2169</v>
      </c>
      <c r="Y172" s="66">
        <f t="shared" si="66"/>
        <v>4724</v>
      </c>
      <c r="Z172" s="66">
        <f t="shared" si="66"/>
        <v>109930</v>
      </c>
      <c r="AA172" s="66">
        <f t="shared" si="66"/>
        <v>37707</v>
      </c>
      <c r="AB172" s="66">
        <f t="shared" si="66"/>
        <v>352742</v>
      </c>
      <c r="AC172" s="66">
        <f t="shared" si="66"/>
        <v>64108</v>
      </c>
      <c r="AD172" s="66">
        <f t="shared" si="66"/>
        <v>18017</v>
      </c>
      <c r="AE172" s="66">
        <f t="shared" si="66"/>
        <v>5327</v>
      </c>
      <c r="AF172" s="66">
        <f t="shared" si="66"/>
        <v>63965</v>
      </c>
      <c r="AG172" s="66">
        <f t="shared" si="66"/>
        <v>929000</v>
      </c>
      <c r="AH172" s="66">
        <f t="shared" si="66"/>
        <v>168902</v>
      </c>
      <c r="AI172" s="66">
        <f t="shared" si="66"/>
        <v>127731</v>
      </c>
      <c r="AJ172" s="66">
        <f t="shared" si="66"/>
        <v>257458</v>
      </c>
      <c r="AK172" s="66">
        <f t="shared" si="66"/>
        <v>210619</v>
      </c>
      <c r="AL172" s="66">
        <f t="shared" si="66"/>
        <v>109519</v>
      </c>
      <c r="AM172" s="66">
        <f t="shared" si="66"/>
        <v>80495</v>
      </c>
      <c r="AN172" s="66">
        <f t="shared" si="66"/>
        <v>622941</v>
      </c>
      <c r="AO172" s="66">
        <f t="shared" si="66"/>
        <v>404447</v>
      </c>
      <c r="AP172" s="66">
        <f t="shared" si="66"/>
        <v>199800</v>
      </c>
      <c r="AQ172" s="66">
        <f t="shared" si="66"/>
        <v>11469278</v>
      </c>
    </row>
    <row r="173" spans="1:43" x14ac:dyDescent="0.2">
      <c r="A173" s="56" t="s">
        <v>140</v>
      </c>
      <c r="B173" s="54">
        <f>B165/1000</f>
        <v>2252.61</v>
      </c>
      <c r="C173" s="54">
        <f t="shared" ref="C173:AQ179" si="67">C165/1000</f>
        <v>443.19600000000003</v>
      </c>
      <c r="D173" s="54">
        <f t="shared" si="67"/>
        <v>199.84299999999999</v>
      </c>
      <c r="E173" s="54">
        <f t="shared" si="67"/>
        <v>26.65</v>
      </c>
      <c r="F173" s="54">
        <f t="shared" si="67"/>
        <v>14.59</v>
      </c>
      <c r="G173" s="54">
        <f t="shared" si="67"/>
        <v>122.893</v>
      </c>
      <c r="H173" s="54">
        <f t="shared" si="67"/>
        <v>15.254</v>
      </c>
      <c r="I173" s="54">
        <f t="shared" si="67"/>
        <v>126.961</v>
      </c>
      <c r="J173" s="54">
        <f t="shared" si="67"/>
        <v>5.9560000000000004</v>
      </c>
      <c r="K173" s="54">
        <f t="shared" si="67"/>
        <v>309.84899999999999</v>
      </c>
      <c r="L173" s="54">
        <f t="shared" si="67"/>
        <v>133.19900000000001</v>
      </c>
      <c r="M173" s="54">
        <f t="shared" si="67"/>
        <v>64.989999999999995</v>
      </c>
      <c r="N173" s="54">
        <f t="shared" si="67"/>
        <v>0</v>
      </c>
      <c r="O173" s="54">
        <f t="shared" si="67"/>
        <v>0</v>
      </c>
      <c r="P173" s="54">
        <f t="shared" si="67"/>
        <v>34.420999999999999</v>
      </c>
      <c r="Q173" s="54">
        <f t="shared" si="67"/>
        <v>130.5</v>
      </c>
      <c r="R173" s="54">
        <f t="shared" si="67"/>
        <v>58.598999999999997</v>
      </c>
      <c r="S173" s="54">
        <f t="shared" si="67"/>
        <v>44.223999999999997</v>
      </c>
      <c r="T173" s="54">
        <f t="shared" si="67"/>
        <v>99.346999999999994</v>
      </c>
      <c r="U173" s="54">
        <f t="shared" si="67"/>
        <v>0</v>
      </c>
      <c r="V173" s="54">
        <f t="shared" si="67"/>
        <v>1431.847</v>
      </c>
      <c r="W173" s="54">
        <f t="shared" si="67"/>
        <v>14.4</v>
      </c>
      <c r="X173" s="54">
        <f t="shared" si="67"/>
        <v>0</v>
      </c>
      <c r="Y173" s="54">
        <f t="shared" si="67"/>
        <v>1.788</v>
      </c>
      <c r="Z173" s="54">
        <f t="shared" si="67"/>
        <v>99.935000000000002</v>
      </c>
      <c r="AA173" s="54">
        <f t="shared" si="67"/>
        <v>11.111000000000001</v>
      </c>
      <c r="AB173" s="54">
        <f t="shared" si="67"/>
        <v>128.54</v>
      </c>
      <c r="AC173" s="54">
        <f t="shared" si="67"/>
        <v>9.343</v>
      </c>
      <c r="AD173" s="54">
        <f t="shared" si="67"/>
        <v>14.516999999999999</v>
      </c>
      <c r="AE173" s="54">
        <f t="shared" si="67"/>
        <v>0</v>
      </c>
      <c r="AF173" s="54">
        <f t="shared" si="67"/>
        <v>25.547999999999998</v>
      </c>
      <c r="AG173" s="54">
        <f t="shared" si="67"/>
        <v>98</v>
      </c>
      <c r="AH173" s="54">
        <f t="shared" si="67"/>
        <v>14.46</v>
      </c>
      <c r="AI173" s="54">
        <f t="shared" si="67"/>
        <v>36.265000000000001</v>
      </c>
      <c r="AJ173" s="54">
        <f t="shared" si="67"/>
        <v>4.6550000000000002</v>
      </c>
      <c r="AK173" s="54">
        <f t="shared" si="67"/>
        <v>0</v>
      </c>
      <c r="AL173" s="54">
        <f t="shared" si="67"/>
        <v>45.173000000000002</v>
      </c>
      <c r="AM173" s="54">
        <f t="shared" si="67"/>
        <v>31.137</v>
      </c>
      <c r="AN173" s="54">
        <f t="shared" si="67"/>
        <v>127.61499999999999</v>
      </c>
      <c r="AO173" s="54">
        <f t="shared" si="67"/>
        <v>131.256</v>
      </c>
      <c r="AP173" s="54">
        <f t="shared" si="67"/>
        <v>114.7</v>
      </c>
      <c r="AQ173" s="54">
        <f t="shared" si="67"/>
        <v>6423.3720000000003</v>
      </c>
    </row>
    <row r="174" spans="1:43" x14ac:dyDescent="0.2">
      <c r="A174" s="56" t="s">
        <v>141</v>
      </c>
      <c r="B174" s="54">
        <f t="shared" ref="B174:Q179" si="68">B166/1000</f>
        <v>1096.95</v>
      </c>
      <c r="C174" s="54">
        <f t="shared" si="68"/>
        <v>0</v>
      </c>
      <c r="D174" s="54">
        <f t="shared" si="68"/>
        <v>3.8490000000000002</v>
      </c>
      <c r="E174" s="54">
        <f t="shared" si="68"/>
        <v>0</v>
      </c>
      <c r="F174" s="54">
        <f t="shared" si="68"/>
        <v>0</v>
      </c>
      <c r="G174" s="54">
        <f t="shared" si="68"/>
        <v>24.337</v>
      </c>
      <c r="H174" s="54">
        <f t="shared" si="68"/>
        <v>0</v>
      </c>
      <c r="I174" s="54">
        <f t="shared" si="68"/>
        <v>0</v>
      </c>
      <c r="J174" s="54">
        <f t="shared" si="68"/>
        <v>0</v>
      </c>
      <c r="K174" s="54">
        <f t="shared" si="68"/>
        <v>9.69</v>
      </c>
      <c r="L174" s="54">
        <f t="shared" si="68"/>
        <v>0</v>
      </c>
      <c r="M174" s="54">
        <f t="shared" si="68"/>
        <v>0</v>
      </c>
      <c r="N174" s="54">
        <f t="shared" si="68"/>
        <v>0</v>
      </c>
      <c r="O174" s="54">
        <f t="shared" si="68"/>
        <v>0</v>
      </c>
      <c r="P174" s="54">
        <f t="shared" si="68"/>
        <v>2</v>
      </c>
      <c r="Q174" s="54">
        <f t="shared" si="68"/>
        <v>1.7689999999999999</v>
      </c>
      <c r="R174" s="54">
        <f t="shared" si="67"/>
        <v>0</v>
      </c>
      <c r="S174" s="54">
        <f t="shared" si="67"/>
        <v>0</v>
      </c>
      <c r="T174" s="54">
        <f t="shared" si="67"/>
        <v>9.1389999999999993</v>
      </c>
      <c r="U174" s="54">
        <f t="shared" si="67"/>
        <v>4.5620000000000003</v>
      </c>
      <c r="V174" s="54">
        <f t="shared" si="67"/>
        <v>159.90199999999999</v>
      </c>
      <c r="W174" s="54">
        <f t="shared" si="67"/>
        <v>0</v>
      </c>
      <c r="X174" s="54">
        <f t="shared" si="67"/>
        <v>0</v>
      </c>
      <c r="Y174" s="54">
        <f t="shared" si="67"/>
        <v>1.4</v>
      </c>
      <c r="Z174" s="54">
        <f t="shared" si="67"/>
        <v>0</v>
      </c>
      <c r="AA174" s="54">
        <f t="shared" si="67"/>
        <v>26.596</v>
      </c>
      <c r="AB174" s="54">
        <f t="shared" si="67"/>
        <v>115.464</v>
      </c>
      <c r="AC174" s="54">
        <f t="shared" si="67"/>
        <v>12.483000000000001</v>
      </c>
      <c r="AD174" s="54">
        <f t="shared" si="67"/>
        <v>3.5</v>
      </c>
      <c r="AE174" s="54">
        <f t="shared" si="67"/>
        <v>0</v>
      </c>
      <c r="AF174" s="54">
        <f t="shared" si="67"/>
        <v>0</v>
      </c>
      <c r="AG174" s="54">
        <f t="shared" si="67"/>
        <v>672</v>
      </c>
      <c r="AH174" s="54">
        <f t="shared" si="67"/>
        <v>7.8360000000000003</v>
      </c>
      <c r="AI174" s="54">
        <f t="shared" si="67"/>
        <v>9.8130000000000006</v>
      </c>
      <c r="AJ174" s="54">
        <f t="shared" si="67"/>
        <v>71.929000000000002</v>
      </c>
      <c r="AK174" s="54">
        <f t="shared" si="67"/>
        <v>174.148</v>
      </c>
      <c r="AL174" s="54">
        <f t="shared" si="67"/>
        <v>10.781000000000001</v>
      </c>
      <c r="AM174" s="54">
        <f t="shared" si="67"/>
        <v>2.5939999999999999</v>
      </c>
      <c r="AN174" s="54">
        <f t="shared" si="67"/>
        <v>427.09699999999998</v>
      </c>
      <c r="AO174" s="54">
        <f t="shared" si="67"/>
        <v>88.828000000000003</v>
      </c>
      <c r="AP174" s="54">
        <f t="shared" si="67"/>
        <v>5.9</v>
      </c>
      <c r="AQ174" s="54">
        <f t="shared" si="67"/>
        <v>2942.567</v>
      </c>
    </row>
    <row r="175" spans="1:43" x14ac:dyDescent="0.2">
      <c r="A175" s="56" t="s">
        <v>142</v>
      </c>
      <c r="B175" s="54">
        <f t="shared" si="68"/>
        <v>0</v>
      </c>
      <c r="C175" s="54">
        <f t="shared" si="67"/>
        <v>0</v>
      </c>
      <c r="D175" s="54">
        <f t="shared" si="67"/>
        <v>0</v>
      </c>
      <c r="E175" s="54">
        <f t="shared" si="67"/>
        <v>0</v>
      </c>
      <c r="F175" s="54">
        <f t="shared" si="67"/>
        <v>0</v>
      </c>
      <c r="G175" s="54">
        <f t="shared" si="67"/>
        <v>2.1720000000000002</v>
      </c>
      <c r="H175" s="54">
        <f t="shared" si="67"/>
        <v>0</v>
      </c>
      <c r="I175" s="54">
        <f t="shared" si="67"/>
        <v>0</v>
      </c>
      <c r="J175" s="54">
        <f t="shared" si="67"/>
        <v>0.80200000000000005</v>
      </c>
      <c r="K175" s="54">
        <f t="shared" si="67"/>
        <v>0</v>
      </c>
      <c r="L175" s="54">
        <f t="shared" si="67"/>
        <v>0</v>
      </c>
      <c r="M175" s="54">
        <f t="shared" si="67"/>
        <v>0</v>
      </c>
      <c r="N175" s="54">
        <f t="shared" si="67"/>
        <v>0</v>
      </c>
      <c r="O175" s="54">
        <f t="shared" si="67"/>
        <v>0</v>
      </c>
      <c r="P175" s="54">
        <f t="shared" si="67"/>
        <v>0</v>
      </c>
      <c r="Q175" s="54">
        <f t="shared" si="67"/>
        <v>0</v>
      </c>
      <c r="R175" s="54">
        <f t="shared" si="67"/>
        <v>0</v>
      </c>
      <c r="S175" s="54">
        <f t="shared" si="67"/>
        <v>0</v>
      </c>
      <c r="T175" s="54">
        <f t="shared" si="67"/>
        <v>0</v>
      </c>
      <c r="U175" s="54">
        <f t="shared" si="67"/>
        <v>0</v>
      </c>
      <c r="V175" s="54">
        <f t="shared" si="67"/>
        <v>0</v>
      </c>
      <c r="W175" s="54">
        <f t="shared" si="67"/>
        <v>0</v>
      </c>
      <c r="X175" s="54">
        <f t="shared" si="67"/>
        <v>0</v>
      </c>
      <c r="Y175" s="54">
        <f t="shared" si="67"/>
        <v>0</v>
      </c>
      <c r="Z175" s="54">
        <f t="shared" si="67"/>
        <v>0</v>
      </c>
      <c r="AA175" s="54">
        <f t="shared" si="67"/>
        <v>0</v>
      </c>
      <c r="AB175" s="54">
        <f t="shared" si="67"/>
        <v>0.255</v>
      </c>
      <c r="AC175" s="54">
        <f t="shared" si="67"/>
        <v>0.55700000000000005</v>
      </c>
      <c r="AD175" s="54">
        <f t="shared" si="67"/>
        <v>0</v>
      </c>
      <c r="AE175" s="54">
        <f t="shared" si="67"/>
        <v>0</v>
      </c>
      <c r="AF175" s="54">
        <f t="shared" si="67"/>
        <v>0</v>
      </c>
      <c r="AG175" s="54">
        <f t="shared" si="67"/>
        <v>159</v>
      </c>
      <c r="AH175" s="54">
        <f t="shared" si="67"/>
        <v>114.345</v>
      </c>
      <c r="AI175" s="54">
        <f t="shared" si="67"/>
        <v>3.871</v>
      </c>
      <c r="AJ175" s="54">
        <f t="shared" si="67"/>
        <v>135.41800000000001</v>
      </c>
      <c r="AK175" s="54">
        <f t="shared" si="67"/>
        <v>36.470999999999997</v>
      </c>
      <c r="AL175" s="54">
        <f t="shared" si="67"/>
        <v>12.804</v>
      </c>
      <c r="AM175" s="54">
        <f t="shared" si="67"/>
        <v>0.216</v>
      </c>
      <c r="AN175" s="54">
        <f t="shared" si="67"/>
        <v>3.278</v>
      </c>
      <c r="AO175" s="54">
        <f t="shared" si="67"/>
        <v>12.292</v>
      </c>
      <c r="AP175" s="54">
        <f t="shared" si="67"/>
        <v>8.83</v>
      </c>
      <c r="AQ175" s="54">
        <f t="shared" si="67"/>
        <v>490.31099999999998</v>
      </c>
    </row>
    <row r="176" spans="1:43" x14ac:dyDescent="0.2">
      <c r="A176" s="56" t="s">
        <v>143</v>
      </c>
      <c r="B176" s="54">
        <f t="shared" si="68"/>
        <v>22.66</v>
      </c>
      <c r="C176" s="54">
        <f t="shared" si="67"/>
        <v>0</v>
      </c>
      <c r="D176" s="54">
        <f t="shared" si="67"/>
        <v>10.063000000000001</v>
      </c>
      <c r="E176" s="54">
        <f t="shared" si="67"/>
        <v>0</v>
      </c>
      <c r="F176" s="54">
        <f t="shared" si="67"/>
        <v>0</v>
      </c>
      <c r="G176" s="54">
        <f t="shared" si="67"/>
        <v>0</v>
      </c>
      <c r="H176" s="54">
        <f t="shared" si="67"/>
        <v>0</v>
      </c>
      <c r="I176" s="54">
        <f t="shared" si="67"/>
        <v>5.5469999999999997</v>
      </c>
      <c r="J176" s="54">
        <f t="shared" si="67"/>
        <v>8.609</v>
      </c>
      <c r="K176" s="54">
        <f t="shared" si="67"/>
        <v>0</v>
      </c>
      <c r="L176" s="54">
        <f t="shared" si="67"/>
        <v>4.6539999999999999</v>
      </c>
      <c r="M176" s="54">
        <f t="shared" si="67"/>
        <v>0</v>
      </c>
      <c r="N176" s="54">
        <f t="shared" si="67"/>
        <v>0</v>
      </c>
      <c r="O176" s="54">
        <f t="shared" si="67"/>
        <v>0</v>
      </c>
      <c r="P176" s="54">
        <f t="shared" si="67"/>
        <v>11.757999999999999</v>
      </c>
      <c r="Q176" s="54">
        <f t="shared" si="67"/>
        <v>16.928000000000001</v>
      </c>
      <c r="R176" s="54">
        <f t="shared" si="67"/>
        <v>0</v>
      </c>
      <c r="S176" s="54">
        <f t="shared" si="67"/>
        <v>28.544</v>
      </c>
      <c r="T176" s="54">
        <f t="shared" si="67"/>
        <v>20</v>
      </c>
      <c r="U176" s="54">
        <f t="shared" si="67"/>
        <v>7.3929999999999998</v>
      </c>
      <c r="V176" s="54">
        <f t="shared" si="67"/>
        <v>0</v>
      </c>
      <c r="W176" s="54">
        <f t="shared" si="67"/>
        <v>17.21</v>
      </c>
      <c r="X176" s="54">
        <f t="shared" si="67"/>
        <v>2.169</v>
      </c>
      <c r="Y176" s="54">
        <f t="shared" si="67"/>
        <v>1.536</v>
      </c>
      <c r="Z176" s="54">
        <f t="shared" si="67"/>
        <v>9.9949999999999992</v>
      </c>
      <c r="AA176" s="54">
        <f t="shared" si="67"/>
        <v>0</v>
      </c>
      <c r="AB176" s="54">
        <f t="shared" si="67"/>
        <v>10.707000000000001</v>
      </c>
      <c r="AC176" s="54">
        <f t="shared" si="67"/>
        <v>13.834</v>
      </c>
      <c r="AD176" s="54">
        <f t="shared" si="67"/>
        <v>0</v>
      </c>
      <c r="AE176" s="54">
        <f t="shared" si="67"/>
        <v>5.327</v>
      </c>
      <c r="AF176" s="54">
        <f t="shared" si="67"/>
        <v>38.417000000000002</v>
      </c>
      <c r="AG176" s="54">
        <f t="shared" si="67"/>
        <v>0</v>
      </c>
      <c r="AH176" s="54">
        <f t="shared" si="67"/>
        <v>18.128</v>
      </c>
      <c r="AI176" s="54">
        <f t="shared" si="67"/>
        <v>62.468000000000004</v>
      </c>
      <c r="AJ176" s="54">
        <f t="shared" si="67"/>
        <v>43.045999999999999</v>
      </c>
      <c r="AK176" s="54">
        <f t="shared" si="67"/>
        <v>0</v>
      </c>
      <c r="AL176" s="54">
        <f t="shared" si="67"/>
        <v>9.516</v>
      </c>
      <c r="AM176" s="54">
        <f t="shared" si="67"/>
        <v>9.9120000000000008</v>
      </c>
      <c r="AN176" s="54">
        <f t="shared" si="67"/>
        <v>33.951000000000001</v>
      </c>
      <c r="AO176" s="54">
        <f t="shared" si="67"/>
        <v>128.87200000000001</v>
      </c>
      <c r="AP176" s="54">
        <f t="shared" si="67"/>
        <v>40.18</v>
      </c>
      <c r="AQ176" s="54">
        <f t="shared" si="67"/>
        <v>581.42399999999998</v>
      </c>
    </row>
    <row r="177" spans="1:43" x14ac:dyDescent="0.2">
      <c r="A177" s="56" t="s">
        <v>144</v>
      </c>
      <c r="B177" s="54">
        <f t="shared" si="68"/>
        <v>0</v>
      </c>
      <c r="C177" s="54">
        <f t="shared" si="67"/>
        <v>0</v>
      </c>
      <c r="D177" s="54">
        <f t="shared" si="67"/>
        <v>2.8490000000000002</v>
      </c>
      <c r="E177" s="54">
        <f t="shared" si="67"/>
        <v>0</v>
      </c>
      <c r="F177" s="54">
        <f t="shared" si="67"/>
        <v>0</v>
      </c>
      <c r="G177" s="54">
        <f t="shared" si="67"/>
        <v>0</v>
      </c>
      <c r="H177" s="54">
        <f t="shared" si="67"/>
        <v>0</v>
      </c>
      <c r="I177" s="54">
        <f t="shared" si="67"/>
        <v>0</v>
      </c>
      <c r="J177" s="54">
        <f t="shared" si="67"/>
        <v>0</v>
      </c>
      <c r="K177" s="54">
        <f t="shared" si="67"/>
        <v>0</v>
      </c>
      <c r="L177" s="54">
        <f t="shared" si="67"/>
        <v>0</v>
      </c>
      <c r="M177" s="54">
        <f t="shared" si="67"/>
        <v>0</v>
      </c>
      <c r="N177" s="54">
        <f t="shared" si="67"/>
        <v>0</v>
      </c>
      <c r="O177" s="54">
        <f t="shared" si="67"/>
        <v>0</v>
      </c>
      <c r="P177" s="54">
        <f t="shared" si="67"/>
        <v>0</v>
      </c>
      <c r="Q177" s="54">
        <f t="shared" si="67"/>
        <v>0</v>
      </c>
      <c r="R177" s="54">
        <f t="shared" si="67"/>
        <v>0</v>
      </c>
      <c r="S177" s="54">
        <f t="shared" si="67"/>
        <v>0</v>
      </c>
      <c r="T177" s="54">
        <f t="shared" si="67"/>
        <v>0</v>
      </c>
      <c r="U177" s="54">
        <f t="shared" si="67"/>
        <v>0</v>
      </c>
      <c r="V177" s="54">
        <f t="shared" si="67"/>
        <v>0</v>
      </c>
      <c r="W177" s="54">
        <f t="shared" si="67"/>
        <v>0</v>
      </c>
      <c r="X177" s="54">
        <f t="shared" si="67"/>
        <v>0</v>
      </c>
      <c r="Y177" s="54">
        <f t="shared" si="67"/>
        <v>0</v>
      </c>
      <c r="Z177" s="54">
        <f t="shared" si="67"/>
        <v>0</v>
      </c>
      <c r="AA177" s="54">
        <f t="shared" si="67"/>
        <v>0</v>
      </c>
      <c r="AB177" s="54">
        <f t="shared" si="67"/>
        <v>0</v>
      </c>
      <c r="AC177" s="54">
        <f t="shared" si="67"/>
        <v>0</v>
      </c>
      <c r="AD177" s="54">
        <f t="shared" si="67"/>
        <v>0</v>
      </c>
      <c r="AE177" s="54">
        <f t="shared" si="67"/>
        <v>0</v>
      </c>
      <c r="AF177" s="54">
        <f t="shared" si="67"/>
        <v>0</v>
      </c>
      <c r="AG177" s="54">
        <f t="shared" si="67"/>
        <v>0</v>
      </c>
      <c r="AH177" s="54">
        <f t="shared" si="67"/>
        <v>0</v>
      </c>
      <c r="AI177" s="54">
        <f t="shared" si="67"/>
        <v>0</v>
      </c>
      <c r="AJ177" s="54">
        <f t="shared" si="67"/>
        <v>0</v>
      </c>
      <c r="AK177" s="54">
        <f t="shared" si="67"/>
        <v>0</v>
      </c>
      <c r="AL177" s="54">
        <f t="shared" si="67"/>
        <v>0</v>
      </c>
      <c r="AM177" s="54">
        <f t="shared" si="67"/>
        <v>0</v>
      </c>
      <c r="AN177" s="54">
        <f t="shared" si="67"/>
        <v>0</v>
      </c>
      <c r="AO177" s="54">
        <f t="shared" si="67"/>
        <v>0</v>
      </c>
      <c r="AP177" s="54">
        <f t="shared" si="67"/>
        <v>0</v>
      </c>
      <c r="AQ177" s="54">
        <f t="shared" si="67"/>
        <v>2.8490000000000002</v>
      </c>
    </row>
    <row r="178" spans="1:43" x14ac:dyDescent="0.2">
      <c r="A178" s="56" t="s">
        <v>145</v>
      </c>
      <c r="B178" s="54">
        <f t="shared" si="68"/>
        <v>22.66</v>
      </c>
      <c r="C178" s="54">
        <f t="shared" si="67"/>
        <v>0</v>
      </c>
      <c r="D178" s="54">
        <f t="shared" si="67"/>
        <v>0</v>
      </c>
      <c r="E178" s="54">
        <f t="shared" si="67"/>
        <v>0</v>
      </c>
      <c r="F178" s="54">
        <f t="shared" si="67"/>
        <v>0</v>
      </c>
      <c r="G178" s="54">
        <f t="shared" si="67"/>
        <v>0</v>
      </c>
      <c r="H178" s="54">
        <f t="shared" si="67"/>
        <v>0</v>
      </c>
      <c r="I178" s="54">
        <f t="shared" si="67"/>
        <v>0</v>
      </c>
      <c r="J178" s="54">
        <f t="shared" si="67"/>
        <v>7.3319999999999999</v>
      </c>
      <c r="K178" s="54">
        <f t="shared" si="67"/>
        <v>0</v>
      </c>
      <c r="L178" s="54">
        <f t="shared" si="67"/>
        <v>0</v>
      </c>
      <c r="M178" s="54">
        <f t="shared" si="67"/>
        <v>0</v>
      </c>
      <c r="N178" s="54">
        <f t="shared" si="67"/>
        <v>0</v>
      </c>
      <c r="O178" s="54">
        <f t="shared" si="67"/>
        <v>0</v>
      </c>
      <c r="P178" s="54">
        <f t="shared" si="67"/>
        <v>0</v>
      </c>
      <c r="Q178" s="54">
        <f t="shared" si="67"/>
        <v>0</v>
      </c>
      <c r="R178" s="54">
        <f t="shared" si="67"/>
        <v>0</v>
      </c>
      <c r="S178" s="54">
        <f t="shared" si="67"/>
        <v>0</v>
      </c>
      <c r="T178" s="54">
        <f t="shared" si="67"/>
        <v>0</v>
      </c>
      <c r="U178" s="54">
        <f t="shared" si="67"/>
        <v>0</v>
      </c>
      <c r="V178" s="54">
        <f t="shared" si="67"/>
        <v>0</v>
      </c>
      <c r="W178" s="54">
        <f t="shared" si="67"/>
        <v>0</v>
      </c>
      <c r="X178" s="54">
        <f t="shared" si="67"/>
        <v>0</v>
      </c>
      <c r="Y178" s="54">
        <f t="shared" si="67"/>
        <v>0</v>
      </c>
      <c r="Z178" s="54">
        <f t="shared" si="67"/>
        <v>0</v>
      </c>
      <c r="AA178" s="54">
        <f t="shared" si="67"/>
        <v>0</v>
      </c>
      <c r="AB178" s="54">
        <f t="shared" si="67"/>
        <v>0</v>
      </c>
      <c r="AC178" s="54">
        <f t="shared" si="67"/>
        <v>0.55700000000000005</v>
      </c>
      <c r="AD178" s="54">
        <f t="shared" si="67"/>
        <v>0</v>
      </c>
      <c r="AE178" s="54">
        <f t="shared" si="67"/>
        <v>0</v>
      </c>
      <c r="AF178" s="54">
        <f t="shared" si="67"/>
        <v>0</v>
      </c>
      <c r="AG178" s="54">
        <f t="shared" si="67"/>
        <v>0</v>
      </c>
      <c r="AH178" s="54">
        <f t="shared" si="67"/>
        <v>0</v>
      </c>
      <c r="AI178" s="54">
        <f t="shared" si="67"/>
        <v>0</v>
      </c>
      <c r="AJ178" s="54">
        <f t="shared" si="67"/>
        <v>0</v>
      </c>
      <c r="AK178" s="54">
        <f t="shared" si="67"/>
        <v>0</v>
      </c>
      <c r="AL178" s="54">
        <f t="shared" si="67"/>
        <v>0</v>
      </c>
      <c r="AM178" s="54">
        <f t="shared" si="67"/>
        <v>0</v>
      </c>
      <c r="AN178" s="54">
        <f t="shared" si="67"/>
        <v>28</v>
      </c>
      <c r="AO178" s="54">
        <f t="shared" si="67"/>
        <v>0.61</v>
      </c>
      <c r="AP178" s="54">
        <f t="shared" si="67"/>
        <v>30.19</v>
      </c>
      <c r="AQ178" s="54">
        <f t="shared" si="67"/>
        <v>89.349000000000004</v>
      </c>
    </row>
    <row r="179" spans="1:43" x14ac:dyDescent="0.2">
      <c r="A179" s="56" t="s">
        <v>146</v>
      </c>
      <c r="B179" s="54">
        <f t="shared" si="68"/>
        <v>426.42</v>
      </c>
      <c r="C179" s="54">
        <f t="shared" si="67"/>
        <v>0</v>
      </c>
      <c r="D179" s="54">
        <f t="shared" si="67"/>
        <v>0</v>
      </c>
      <c r="E179" s="54">
        <f t="shared" si="67"/>
        <v>0</v>
      </c>
      <c r="F179" s="54">
        <f t="shared" si="67"/>
        <v>0</v>
      </c>
      <c r="G179" s="54">
        <f t="shared" si="67"/>
        <v>0</v>
      </c>
      <c r="H179" s="54">
        <f t="shared" si="67"/>
        <v>20.501999999999999</v>
      </c>
      <c r="I179" s="54">
        <f t="shared" si="67"/>
        <v>3.51</v>
      </c>
      <c r="J179" s="54">
        <f t="shared" si="67"/>
        <v>2.4089999999999998</v>
      </c>
      <c r="K179" s="54">
        <f t="shared" si="67"/>
        <v>0</v>
      </c>
      <c r="L179" s="54">
        <f t="shared" si="67"/>
        <v>0</v>
      </c>
      <c r="M179" s="54">
        <f t="shared" si="67"/>
        <v>0</v>
      </c>
      <c r="N179" s="54">
        <f t="shared" si="67"/>
        <v>0</v>
      </c>
      <c r="O179" s="54">
        <f t="shared" si="67"/>
        <v>0</v>
      </c>
      <c r="P179" s="54">
        <f t="shared" si="67"/>
        <v>23.734000000000002</v>
      </c>
      <c r="Q179" s="54">
        <f t="shared" si="67"/>
        <v>12.346</v>
      </c>
      <c r="R179" s="54">
        <f t="shared" si="67"/>
        <v>0</v>
      </c>
      <c r="S179" s="54">
        <f t="shared" si="67"/>
        <v>0</v>
      </c>
      <c r="T179" s="54">
        <f t="shared" si="67"/>
        <v>16.312999999999999</v>
      </c>
      <c r="U179" s="54">
        <f t="shared" si="67"/>
        <v>3.8340000000000001</v>
      </c>
      <c r="V179" s="54">
        <f t="shared" si="67"/>
        <v>159.90100000000001</v>
      </c>
      <c r="W179" s="54">
        <f t="shared" si="67"/>
        <v>0</v>
      </c>
      <c r="X179" s="54">
        <f t="shared" si="67"/>
        <v>0</v>
      </c>
      <c r="Y179" s="54">
        <f t="shared" si="67"/>
        <v>0</v>
      </c>
      <c r="Z179" s="54">
        <f t="shared" si="67"/>
        <v>0</v>
      </c>
      <c r="AA179" s="54">
        <f t="shared" ref="AA179:AQ179" si="69">AA171/1000</f>
        <v>0</v>
      </c>
      <c r="AB179" s="54">
        <f t="shared" si="69"/>
        <v>97.775999999999996</v>
      </c>
      <c r="AC179" s="54">
        <f t="shared" si="69"/>
        <v>27.334</v>
      </c>
      <c r="AD179" s="54">
        <f t="shared" si="69"/>
        <v>0</v>
      </c>
      <c r="AE179" s="54">
        <f t="shared" si="69"/>
        <v>0</v>
      </c>
      <c r="AF179" s="54">
        <f t="shared" si="69"/>
        <v>0</v>
      </c>
      <c r="AG179" s="54">
        <f t="shared" si="69"/>
        <v>0</v>
      </c>
      <c r="AH179" s="54">
        <f t="shared" si="69"/>
        <v>14.132999999999999</v>
      </c>
      <c r="AI179" s="54">
        <f t="shared" si="69"/>
        <v>15.314</v>
      </c>
      <c r="AJ179" s="54">
        <f t="shared" si="69"/>
        <v>2.41</v>
      </c>
      <c r="AK179" s="54">
        <f t="shared" si="69"/>
        <v>0</v>
      </c>
      <c r="AL179" s="54">
        <f t="shared" si="69"/>
        <v>31.245000000000001</v>
      </c>
      <c r="AM179" s="54">
        <f t="shared" si="69"/>
        <v>36.636000000000003</v>
      </c>
      <c r="AN179" s="54">
        <f t="shared" si="69"/>
        <v>3</v>
      </c>
      <c r="AO179" s="54">
        <f t="shared" si="69"/>
        <v>42.588999999999999</v>
      </c>
      <c r="AP179" s="54">
        <f t="shared" si="69"/>
        <v>0</v>
      </c>
      <c r="AQ179" s="54">
        <f t="shared" si="69"/>
        <v>939.40599999999995</v>
      </c>
    </row>
    <row r="180" spans="1:43" x14ac:dyDescent="0.2">
      <c r="A180" s="111" t="s">
        <v>282</v>
      </c>
      <c r="B180" s="65">
        <f>SUM(B173:B179)</f>
        <v>3821.3</v>
      </c>
      <c r="C180" s="65">
        <f t="shared" ref="C180:AQ180" si="70">SUM(C173:C179)</f>
        <v>443.19600000000003</v>
      </c>
      <c r="D180" s="65">
        <f t="shared" si="70"/>
        <v>216.60399999999996</v>
      </c>
      <c r="E180" s="65">
        <f t="shared" si="70"/>
        <v>26.65</v>
      </c>
      <c r="F180" s="65">
        <f t="shared" si="70"/>
        <v>14.59</v>
      </c>
      <c r="G180" s="65">
        <f t="shared" si="70"/>
        <v>149.40199999999999</v>
      </c>
      <c r="H180" s="65">
        <f t="shared" si="70"/>
        <v>35.756</v>
      </c>
      <c r="I180" s="65">
        <f t="shared" si="70"/>
        <v>136.018</v>
      </c>
      <c r="J180" s="65">
        <f t="shared" si="70"/>
        <v>25.108000000000001</v>
      </c>
      <c r="K180" s="65">
        <f t="shared" si="70"/>
        <v>319.53899999999999</v>
      </c>
      <c r="L180" s="65">
        <f t="shared" si="70"/>
        <v>137.85300000000001</v>
      </c>
      <c r="M180" s="65">
        <f t="shared" si="70"/>
        <v>64.989999999999995</v>
      </c>
      <c r="N180" s="65">
        <f t="shared" si="70"/>
        <v>0</v>
      </c>
      <c r="O180" s="65">
        <f t="shared" si="70"/>
        <v>0</v>
      </c>
      <c r="P180" s="65">
        <f t="shared" si="70"/>
        <v>71.913000000000011</v>
      </c>
      <c r="Q180" s="65">
        <f t="shared" si="70"/>
        <v>161.54300000000001</v>
      </c>
      <c r="R180" s="65">
        <f t="shared" si="70"/>
        <v>58.598999999999997</v>
      </c>
      <c r="S180" s="65">
        <f t="shared" si="70"/>
        <v>72.768000000000001</v>
      </c>
      <c r="T180" s="65">
        <f t="shared" si="70"/>
        <v>144.79899999999998</v>
      </c>
      <c r="U180" s="65">
        <f t="shared" si="70"/>
        <v>15.789</v>
      </c>
      <c r="V180" s="65">
        <f t="shared" si="70"/>
        <v>1751.65</v>
      </c>
      <c r="W180" s="65">
        <f t="shared" si="70"/>
        <v>31.61</v>
      </c>
      <c r="X180" s="65">
        <f t="shared" si="70"/>
        <v>2.169</v>
      </c>
      <c r="Y180" s="65">
        <f t="shared" si="70"/>
        <v>4.7240000000000002</v>
      </c>
      <c r="Z180" s="65">
        <f t="shared" si="70"/>
        <v>109.93</v>
      </c>
      <c r="AA180" s="65">
        <f t="shared" si="70"/>
        <v>37.707000000000001</v>
      </c>
      <c r="AB180" s="65">
        <f t="shared" si="70"/>
        <v>352.74199999999996</v>
      </c>
      <c r="AC180" s="65">
        <f t="shared" si="70"/>
        <v>64.108000000000004</v>
      </c>
      <c r="AD180" s="65">
        <f t="shared" si="70"/>
        <v>18.016999999999999</v>
      </c>
      <c r="AE180" s="65">
        <f t="shared" si="70"/>
        <v>5.327</v>
      </c>
      <c r="AF180" s="65">
        <f t="shared" si="70"/>
        <v>63.965000000000003</v>
      </c>
      <c r="AG180" s="65">
        <f t="shared" si="70"/>
        <v>929</v>
      </c>
      <c r="AH180" s="65">
        <f t="shared" si="70"/>
        <v>168.90200000000002</v>
      </c>
      <c r="AI180" s="65">
        <f t="shared" si="70"/>
        <v>127.73099999999999</v>
      </c>
      <c r="AJ180" s="65">
        <f t="shared" si="70"/>
        <v>257.45800000000003</v>
      </c>
      <c r="AK180" s="65">
        <f t="shared" si="70"/>
        <v>210.619</v>
      </c>
      <c r="AL180" s="65">
        <f t="shared" si="70"/>
        <v>109.51900000000001</v>
      </c>
      <c r="AM180" s="65">
        <f t="shared" si="70"/>
        <v>80.495000000000005</v>
      </c>
      <c r="AN180" s="65">
        <f t="shared" si="70"/>
        <v>622.94100000000003</v>
      </c>
      <c r="AO180" s="65">
        <f t="shared" si="70"/>
        <v>404.44700000000006</v>
      </c>
      <c r="AP180" s="65">
        <f t="shared" si="70"/>
        <v>199.8</v>
      </c>
      <c r="AQ180" s="65">
        <f t="shared" si="70"/>
        <v>11469.277999999998</v>
      </c>
    </row>
    <row r="181" spans="1:43" x14ac:dyDescent="0.2">
      <c r="A181" t="s">
        <v>140</v>
      </c>
      <c r="B181" s="54">
        <f>B165/1000</f>
        <v>2252.61</v>
      </c>
      <c r="C181" s="68">
        <f>SUM(C165:E165)/1000</f>
        <v>669.68899999999996</v>
      </c>
      <c r="F181" s="54">
        <f>SUM(F165:J165)/1000</f>
        <v>285.654</v>
      </c>
      <c r="K181" s="54">
        <f>SUM(K165:O165)/1000</f>
        <v>508.03800000000001</v>
      </c>
      <c r="P181" s="54">
        <f>SUM(P165:U165)/1000</f>
        <v>367.09100000000001</v>
      </c>
      <c r="V181" s="54">
        <f>SUM(V165:Y165)/1000</f>
        <v>1448.0350000000001</v>
      </c>
      <c r="Z181" s="54">
        <f>SUM(Z165:AF165)/1000</f>
        <v>288.99400000000003</v>
      </c>
      <c r="AG181" s="54">
        <f>SUM(AG165:AK165)/1000</f>
        <v>153.38</v>
      </c>
      <c r="AL181" s="54">
        <f>SUM(AL165:AM165)/1000</f>
        <v>76.31</v>
      </c>
      <c r="AN181" s="54">
        <f>SUM(AN165:AP165)/1000</f>
        <v>373.57100000000003</v>
      </c>
    </row>
    <row r="182" spans="1:43" x14ac:dyDescent="0.2">
      <c r="A182" t="s">
        <v>141</v>
      </c>
      <c r="B182" s="54">
        <f t="shared" ref="B182:B187" si="71">B166/1000</f>
        <v>1096.95</v>
      </c>
      <c r="C182" s="68">
        <f t="shared" ref="C182:C187" si="72">SUM(C166:E166)/1000</f>
        <v>3.8490000000000002</v>
      </c>
      <c r="F182" s="54">
        <f t="shared" ref="F182:F187" si="73">SUM(F166:J166)/1000</f>
        <v>24.337</v>
      </c>
      <c r="K182" s="54">
        <f t="shared" ref="K182:K187" si="74">SUM(K166:O166)/1000</f>
        <v>9.69</v>
      </c>
      <c r="P182" s="54">
        <f t="shared" ref="P182:P187" si="75">SUM(P166:U166)/1000</f>
        <v>17.47</v>
      </c>
      <c r="V182" s="54">
        <f t="shared" ref="V182:V187" si="76">SUM(V166:Y166)/1000</f>
        <v>161.30199999999999</v>
      </c>
      <c r="Z182" s="54">
        <f t="shared" ref="Z182:Z187" si="77">SUM(Z166:AF166)/1000</f>
        <v>158.04300000000001</v>
      </c>
      <c r="AG182" s="54">
        <f t="shared" ref="AG182:AG187" si="78">SUM(AG166:AK166)/1000</f>
        <v>935.726</v>
      </c>
      <c r="AL182" s="54">
        <f t="shared" ref="AL182:AL187" si="79">SUM(AL166:AM166)/1000</f>
        <v>13.375</v>
      </c>
      <c r="AN182" s="54">
        <f t="shared" ref="AN182:AN187" si="80">SUM(AN166:AP166)/1000</f>
        <v>521.82500000000005</v>
      </c>
    </row>
    <row r="183" spans="1:43" x14ac:dyDescent="0.2">
      <c r="A183" t="s">
        <v>142</v>
      </c>
      <c r="B183" s="54">
        <f t="shared" si="71"/>
        <v>0</v>
      </c>
      <c r="C183" s="68">
        <f t="shared" si="72"/>
        <v>0</v>
      </c>
      <c r="F183" s="54">
        <f t="shared" si="73"/>
        <v>2.9740000000000002</v>
      </c>
      <c r="K183" s="54">
        <f t="shared" si="74"/>
        <v>0</v>
      </c>
      <c r="P183" s="54">
        <f t="shared" si="75"/>
        <v>0</v>
      </c>
      <c r="V183" s="54">
        <f t="shared" si="76"/>
        <v>0</v>
      </c>
      <c r="Z183" s="54">
        <f t="shared" si="77"/>
        <v>0.81200000000000006</v>
      </c>
      <c r="AG183" s="54">
        <f t="shared" si="78"/>
        <v>449.10500000000002</v>
      </c>
      <c r="AL183" s="54">
        <f t="shared" si="79"/>
        <v>13.02</v>
      </c>
      <c r="AN183" s="54">
        <f t="shared" si="80"/>
        <v>24.4</v>
      </c>
    </row>
    <row r="184" spans="1:43" x14ac:dyDescent="0.2">
      <c r="A184" t="s">
        <v>143</v>
      </c>
      <c r="B184" s="54">
        <f t="shared" si="71"/>
        <v>22.66</v>
      </c>
      <c r="C184" s="68">
        <f t="shared" si="72"/>
        <v>10.063000000000001</v>
      </c>
      <c r="F184" s="54">
        <f t="shared" si="73"/>
        <v>14.156000000000001</v>
      </c>
      <c r="K184" s="54">
        <f t="shared" si="74"/>
        <v>4.6539999999999999</v>
      </c>
      <c r="P184" s="54">
        <f t="shared" si="75"/>
        <v>84.623000000000005</v>
      </c>
      <c r="V184" s="54">
        <f t="shared" si="76"/>
        <v>20.914999999999999</v>
      </c>
      <c r="Z184" s="54">
        <f t="shared" si="77"/>
        <v>78.28</v>
      </c>
      <c r="AG184" s="54">
        <f t="shared" si="78"/>
        <v>123.642</v>
      </c>
      <c r="AL184" s="54">
        <f t="shared" si="79"/>
        <v>19.428000000000001</v>
      </c>
      <c r="AN184" s="54">
        <f t="shared" si="80"/>
        <v>203.00299999999999</v>
      </c>
    </row>
    <row r="185" spans="1:43" x14ac:dyDescent="0.2">
      <c r="A185" t="s">
        <v>144</v>
      </c>
      <c r="B185" s="54">
        <f t="shared" si="71"/>
        <v>0</v>
      </c>
      <c r="C185" s="68">
        <f t="shared" si="72"/>
        <v>2.8490000000000002</v>
      </c>
      <c r="F185" s="54">
        <f t="shared" si="73"/>
        <v>0</v>
      </c>
      <c r="K185" s="54">
        <f t="shared" si="74"/>
        <v>0</v>
      </c>
      <c r="P185" s="54">
        <f t="shared" si="75"/>
        <v>0</v>
      </c>
      <c r="V185" s="54">
        <f t="shared" si="76"/>
        <v>0</v>
      </c>
      <c r="Z185" s="54">
        <f t="shared" si="77"/>
        <v>0</v>
      </c>
      <c r="AG185" s="54">
        <f t="shared" si="78"/>
        <v>0</v>
      </c>
      <c r="AL185" s="54">
        <f t="shared" si="79"/>
        <v>0</v>
      </c>
      <c r="AN185" s="54">
        <f t="shared" si="80"/>
        <v>0</v>
      </c>
    </row>
    <row r="186" spans="1:43" x14ac:dyDescent="0.2">
      <c r="A186" t="s">
        <v>145</v>
      </c>
      <c r="B186" s="54">
        <f t="shared" si="71"/>
        <v>22.66</v>
      </c>
      <c r="C186" s="68">
        <f t="shared" si="72"/>
        <v>0</v>
      </c>
      <c r="F186" s="54">
        <f t="shared" si="73"/>
        <v>7.3319999999999999</v>
      </c>
      <c r="K186" s="54">
        <f t="shared" si="74"/>
        <v>0</v>
      </c>
      <c r="P186" s="54">
        <f t="shared" si="75"/>
        <v>0</v>
      </c>
      <c r="V186" s="54">
        <f t="shared" si="76"/>
        <v>0</v>
      </c>
      <c r="Z186" s="54">
        <f t="shared" si="77"/>
        <v>0.55700000000000005</v>
      </c>
      <c r="AG186" s="54">
        <f t="shared" si="78"/>
        <v>0</v>
      </c>
      <c r="AL186" s="54">
        <f t="shared" si="79"/>
        <v>0</v>
      </c>
      <c r="AN186" s="54">
        <f t="shared" si="80"/>
        <v>58.8</v>
      </c>
    </row>
    <row r="187" spans="1:43" x14ac:dyDescent="0.2">
      <c r="A187" t="s">
        <v>146</v>
      </c>
      <c r="B187" s="54">
        <f t="shared" si="71"/>
        <v>426.42</v>
      </c>
      <c r="C187" s="68">
        <f t="shared" si="72"/>
        <v>0</v>
      </c>
      <c r="F187" s="54">
        <f t="shared" si="73"/>
        <v>26.420999999999999</v>
      </c>
      <c r="K187" s="54">
        <f t="shared" si="74"/>
        <v>0</v>
      </c>
      <c r="P187" s="54">
        <f t="shared" si="75"/>
        <v>56.226999999999997</v>
      </c>
      <c r="V187" s="54">
        <f t="shared" si="76"/>
        <v>159.90100000000001</v>
      </c>
      <c r="Z187" s="54">
        <f t="shared" si="77"/>
        <v>125.11</v>
      </c>
      <c r="AG187" s="54">
        <f t="shared" si="78"/>
        <v>31.856999999999999</v>
      </c>
      <c r="AL187" s="54">
        <f t="shared" si="79"/>
        <v>67.881</v>
      </c>
      <c r="AN187" s="54">
        <f t="shared" si="80"/>
        <v>45.588999999999999</v>
      </c>
    </row>
    <row r="188" spans="1:43" x14ac:dyDescent="0.2">
      <c r="A188" s="67" t="s">
        <v>282</v>
      </c>
      <c r="B188" s="65">
        <f>SUM(B181:B187)</f>
        <v>3821.3</v>
      </c>
      <c r="C188" s="65">
        <f>SUM(C181:C187)</f>
        <v>686.45</v>
      </c>
      <c r="D188" s="67"/>
      <c r="E188" s="67"/>
      <c r="F188" s="65">
        <f>SUM(F181:F187)</f>
        <v>360.87399999999997</v>
      </c>
      <c r="G188" s="67"/>
      <c r="H188" s="67"/>
      <c r="I188" s="67"/>
      <c r="J188" s="67"/>
      <c r="K188" s="65">
        <f>SUM(K181:K187)</f>
        <v>522.38200000000006</v>
      </c>
      <c r="L188" s="67"/>
      <c r="M188" s="67"/>
      <c r="N188" s="67"/>
      <c r="O188" s="67"/>
      <c r="P188" s="65">
        <f>SUM(P181:P187)</f>
        <v>525.41100000000006</v>
      </c>
      <c r="Q188" s="67"/>
      <c r="R188" s="67"/>
      <c r="S188" s="67"/>
      <c r="T188" s="67"/>
      <c r="U188" s="67"/>
      <c r="V188" s="65">
        <f>SUM(V181:V187)</f>
        <v>1790.153</v>
      </c>
      <c r="W188" s="67"/>
      <c r="X188" s="67"/>
      <c r="Y188" s="67"/>
      <c r="Z188" s="65">
        <f>SUM(Z181:Z187)</f>
        <v>651.79600000000005</v>
      </c>
      <c r="AA188" s="67"/>
      <c r="AB188" s="67"/>
      <c r="AC188" s="67"/>
      <c r="AD188" s="67"/>
      <c r="AE188" s="67"/>
      <c r="AF188" s="67"/>
      <c r="AG188" s="65">
        <f>SUM(AG181:AG187)</f>
        <v>1693.71</v>
      </c>
      <c r="AH188" s="67"/>
      <c r="AI188" s="67"/>
      <c r="AJ188" s="67"/>
      <c r="AK188" s="67"/>
      <c r="AL188" s="65">
        <f>SUM(AL181:AL187)</f>
        <v>190.01400000000001</v>
      </c>
      <c r="AM188" s="67"/>
      <c r="AN188" s="65">
        <f>SUM(AN181:AN187)</f>
        <v>1227.1879999999999</v>
      </c>
      <c r="AO188" s="67"/>
      <c r="AP188" s="67"/>
      <c r="AQ188" s="67"/>
    </row>
    <row r="191" spans="1:43" x14ac:dyDescent="0.2">
      <c r="A191" s="93" t="s">
        <v>640</v>
      </c>
      <c r="AP191" t="s">
        <v>295</v>
      </c>
    </row>
    <row r="192" spans="1:43" x14ac:dyDescent="0.2">
      <c r="A192" s="43"/>
      <c r="B192" s="43">
        <v>1</v>
      </c>
      <c r="C192" s="43">
        <v>2</v>
      </c>
      <c r="D192" s="43">
        <v>3</v>
      </c>
      <c r="E192" s="43">
        <v>4</v>
      </c>
      <c r="F192" s="43">
        <v>5</v>
      </c>
      <c r="G192" s="43">
        <v>6</v>
      </c>
      <c r="H192" s="43">
        <v>7</v>
      </c>
      <c r="I192" s="43">
        <v>8</v>
      </c>
      <c r="J192" s="43">
        <v>9</v>
      </c>
      <c r="K192" s="43">
        <v>10</v>
      </c>
      <c r="L192" s="43">
        <v>11</v>
      </c>
      <c r="M192" s="43">
        <v>12</v>
      </c>
      <c r="N192" s="43">
        <v>13</v>
      </c>
      <c r="O192" s="43">
        <v>14</v>
      </c>
      <c r="P192" s="43">
        <v>15</v>
      </c>
      <c r="Q192" s="43">
        <v>16</v>
      </c>
      <c r="R192" s="43">
        <v>17</v>
      </c>
      <c r="S192" s="43">
        <v>18</v>
      </c>
      <c r="T192" s="43">
        <v>19</v>
      </c>
      <c r="U192" s="43">
        <v>20</v>
      </c>
      <c r="V192" s="43">
        <v>21</v>
      </c>
      <c r="W192" s="43">
        <v>22</v>
      </c>
      <c r="X192" s="43">
        <v>23</v>
      </c>
      <c r="Y192" s="43">
        <v>24</v>
      </c>
      <c r="Z192" s="43">
        <v>25</v>
      </c>
      <c r="AA192" s="43">
        <v>26</v>
      </c>
      <c r="AB192" s="43">
        <v>27</v>
      </c>
      <c r="AC192" s="43">
        <v>28</v>
      </c>
      <c r="AD192" s="43">
        <v>29</v>
      </c>
      <c r="AE192" s="43">
        <v>30</v>
      </c>
      <c r="AF192" s="43">
        <v>31</v>
      </c>
      <c r="AG192" s="43">
        <v>32</v>
      </c>
      <c r="AH192" s="43">
        <v>33</v>
      </c>
      <c r="AI192" s="43">
        <v>34</v>
      </c>
      <c r="AJ192" s="43">
        <v>35</v>
      </c>
      <c r="AK192" s="43">
        <v>36</v>
      </c>
      <c r="AL192" s="43">
        <v>37</v>
      </c>
      <c r="AM192" s="43">
        <v>38</v>
      </c>
      <c r="AN192" s="43">
        <v>39</v>
      </c>
      <c r="AO192" s="43">
        <v>40</v>
      </c>
      <c r="AP192" s="43">
        <v>41</v>
      </c>
      <c r="AQ192" s="43"/>
    </row>
    <row r="193" spans="1:43" x14ac:dyDescent="0.2">
      <c r="B193" t="s">
        <v>51</v>
      </c>
      <c r="C193" t="s">
        <v>47</v>
      </c>
      <c r="D193" t="s">
        <v>47</v>
      </c>
      <c r="E193" t="s">
        <v>47</v>
      </c>
      <c r="F193" t="s">
        <v>41</v>
      </c>
      <c r="G193" t="s">
        <v>41</v>
      </c>
      <c r="H193" t="s">
        <v>41</v>
      </c>
      <c r="I193" t="s">
        <v>41</v>
      </c>
      <c r="J193" t="s">
        <v>41</v>
      </c>
      <c r="K193" t="s">
        <v>35</v>
      </c>
      <c r="L193" t="s">
        <v>35</v>
      </c>
      <c r="M193" t="s">
        <v>35</v>
      </c>
      <c r="N193" t="s">
        <v>35</v>
      </c>
      <c r="O193" t="s">
        <v>35</v>
      </c>
      <c r="P193" t="s">
        <v>28</v>
      </c>
      <c r="Q193" t="s">
        <v>28</v>
      </c>
      <c r="R193" t="s">
        <v>28</v>
      </c>
      <c r="S193" t="s">
        <v>28</v>
      </c>
      <c r="T193" t="s">
        <v>28</v>
      </c>
      <c r="U193" t="s">
        <v>28</v>
      </c>
      <c r="V193" t="s">
        <v>23</v>
      </c>
      <c r="W193" t="s">
        <v>23</v>
      </c>
      <c r="X193" t="s">
        <v>23</v>
      </c>
      <c r="Y193" t="s">
        <v>23</v>
      </c>
      <c r="Z193" t="s">
        <v>15</v>
      </c>
      <c r="AA193" t="s">
        <v>15</v>
      </c>
      <c r="AB193" t="s">
        <v>15</v>
      </c>
      <c r="AC193" t="s">
        <v>15</v>
      </c>
      <c r="AD193" t="s">
        <v>15</v>
      </c>
      <c r="AE193" t="s">
        <v>15</v>
      </c>
      <c r="AF193" t="s">
        <v>15</v>
      </c>
      <c r="AG193" t="s">
        <v>9</v>
      </c>
      <c r="AH193" t="s">
        <v>9</v>
      </c>
      <c r="AI193" t="s">
        <v>9</v>
      </c>
      <c r="AJ193" t="s">
        <v>9</v>
      </c>
      <c r="AK193" t="s">
        <v>9</v>
      </c>
      <c r="AL193" t="s">
        <v>6</v>
      </c>
      <c r="AM193" t="s">
        <v>6</v>
      </c>
      <c r="AN193" t="s">
        <v>2</v>
      </c>
      <c r="AO193" t="s">
        <v>2</v>
      </c>
      <c r="AP193" t="s">
        <v>2</v>
      </c>
      <c r="AQ193" t="s">
        <v>205</v>
      </c>
    </row>
    <row r="194" spans="1:43" x14ac:dyDescent="0.2">
      <c r="A194" s="61"/>
      <c r="B194" s="61" t="s">
        <v>50</v>
      </c>
      <c r="C194" s="61" t="s">
        <v>49</v>
      </c>
      <c r="D194" s="61" t="s">
        <v>48</v>
      </c>
      <c r="E194" s="61" t="s">
        <v>46</v>
      </c>
      <c r="F194" s="61" t="s">
        <v>45</v>
      </c>
      <c r="G194" s="61" t="s">
        <v>44</v>
      </c>
      <c r="H194" s="61" t="s">
        <v>43</v>
      </c>
      <c r="I194" s="61" t="s">
        <v>42</v>
      </c>
      <c r="J194" s="61" t="s">
        <v>40</v>
      </c>
      <c r="K194" s="61" t="s">
        <v>39</v>
      </c>
      <c r="L194" s="61" t="s">
        <v>38</v>
      </c>
      <c r="M194" s="61" t="s">
        <v>37</v>
      </c>
      <c r="N194" s="61" t="s">
        <v>36</v>
      </c>
      <c r="O194" s="61" t="s">
        <v>34</v>
      </c>
      <c r="P194" s="61" t="s">
        <v>33</v>
      </c>
      <c r="Q194" s="61" t="s">
        <v>32</v>
      </c>
      <c r="R194" s="61" t="s">
        <v>31</v>
      </c>
      <c r="S194" s="61" t="s">
        <v>30</v>
      </c>
      <c r="T194" s="61" t="s">
        <v>29</v>
      </c>
      <c r="U194" s="61" t="s">
        <v>27</v>
      </c>
      <c r="V194" s="61" t="s">
        <v>26</v>
      </c>
      <c r="W194" s="61" t="s">
        <v>25</v>
      </c>
      <c r="X194" s="61" t="s">
        <v>24</v>
      </c>
      <c r="Y194" s="61" t="s">
        <v>22</v>
      </c>
      <c r="Z194" s="61" t="s">
        <v>21</v>
      </c>
      <c r="AA194" s="61" t="s">
        <v>20</v>
      </c>
      <c r="AB194" s="61" t="s">
        <v>19</v>
      </c>
      <c r="AC194" s="61" t="s">
        <v>18</v>
      </c>
      <c r="AD194" s="61" t="s">
        <v>17</v>
      </c>
      <c r="AE194" s="61" t="s">
        <v>16</v>
      </c>
      <c r="AF194" s="61" t="s">
        <v>14</v>
      </c>
      <c r="AG194" s="61" t="s">
        <v>13</v>
      </c>
      <c r="AH194" s="61" t="s">
        <v>12</v>
      </c>
      <c r="AI194" s="61" t="s">
        <v>11</v>
      </c>
      <c r="AJ194" s="61" t="s">
        <v>10</v>
      </c>
      <c r="AK194" s="61" t="s">
        <v>8</v>
      </c>
      <c r="AL194" s="61" t="s">
        <v>423</v>
      </c>
      <c r="AM194" s="61" t="s">
        <v>5</v>
      </c>
      <c r="AN194" s="61" t="s">
        <v>4</v>
      </c>
      <c r="AO194" s="61" t="s">
        <v>3</v>
      </c>
      <c r="AP194" s="61" t="s">
        <v>1</v>
      </c>
      <c r="AQ194" s="61"/>
    </row>
    <row r="195" spans="1:43" x14ac:dyDescent="0.2">
      <c r="A195" t="s">
        <v>140</v>
      </c>
      <c r="B195" s="101">
        <v>3357000</v>
      </c>
      <c r="C195" s="101">
        <v>460732</v>
      </c>
      <c r="D195" s="101">
        <v>252860</v>
      </c>
      <c r="E195" s="101">
        <v>25957</v>
      </c>
      <c r="F195" s="101">
        <v>16288</v>
      </c>
      <c r="G195" s="101">
        <v>120765</v>
      </c>
      <c r="H195" s="101">
        <v>15978</v>
      </c>
      <c r="I195" s="101">
        <v>127666</v>
      </c>
      <c r="J195" s="101">
        <v>7854</v>
      </c>
      <c r="K195" s="101">
        <v>311472</v>
      </c>
      <c r="L195" s="101">
        <v>118032</v>
      </c>
      <c r="M195" s="101">
        <v>59707</v>
      </c>
      <c r="N195" s="101">
        <v>0</v>
      </c>
      <c r="O195" s="101">
        <v>0</v>
      </c>
      <c r="P195" s="101">
        <v>33897</v>
      </c>
      <c r="Q195" s="101">
        <v>131820</v>
      </c>
      <c r="R195" s="101">
        <v>63835</v>
      </c>
      <c r="S195" s="101">
        <v>60129</v>
      </c>
      <c r="T195" s="101">
        <v>123335</v>
      </c>
      <c r="U195" s="101"/>
      <c r="V195" s="101">
        <v>1400880</v>
      </c>
      <c r="W195" s="101">
        <v>15257</v>
      </c>
      <c r="X195" s="101">
        <v>0</v>
      </c>
      <c r="Y195" s="101">
        <v>2695</v>
      </c>
      <c r="Z195" s="101">
        <v>98138</v>
      </c>
      <c r="AA195" s="101">
        <v>11390</v>
      </c>
      <c r="AB195" s="101">
        <v>127991</v>
      </c>
      <c r="AC195" s="101">
        <v>9941</v>
      </c>
      <c r="AD195" s="101">
        <v>14939</v>
      </c>
      <c r="AE195" s="101">
        <v>0</v>
      </c>
      <c r="AF195" s="101">
        <v>32356</v>
      </c>
      <c r="AG195" s="101">
        <v>95000</v>
      </c>
      <c r="AH195" s="101">
        <v>13822</v>
      </c>
      <c r="AI195" s="101">
        <v>44892</v>
      </c>
      <c r="AJ195" s="101">
        <v>4890</v>
      </c>
      <c r="AK195" s="101">
        <v>0</v>
      </c>
      <c r="AL195" s="101">
        <v>45489</v>
      </c>
      <c r="AM195" s="101">
        <v>34182</v>
      </c>
      <c r="AN195" s="101">
        <v>99760</v>
      </c>
      <c r="AO195" s="101">
        <v>205275</v>
      </c>
      <c r="AP195" s="101">
        <v>113580</v>
      </c>
      <c r="AQ195" s="54">
        <f>SUM(B195:AP195)</f>
        <v>7657804</v>
      </c>
    </row>
    <row r="196" spans="1:43" x14ac:dyDescent="0.2">
      <c r="A196" t="s">
        <v>141</v>
      </c>
      <c r="B196" s="101">
        <v>1112000</v>
      </c>
      <c r="C196" s="101">
        <v>0</v>
      </c>
      <c r="D196" s="101">
        <v>6199</v>
      </c>
      <c r="E196" s="101">
        <v>0</v>
      </c>
      <c r="F196" s="101">
        <v>0</v>
      </c>
      <c r="G196" s="101">
        <v>23633</v>
      </c>
      <c r="H196" s="101">
        <v>0</v>
      </c>
      <c r="I196" s="101">
        <v>0</v>
      </c>
      <c r="J196" s="101">
        <v>0</v>
      </c>
      <c r="K196" s="101">
        <v>9533</v>
      </c>
      <c r="L196" s="101">
        <v>0</v>
      </c>
      <c r="M196" s="101">
        <v>8164</v>
      </c>
      <c r="N196" s="101">
        <v>0</v>
      </c>
      <c r="O196" s="101">
        <v>0</v>
      </c>
      <c r="P196" s="101">
        <v>2000</v>
      </c>
      <c r="Q196" s="101">
        <v>3574</v>
      </c>
      <c r="R196" s="101"/>
      <c r="S196" s="101"/>
      <c r="T196" s="101">
        <v>9358</v>
      </c>
      <c r="U196" s="101">
        <v>4401</v>
      </c>
      <c r="V196" s="101">
        <v>191029</v>
      </c>
      <c r="W196" s="101">
        <v>0</v>
      </c>
      <c r="X196" s="101">
        <v>0</v>
      </c>
      <c r="Y196" s="101">
        <v>1795</v>
      </c>
      <c r="Z196" s="101">
        <v>0</v>
      </c>
      <c r="AA196" s="101">
        <v>24191</v>
      </c>
      <c r="AB196" s="101">
        <v>106369</v>
      </c>
      <c r="AC196" s="101">
        <v>13282</v>
      </c>
      <c r="AD196" s="101">
        <v>2800</v>
      </c>
      <c r="AE196" s="101">
        <v>0</v>
      </c>
      <c r="AF196" s="101">
        <v>0</v>
      </c>
      <c r="AG196" s="101">
        <v>665000</v>
      </c>
      <c r="AH196" s="101">
        <v>5377</v>
      </c>
      <c r="AI196" s="101">
        <v>10273</v>
      </c>
      <c r="AJ196" s="101">
        <v>75566</v>
      </c>
      <c r="AK196" s="101">
        <v>181083</v>
      </c>
      <c r="AL196" s="101">
        <v>11136</v>
      </c>
      <c r="AM196" s="101">
        <v>2786</v>
      </c>
      <c r="AN196" s="101">
        <v>432223</v>
      </c>
      <c r="AO196" s="101">
        <v>69709</v>
      </c>
      <c r="AP196" s="101">
        <v>6480</v>
      </c>
      <c r="AQ196" s="54">
        <f t="shared" ref="AQ196:AQ201" si="81">SUM(B196:AP196)</f>
        <v>2977961</v>
      </c>
    </row>
    <row r="197" spans="1:43" x14ac:dyDescent="0.2">
      <c r="A197" t="s">
        <v>142</v>
      </c>
      <c r="B197" s="101"/>
      <c r="C197" s="101">
        <v>0</v>
      </c>
      <c r="D197" s="101">
        <v>0</v>
      </c>
      <c r="E197" s="101">
        <v>0</v>
      </c>
      <c r="F197" s="101">
        <v>0</v>
      </c>
      <c r="G197" s="101">
        <v>1219</v>
      </c>
      <c r="H197" s="101">
        <v>0</v>
      </c>
      <c r="I197" s="101">
        <v>0</v>
      </c>
      <c r="J197" s="101">
        <v>766</v>
      </c>
      <c r="K197" s="101">
        <v>0</v>
      </c>
      <c r="L197" s="101">
        <v>0</v>
      </c>
      <c r="M197" s="101">
        <v>0</v>
      </c>
      <c r="N197" s="101">
        <v>0</v>
      </c>
      <c r="O197" s="101">
        <v>0</v>
      </c>
      <c r="P197" s="101"/>
      <c r="Q197" s="101"/>
      <c r="R197" s="101"/>
      <c r="S197" s="101"/>
      <c r="T197" s="101"/>
      <c r="U197" s="101"/>
      <c r="V197" s="101">
        <v>0</v>
      </c>
      <c r="W197" s="101">
        <v>0</v>
      </c>
      <c r="X197" s="101">
        <v>0</v>
      </c>
      <c r="Y197" s="101">
        <v>0</v>
      </c>
      <c r="Z197" s="101">
        <v>0</v>
      </c>
      <c r="AA197" s="101">
        <v>0</v>
      </c>
      <c r="AB197" s="101">
        <v>76</v>
      </c>
      <c r="AC197" s="101">
        <v>593</v>
      </c>
      <c r="AD197" s="101">
        <v>0</v>
      </c>
      <c r="AE197" s="101">
        <v>0</v>
      </c>
      <c r="AF197" s="101">
        <v>0</v>
      </c>
      <c r="AG197" s="101">
        <v>189000</v>
      </c>
      <c r="AH197" s="101">
        <v>125011</v>
      </c>
      <c r="AI197" s="101">
        <v>4162</v>
      </c>
      <c r="AJ197" s="101">
        <v>142267</v>
      </c>
      <c r="AK197" s="101">
        <v>36090</v>
      </c>
      <c r="AL197" s="101">
        <v>11658</v>
      </c>
      <c r="AM197" s="101">
        <v>122</v>
      </c>
      <c r="AN197" s="101">
        <v>4518</v>
      </c>
      <c r="AO197" s="101">
        <v>7101</v>
      </c>
      <c r="AP197" s="101">
        <v>7470</v>
      </c>
      <c r="AQ197" s="54">
        <f t="shared" si="81"/>
        <v>530053</v>
      </c>
    </row>
    <row r="198" spans="1:43" x14ac:dyDescent="0.2">
      <c r="A198" t="s">
        <v>143</v>
      </c>
      <c r="B198" s="101">
        <v>53000</v>
      </c>
      <c r="C198" s="101">
        <v>0</v>
      </c>
      <c r="D198" s="101">
        <v>0</v>
      </c>
      <c r="E198" s="101">
        <v>0</v>
      </c>
      <c r="F198" s="101">
        <v>0</v>
      </c>
      <c r="G198" s="101">
        <v>0</v>
      </c>
      <c r="H198" s="101">
        <v>0</v>
      </c>
      <c r="I198" s="101">
        <v>0</v>
      </c>
      <c r="J198" s="101">
        <v>6627</v>
      </c>
      <c r="K198" s="101">
        <v>0</v>
      </c>
      <c r="L198" s="101">
        <v>6411</v>
      </c>
      <c r="M198" s="101">
        <v>0</v>
      </c>
      <c r="N198" s="101">
        <v>0</v>
      </c>
      <c r="O198" s="101">
        <v>0</v>
      </c>
      <c r="P198" s="101">
        <v>12318</v>
      </c>
      <c r="Q198" s="101">
        <v>17361</v>
      </c>
      <c r="R198" s="101"/>
      <c r="S198" s="101">
        <v>28778</v>
      </c>
      <c r="T198" s="101">
        <v>75999</v>
      </c>
      <c r="U198" s="101">
        <v>3432</v>
      </c>
      <c r="V198" s="101">
        <v>0</v>
      </c>
      <c r="W198" s="101">
        <v>20603</v>
      </c>
      <c r="X198" s="101">
        <v>2136</v>
      </c>
      <c r="Y198" s="101">
        <v>1225</v>
      </c>
      <c r="Z198" s="101">
        <v>9468</v>
      </c>
      <c r="AA198" s="101">
        <v>0</v>
      </c>
      <c r="AB198" s="101">
        <v>8932</v>
      </c>
      <c r="AC198" s="101">
        <v>14719</v>
      </c>
      <c r="AD198" s="101">
        <v>0</v>
      </c>
      <c r="AE198" s="101">
        <v>5337</v>
      </c>
      <c r="AF198" s="101">
        <v>35827</v>
      </c>
      <c r="AG198" s="101">
        <v>0</v>
      </c>
      <c r="AH198" s="101">
        <v>18952</v>
      </c>
      <c r="AI198" s="101">
        <v>56511</v>
      </c>
      <c r="AJ198" s="101">
        <v>45223</v>
      </c>
      <c r="AK198" s="101">
        <v>0</v>
      </c>
      <c r="AL198" s="101">
        <v>8906</v>
      </c>
      <c r="AM198" s="101">
        <v>4758</v>
      </c>
      <c r="AN198" s="101">
        <v>55695</v>
      </c>
      <c r="AO198" s="101">
        <v>105635</v>
      </c>
      <c r="AP198" s="101">
        <v>41170</v>
      </c>
      <c r="AQ198" s="54">
        <f t="shared" si="81"/>
        <v>639023</v>
      </c>
    </row>
    <row r="199" spans="1:43" x14ac:dyDescent="0.2">
      <c r="A199" t="s">
        <v>144</v>
      </c>
      <c r="B199" s="101">
        <v>0</v>
      </c>
      <c r="C199" s="101">
        <v>0</v>
      </c>
      <c r="D199" s="101">
        <v>0</v>
      </c>
      <c r="E199" s="101">
        <v>0</v>
      </c>
      <c r="F199" s="101">
        <v>0</v>
      </c>
      <c r="G199" s="101">
        <v>0</v>
      </c>
      <c r="H199" s="101">
        <v>0</v>
      </c>
      <c r="I199" s="101">
        <v>0</v>
      </c>
      <c r="J199" s="101">
        <v>0</v>
      </c>
      <c r="K199" s="101">
        <v>0</v>
      </c>
      <c r="L199" s="101">
        <v>0</v>
      </c>
      <c r="M199" s="101">
        <v>0</v>
      </c>
      <c r="N199" s="101">
        <v>0</v>
      </c>
      <c r="O199" s="101">
        <v>0</v>
      </c>
      <c r="P199" s="101"/>
      <c r="Q199" s="101"/>
      <c r="R199" s="101"/>
      <c r="S199" s="101"/>
      <c r="T199" s="101"/>
      <c r="U199" s="101"/>
      <c r="V199" s="101">
        <v>0</v>
      </c>
      <c r="W199" s="101">
        <v>0</v>
      </c>
      <c r="X199" s="101">
        <v>0</v>
      </c>
      <c r="Y199" s="101">
        <v>0</v>
      </c>
      <c r="Z199" s="101">
        <v>0</v>
      </c>
      <c r="AA199" s="101">
        <v>0</v>
      </c>
      <c r="AB199" s="101">
        <v>0</v>
      </c>
      <c r="AC199" s="101">
        <v>0</v>
      </c>
      <c r="AD199" s="101">
        <v>0</v>
      </c>
      <c r="AE199" s="101">
        <v>0</v>
      </c>
      <c r="AF199" s="101">
        <v>0</v>
      </c>
      <c r="AG199" s="101">
        <v>0</v>
      </c>
      <c r="AH199" s="101">
        <v>0</v>
      </c>
      <c r="AI199" s="101">
        <v>0</v>
      </c>
      <c r="AJ199" s="101">
        <v>0</v>
      </c>
      <c r="AK199" s="101">
        <v>0</v>
      </c>
      <c r="AL199" s="101"/>
      <c r="AM199" s="101">
        <v>0</v>
      </c>
      <c r="AN199" s="101">
        <v>0</v>
      </c>
      <c r="AO199" s="101">
        <v>0</v>
      </c>
      <c r="AP199" s="101">
        <v>0</v>
      </c>
      <c r="AQ199" s="54">
        <f t="shared" si="81"/>
        <v>0</v>
      </c>
    </row>
    <row r="200" spans="1:43" x14ac:dyDescent="0.2">
      <c r="A200" t="s">
        <v>145</v>
      </c>
      <c r="B200" s="101">
        <v>106000</v>
      </c>
      <c r="C200" s="101">
        <v>0</v>
      </c>
      <c r="D200" s="101">
        <v>0</v>
      </c>
      <c r="E200" s="101">
        <v>0</v>
      </c>
      <c r="F200" s="101">
        <v>0</v>
      </c>
      <c r="G200" s="101">
        <v>0</v>
      </c>
      <c r="H200" s="101">
        <v>0</v>
      </c>
      <c r="I200" s="101">
        <v>0</v>
      </c>
      <c r="J200" s="101">
        <v>0</v>
      </c>
      <c r="K200" s="101">
        <v>0</v>
      </c>
      <c r="L200" s="101">
        <v>0</v>
      </c>
      <c r="M200" s="101">
        <v>0</v>
      </c>
      <c r="N200" s="101">
        <v>0</v>
      </c>
      <c r="O200" s="101">
        <v>0</v>
      </c>
      <c r="P200" s="101"/>
      <c r="Q200" s="101"/>
      <c r="R200" s="101"/>
      <c r="S200" s="101"/>
      <c r="T200" s="101"/>
      <c r="U200" s="101"/>
      <c r="V200" s="101">
        <v>0</v>
      </c>
      <c r="W200" s="101">
        <v>0</v>
      </c>
      <c r="X200" s="101">
        <v>0</v>
      </c>
      <c r="Y200" s="101">
        <v>0</v>
      </c>
      <c r="Z200" s="101">
        <v>0</v>
      </c>
      <c r="AA200" s="101">
        <v>0</v>
      </c>
      <c r="AB200" s="101">
        <v>0</v>
      </c>
      <c r="AC200" s="101">
        <v>593</v>
      </c>
      <c r="AD200" s="101">
        <v>0</v>
      </c>
      <c r="AE200" s="101">
        <v>0</v>
      </c>
      <c r="AF200" s="101">
        <v>0</v>
      </c>
      <c r="AG200" s="101">
        <v>0</v>
      </c>
      <c r="AH200" s="101">
        <v>0</v>
      </c>
      <c r="AI200" s="101">
        <v>0</v>
      </c>
      <c r="AJ200" s="101">
        <v>0</v>
      </c>
      <c r="AK200" s="101">
        <v>0</v>
      </c>
      <c r="AL200" s="101"/>
      <c r="AM200" s="101">
        <v>0</v>
      </c>
      <c r="AN200" s="101">
        <v>28000</v>
      </c>
      <c r="AO200" s="101">
        <v>883</v>
      </c>
      <c r="AP200" s="101">
        <v>29910</v>
      </c>
      <c r="AQ200" s="54">
        <f t="shared" si="81"/>
        <v>165386</v>
      </c>
    </row>
    <row r="201" spans="1:43" x14ac:dyDescent="0.2">
      <c r="A201" t="s">
        <v>146</v>
      </c>
      <c r="B201" s="101">
        <v>32000</v>
      </c>
      <c r="C201" s="101">
        <v>0</v>
      </c>
      <c r="D201" s="101">
        <v>0</v>
      </c>
      <c r="E201" s="101">
        <v>0</v>
      </c>
      <c r="F201" s="101">
        <v>0</v>
      </c>
      <c r="G201" s="101">
        <v>0</v>
      </c>
      <c r="H201" s="101">
        <v>0</v>
      </c>
      <c r="I201" s="101">
        <v>4061</v>
      </c>
      <c r="J201" s="101">
        <v>1968</v>
      </c>
      <c r="K201" s="101">
        <v>0</v>
      </c>
      <c r="L201" s="101">
        <v>0</v>
      </c>
      <c r="M201" s="101">
        <v>0</v>
      </c>
      <c r="N201" s="101">
        <v>0</v>
      </c>
      <c r="O201" s="101">
        <v>0</v>
      </c>
      <c r="P201" s="101">
        <v>20945</v>
      </c>
      <c r="Q201" s="101">
        <v>13527</v>
      </c>
      <c r="R201" s="101"/>
      <c r="S201" s="101"/>
      <c r="T201" s="101">
        <v>18579</v>
      </c>
      <c r="U201" s="101">
        <v>9436</v>
      </c>
      <c r="V201" s="101">
        <v>146456</v>
      </c>
      <c r="W201" s="101">
        <v>0</v>
      </c>
      <c r="X201" s="101">
        <v>0</v>
      </c>
      <c r="Y201" s="101">
        <v>0</v>
      </c>
      <c r="Z201" s="101">
        <v>0</v>
      </c>
      <c r="AA201" s="101">
        <v>0</v>
      </c>
      <c r="AB201" s="101">
        <v>92938</v>
      </c>
      <c r="AC201" s="101">
        <v>29083</v>
      </c>
      <c r="AD201" s="101">
        <v>0</v>
      </c>
      <c r="AE201" s="101">
        <v>0</v>
      </c>
      <c r="AF201" s="101">
        <v>0</v>
      </c>
      <c r="AG201" s="101">
        <v>0</v>
      </c>
      <c r="AH201" s="101">
        <v>10536</v>
      </c>
      <c r="AI201" s="101">
        <v>13473</v>
      </c>
      <c r="AJ201" s="101">
        <v>2532</v>
      </c>
      <c r="AK201" s="101">
        <v>0</v>
      </c>
      <c r="AL201" s="101">
        <v>33280</v>
      </c>
      <c r="AM201" s="101">
        <v>34241</v>
      </c>
      <c r="AN201" s="101">
        <v>3000</v>
      </c>
      <c r="AO201" s="101">
        <v>48547</v>
      </c>
      <c r="AP201" s="101">
        <v>0</v>
      </c>
      <c r="AQ201" s="54">
        <f t="shared" si="81"/>
        <v>514602</v>
      </c>
    </row>
    <row r="202" spans="1:43" x14ac:dyDescent="0.2">
      <c r="A202" s="67" t="s">
        <v>282</v>
      </c>
      <c r="B202" s="66">
        <f t="shared" ref="B202:C202" si="82">SUM(B195:B201)</f>
        <v>4660000</v>
      </c>
      <c r="C202" s="66">
        <f t="shared" si="82"/>
        <v>460732</v>
      </c>
      <c r="D202" s="66"/>
      <c r="E202" s="66">
        <f t="shared" ref="E202:AQ202" si="83">SUM(E195:E201)</f>
        <v>25957</v>
      </c>
      <c r="F202" s="66">
        <f t="shared" si="83"/>
        <v>16288</v>
      </c>
      <c r="G202" s="66">
        <f t="shared" si="83"/>
        <v>145617</v>
      </c>
      <c r="H202" s="66">
        <f t="shared" si="83"/>
        <v>15978</v>
      </c>
      <c r="I202" s="66">
        <f t="shared" si="83"/>
        <v>131727</v>
      </c>
      <c r="J202" s="66">
        <f t="shared" si="83"/>
        <v>17215</v>
      </c>
      <c r="K202" s="66">
        <f t="shared" si="83"/>
        <v>321005</v>
      </c>
      <c r="L202" s="66">
        <f t="shared" si="83"/>
        <v>124443</v>
      </c>
      <c r="M202" s="66">
        <f t="shared" si="83"/>
        <v>67871</v>
      </c>
      <c r="N202" s="66">
        <f t="shared" si="83"/>
        <v>0</v>
      </c>
      <c r="O202" s="66">
        <f t="shared" si="83"/>
        <v>0</v>
      </c>
      <c r="P202" s="66">
        <f t="shared" si="83"/>
        <v>69160</v>
      </c>
      <c r="Q202" s="66">
        <f t="shared" si="83"/>
        <v>166282</v>
      </c>
      <c r="R202" s="66">
        <f t="shared" si="83"/>
        <v>63835</v>
      </c>
      <c r="S202" s="66">
        <f t="shared" si="83"/>
        <v>88907</v>
      </c>
      <c r="T202" s="66">
        <f t="shared" si="83"/>
        <v>227271</v>
      </c>
      <c r="U202" s="66">
        <f t="shared" si="83"/>
        <v>17269</v>
      </c>
      <c r="V202" s="66">
        <f t="shared" si="83"/>
        <v>1738365</v>
      </c>
      <c r="W202" s="66">
        <f t="shared" si="83"/>
        <v>35860</v>
      </c>
      <c r="X202" s="66">
        <f t="shared" si="83"/>
        <v>2136</v>
      </c>
      <c r="Y202" s="66">
        <f t="shared" si="83"/>
        <v>5715</v>
      </c>
      <c r="Z202" s="66">
        <f t="shared" si="83"/>
        <v>107606</v>
      </c>
      <c r="AA202" s="66">
        <f t="shared" si="83"/>
        <v>35581</v>
      </c>
      <c r="AB202" s="66">
        <f t="shared" si="83"/>
        <v>336306</v>
      </c>
      <c r="AC202" s="66">
        <f t="shared" si="83"/>
        <v>68211</v>
      </c>
      <c r="AD202" s="66">
        <f t="shared" si="83"/>
        <v>17739</v>
      </c>
      <c r="AE202" s="66">
        <f t="shared" si="83"/>
        <v>5337</v>
      </c>
      <c r="AF202" s="66">
        <f t="shared" si="83"/>
        <v>68183</v>
      </c>
      <c r="AG202" s="66">
        <f t="shared" si="83"/>
        <v>949000</v>
      </c>
      <c r="AH202" s="66">
        <f t="shared" si="83"/>
        <v>173698</v>
      </c>
      <c r="AI202" s="66">
        <f t="shared" si="83"/>
        <v>129311</v>
      </c>
      <c r="AJ202" s="66">
        <f t="shared" si="83"/>
        <v>270478</v>
      </c>
      <c r="AK202" s="66">
        <f t="shared" si="83"/>
        <v>217173</v>
      </c>
      <c r="AL202" s="66">
        <f t="shared" si="83"/>
        <v>110469</v>
      </c>
      <c r="AM202" s="66">
        <f t="shared" si="83"/>
        <v>76089</v>
      </c>
      <c r="AN202" s="66">
        <f t="shared" si="83"/>
        <v>623196</v>
      </c>
      <c r="AO202" s="66">
        <f t="shared" si="83"/>
        <v>437150</v>
      </c>
      <c r="AP202" s="66">
        <f t="shared" si="83"/>
        <v>198610</v>
      </c>
      <c r="AQ202" s="66">
        <f t="shared" si="83"/>
        <v>12484829</v>
      </c>
    </row>
    <row r="204" spans="1:43" x14ac:dyDescent="0.2">
      <c r="A204" t="s">
        <v>140</v>
      </c>
      <c r="B204" s="54">
        <f>B195/1000</f>
        <v>3357</v>
      </c>
      <c r="C204" s="68">
        <f>SUM(C195:E195)/1000</f>
        <v>739.54899999999998</v>
      </c>
      <c r="F204" s="54">
        <f>SUM(F195:J195)/1000</f>
        <v>288.55099999999999</v>
      </c>
      <c r="K204" s="54">
        <f>SUM(K195:O195)/1000</f>
        <v>489.21100000000001</v>
      </c>
      <c r="P204" s="54">
        <f>SUM(P195:U195)/1000</f>
        <v>413.01600000000002</v>
      </c>
      <c r="V204" s="54">
        <f>SUM(V195:Y195)/1000</f>
        <v>1418.8320000000001</v>
      </c>
      <c r="Z204" s="54">
        <f>SUM(Z195:AF195)/1000</f>
        <v>294.755</v>
      </c>
      <c r="AG204" s="54">
        <f>SUM(AG195:AK195)/1000</f>
        <v>158.60400000000001</v>
      </c>
      <c r="AL204" s="54">
        <f>SUM(AL195:AM195)/1000</f>
        <v>79.671000000000006</v>
      </c>
      <c r="AN204" s="54">
        <f>SUM(AN195:AP195)/1000</f>
        <v>418.61500000000001</v>
      </c>
    </row>
    <row r="205" spans="1:43" x14ac:dyDescent="0.2">
      <c r="A205" t="s">
        <v>141</v>
      </c>
      <c r="B205" s="54">
        <f t="shared" ref="B205:B210" si="84">B196/1000</f>
        <v>1112</v>
      </c>
      <c r="C205" s="68">
        <f t="shared" ref="C205:C210" si="85">SUM(C196:E196)/1000</f>
        <v>6.1989999999999998</v>
      </c>
      <c r="F205" s="54">
        <f t="shared" ref="F205:F210" si="86">SUM(F196:J196)/1000</f>
        <v>23.632999999999999</v>
      </c>
      <c r="K205" s="54">
        <f t="shared" ref="K205:K210" si="87">SUM(K196:O196)/1000</f>
        <v>17.696999999999999</v>
      </c>
      <c r="P205" s="54">
        <f t="shared" ref="P205:P210" si="88">SUM(P196:U196)/1000</f>
        <v>19.332999999999998</v>
      </c>
      <c r="V205" s="54">
        <f t="shared" ref="V205:V210" si="89">SUM(V196:Y196)/1000</f>
        <v>192.82400000000001</v>
      </c>
      <c r="Z205" s="54">
        <f t="shared" ref="Z205:Z210" si="90">SUM(Z196:AF196)/1000</f>
        <v>146.642</v>
      </c>
      <c r="AG205" s="54">
        <f t="shared" ref="AG205:AG210" si="91">SUM(AG196:AK196)/1000</f>
        <v>937.29899999999998</v>
      </c>
      <c r="AL205" s="54">
        <f t="shared" ref="AL205:AL210" si="92">SUM(AL196:AM196)/1000</f>
        <v>13.922000000000001</v>
      </c>
      <c r="AN205" s="54">
        <f t="shared" ref="AN205:AN210" si="93">SUM(AN196:AP196)/1000</f>
        <v>508.41199999999998</v>
      </c>
    </row>
    <row r="206" spans="1:43" x14ac:dyDescent="0.2">
      <c r="A206" t="s">
        <v>142</v>
      </c>
      <c r="B206" s="54">
        <f t="shared" si="84"/>
        <v>0</v>
      </c>
      <c r="C206" s="68">
        <f t="shared" si="85"/>
        <v>0</v>
      </c>
      <c r="F206" s="54">
        <f t="shared" si="86"/>
        <v>1.9850000000000001</v>
      </c>
      <c r="K206" s="54">
        <f t="shared" si="87"/>
        <v>0</v>
      </c>
      <c r="P206" s="54">
        <f t="shared" si="88"/>
        <v>0</v>
      </c>
      <c r="V206" s="54">
        <f t="shared" si="89"/>
        <v>0</v>
      </c>
      <c r="Z206" s="54">
        <f t="shared" si="90"/>
        <v>0.66900000000000004</v>
      </c>
      <c r="AG206" s="54">
        <f t="shared" si="91"/>
        <v>496.53</v>
      </c>
      <c r="AL206" s="54">
        <f t="shared" si="92"/>
        <v>11.78</v>
      </c>
      <c r="AN206" s="54">
        <f t="shared" si="93"/>
        <v>19.088999999999999</v>
      </c>
    </row>
    <row r="207" spans="1:43" x14ac:dyDescent="0.2">
      <c r="A207" t="s">
        <v>143</v>
      </c>
      <c r="B207" s="54">
        <f t="shared" si="84"/>
        <v>53</v>
      </c>
      <c r="C207" s="68">
        <f t="shared" si="85"/>
        <v>0</v>
      </c>
      <c r="F207" s="54">
        <f t="shared" si="86"/>
        <v>6.6269999999999998</v>
      </c>
      <c r="K207" s="54">
        <f t="shared" si="87"/>
        <v>6.4109999999999996</v>
      </c>
      <c r="P207" s="54">
        <f t="shared" si="88"/>
        <v>137.88800000000001</v>
      </c>
      <c r="V207" s="54">
        <f t="shared" si="89"/>
        <v>23.963999999999999</v>
      </c>
      <c r="Z207" s="54">
        <f t="shared" si="90"/>
        <v>74.283000000000001</v>
      </c>
      <c r="AG207" s="54">
        <f t="shared" si="91"/>
        <v>120.68600000000001</v>
      </c>
      <c r="AL207" s="54">
        <f t="shared" si="92"/>
        <v>13.664</v>
      </c>
      <c r="AN207" s="54">
        <f t="shared" si="93"/>
        <v>202.5</v>
      </c>
    </row>
    <row r="208" spans="1:43" x14ac:dyDescent="0.2">
      <c r="A208" t="s">
        <v>144</v>
      </c>
      <c r="B208" s="54">
        <f t="shared" si="84"/>
        <v>0</v>
      </c>
      <c r="C208" s="68">
        <f t="shared" si="85"/>
        <v>0</v>
      </c>
      <c r="F208" s="54">
        <f t="shared" si="86"/>
        <v>0</v>
      </c>
      <c r="K208" s="54">
        <f t="shared" si="87"/>
        <v>0</v>
      </c>
      <c r="P208" s="54">
        <f t="shared" si="88"/>
        <v>0</v>
      </c>
      <c r="V208" s="54">
        <f t="shared" si="89"/>
        <v>0</v>
      </c>
      <c r="Z208" s="54">
        <f t="shared" si="90"/>
        <v>0</v>
      </c>
      <c r="AG208" s="54">
        <f t="shared" si="91"/>
        <v>0</v>
      </c>
      <c r="AL208" s="54">
        <f t="shared" si="92"/>
        <v>0</v>
      </c>
      <c r="AN208" s="54">
        <f t="shared" si="93"/>
        <v>0</v>
      </c>
    </row>
    <row r="209" spans="1:43" x14ac:dyDescent="0.2">
      <c r="A209" t="s">
        <v>145</v>
      </c>
      <c r="B209" s="54">
        <f t="shared" si="84"/>
        <v>106</v>
      </c>
      <c r="C209" s="68">
        <f t="shared" si="85"/>
        <v>0</v>
      </c>
      <c r="F209" s="54">
        <f t="shared" si="86"/>
        <v>0</v>
      </c>
      <c r="K209" s="54">
        <f t="shared" si="87"/>
        <v>0</v>
      </c>
      <c r="P209" s="54">
        <f t="shared" si="88"/>
        <v>0</v>
      </c>
      <c r="V209" s="54">
        <f t="shared" si="89"/>
        <v>0</v>
      </c>
      <c r="Z209" s="54">
        <f t="shared" si="90"/>
        <v>0.59299999999999997</v>
      </c>
      <c r="AG209" s="54">
        <f t="shared" si="91"/>
        <v>0</v>
      </c>
      <c r="AL209" s="54">
        <f t="shared" si="92"/>
        <v>0</v>
      </c>
      <c r="AN209" s="54">
        <f t="shared" si="93"/>
        <v>58.792999999999999</v>
      </c>
    </row>
    <row r="210" spans="1:43" x14ac:dyDescent="0.2">
      <c r="A210" t="s">
        <v>146</v>
      </c>
      <c r="B210" s="54">
        <f t="shared" si="84"/>
        <v>32</v>
      </c>
      <c r="C210" s="68">
        <f t="shared" si="85"/>
        <v>0</v>
      </c>
      <c r="F210" s="54">
        <f t="shared" si="86"/>
        <v>6.0289999999999999</v>
      </c>
      <c r="K210" s="54">
        <f t="shared" si="87"/>
        <v>0</v>
      </c>
      <c r="P210" s="54">
        <f t="shared" si="88"/>
        <v>62.487000000000002</v>
      </c>
      <c r="V210" s="54">
        <f t="shared" si="89"/>
        <v>146.45599999999999</v>
      </c>
      <c r="Z210" s="54">
        <f t="shared" si="90"/>
        <v>122.021</v>
      </c>
      <c r="AG210" s="54">
        <f t="shared" si="91"/>
        <v>26.541</v>
      </c>
      <c r="AL210" s="54">
        <f t="shared" si="92"/>
        <v>67.521000000000001</v>
      </c>
      <c r="AN210" s="54">
        <f t="shared" si="93"/>
        <v>51.546999999999997</v>
      </c>
    </row>
    <row r="211" spans="1:43" x14ac:dyDescent="0.2">
      <c r="A211" s="67" t="s">
        <v>282</v>
      </c>
      <c r="B211" s="65">
        <f>SUM(B204:B210)</f>
        <v>4660</v>
      </c>
      <c r="C211" s="65">
        <f>SUM(C204:C210)</f>
        <v>745.74799999999993</v>
      </c>
      <c r="D211" s="67"/>
      <c r="E211" s="67"/>
      <c r="F211" s="65">
        <f>SUM(F204:F210)</f>
        <v>326.82499999999999</v>
      </c>
      <c r="G211" s="67"/>
      <c r="H211" s="67"/>
      <c r="I211" s="67"/>
      <c r="J211" s="67"/>
      <c r="K211" s="65">
        <f>SUM(K204:K210)</f>
        <v>513.31899999999996</v>
      </c>
      <c r="L211" s="67"/>
      <c r="M211" s="67"/>
      <c r="N211" s="67"/>
      <c r="O211" s="67"/>
      <c r="P211" s="65">
        <f>SUM(P204:P210)</f>
        <v>632.72400000000005</v>
      </c>
      <c r="Q211" s="67"/>
      <c r="R211" s="67"/>
      <c r="S211" s="67"/>
      <c r="T211" s="67"/>
      <c r="U211" s="67"/>
      <c r="V211" s="65">
        <f>SUM(V204:V210)</f>
        <v>1782.076</v>
      </c>
      <c r="W211" s="67"/>
      <c r="X211" s="67"/>
      <c r="Y211" s="67"/>
      <c r="Z211" s="65">
        <f>SUM(Z204:Z210)</f>
        <v>638.96299999999985</v>
      </c>
      <c r="AA211" s="67"/>
      <c r="AB211" s="67"/>
      <c r="AC211" s="67"/>
      <c r="AD211" s="67"/>
      <c r="AE211" s="67"/>
      <c r="AF211" s="67"/>
      <c r="AG211" s="65">
        <f>SUM(AG204:AG210)</f>
        <v>1739.6599999999999</v>
      </c>
      <c r="AH211" s="67"/>
      <c r="AI211" s="67"/>
      <c r="AJ211" s="67"/>
      <c r="AK211" s="67"/>
      <c r="AL211" s="65">
        <f>SUM(AL204:AL210)</f>
        <v>186.55799999999999</v>
      </c>
      <c r="AM211" s="67"/>
      <c r="AN211" s="65">
        <f>SUM(AN204:AN210)</f>
        <v>1258.9559999999999</v>
      </c>
      <c r="AO211" s="67"/>
      <c r="AP211" s="67"/>
      <c r="AQ211" s="67"/>
    </row>
    <row r="213" spans="1:43" x14ac:dyDescent="0.2">
      <c r="A213" t="s">
        <v>142</v>
      </c>
      <c r="B213" s="54">
        <f t="shared" ref="B213:B217" si="94">B197/1000</f>
        <v>0</v>
      </c>
      <c r="C213" s="68">
        <f t="shared" ref="C213:C217" si="95">SUM(C197:E197)/1000</f>
        <v>0</v>
      </c>
      <c r="F213" s="54">
        <f t="shared" ref="F213:F217" si="96">SUM(F197:J197)/1000</f>
        <v>1.9850000000000001</v>
      </c>
      <c r="K213" s="54">
        <f t="shared" ref="K213:K217" si="97">SUM(K197:O197)/1000</f>
        <v>0</v>
      </c>
      <c r="P213" s="54">
        <f t="shared" ref="P213:P217" si="98">SUM(P197:U197)/1000</f>
        <v>0</v>
      </c>
      <c r="V213" s="54">
        <f t="shared" ref="V213:V217" si="99">SUM(V197:Y197)/1000</f>
        <v>0</v>
      </c>
      <c r="Z213" s="54">
        <f t="shared" ref="Z213:Z217" si="100">SUM(Z197:AF197)/1000</f>
        <v>0.66900000000000004</v>
      </c>
      <c r="AG213" s="54">
        <f t="shared" ref="AG213:AG217" si="101">SUM(AG197:AK197)/1000</f>
        <v>496.53</v>
      </c>
      <c r="AL213" s="54">
        <f t="shared" ref="AL213:AL217" si="102">SUM(AL197:AM197)/1000</f>
        <v>11.78</v>
      </c>
      <c r="AN213" s="54">
        <f t="shared" ref="AN213:AN217" si="103">SUM(AN197:AP197)/1000</f>
        <v>19.088999999999999</v>
      </c>
    </row>
    <row r="214" spans="1:43" x14ac:dyDescent="0.2">
      <c r="A214" t="s">
        <v>143</v>
      </c>
      <c r="B214" s="54">
        <f t="shared" si="94"/>
        <v>53</v>
      </c>
      <c r="C214" s="68">
        <f t="shared" si="95"/>
        <v>0</v>
      </c>
      <c r="F214" s="54">
        <f t="shared" si="96"/>
        <v>6.6269999999999998</v>
      </c>
      <c r="K214" s="54">
        <f t="shared" si="97"/>
        <v>6.4109999999999996</v>
      </c>
      <c r="P214" s="54">
        <f t="shared" si="98"/>
        <v>137.88800000000001</v>
      </c>
      <c r="V214" s="54">
        <f t="shared" si="99"/>
        <v>23.963999999999999</v>
      </c>
      <c r="Z214" s="54">
        <f t="shared" si="100"/>
        <v>74.283000000000001</v>
      </c>
      <c r="AG214" s="54">
        <f t="shared" si="101"/>
        <v>120.68600000000001</v>
      </c>
      <c r="AL214" s="54">
        <f t="shared" si="102"/>
        <v>13.664</v>
      </c>
      <c r="AN214" s="54">
        <f t="shared" si="103"/>
        <v>202.5</v>
      </c>
    </row>
    <row r="215" spans="1:43" x14ac:dyDescent="0.2">
      <c r="A215" t="s">
        <v>144</v>
      </c>
      <c r="B215" s="54">
        <f t="shared" si="94"/>
        <v>0</v>
      </c>
      <c r="C215" s="68">
        <f t="shared" si="95"/>
        <v>0</v>
      </c>
      <c r="F215" s="54">
        <f t="shared" si="96"/>
        <v>0</v>
      </c>
      <c r="K215" s="54">
        <f t="shared" si="97"/>
        <v>0</v>
      </c>
      <c r="P215" s="54">
        <f t="shared" si="98"/>
        <v>0</v>
      </c>
      <c r="V215" s="54">
        <f t="shared" si="99"/>
        <v>0</v>
      </c>
      <c r="Z215" s="54">
        <f t="shared" si="100"/>
        <v>0</v>
      </c>
      <c r="AG215" s="54">
        <f t="shared" si="101"/>
        <v>0</v>
      </c>
      <c r="AL215" s="54">
        <f t="shared" si="102"/>
        <v>0</v>
      </c>
      <c r="AN215" s="54">
        <f t="shared" si="103"/>
        <v>0</v>
      </c>
    </row>
    <row r="216" spans="1:43" x14ac:dyDescent="0.2">
      <c r="A216" t="s">
        <v>145</v>
      </c>
      <c r="B216" s="54">
        <f t="shared" si="94"/>
        <v>106</v>
      </c>
      <c r="C216" s="68">
        <f t="shared" si="95"/>
        <v>0</v>
      </c>
      <c r="F216" s="54">
        <f t="shared" si="96"/>
        <v>0</v>
      </c>
      <c r="K216" s="54">
        <f t="shared" si="97"/>
        <v>0</v>
      </c>
      <c r="P216" s="54">
        <f t="shared" si="98"/>
        <v>0</v>
      </c>
      <c r="V216" s="54">
        <f t="shared" si="99"/>
        <v>0</v>
      </c>
      <c r="Z216" s="54">
        <f t="shared" si="100"/>
        <v>0.59299999999999997</v>
      </c>
      <c r="AG216" s="54">
        <f t="shared" si="101"/>
        <v>0</v>
      </c>
      <c r="AL216" s="54">
        <f t="shared" si="102"/>
        <v>0</v>
      </c>
      <c r="AN216" s="54">
        <f t="shared" si="103"/>
        <v>58.792999999999999</v>
      </c>
    </row>
    <row r="217" spans="1:43" x14ac:dyDescent="0.2">
      <c r="A217" t="s">
        <v>146</v>
      </c>
      <c r="B217" s="54">
        <f t="shared" si="94"/>
        <v>32</v>
      </c>
      <c r="C217" s="68">
        <f t="shared" si="95"/>
        <v>0</v>
      </c>
      <c r="F217" s="54">
        <f t="shared" si="96"/>
        <v>6.0289999999999999</v>
      </c>
      <c r="K217" s="54">
        <f t="shared" si="97"/>
        <v>0</v>
      </c>
      <c r="P217" s="54">
        <f t="shared" si="98"/>
        <v>62.487000000000002</v>
      </c>
      <c r="V217" s="54">
        <f t="shared" si="99"/>
        <v>146.45599999999999</v>
      </c>
      <c r="Z217" s="54">
        <f t="shared" si="100"/>
        <v>122.021</v>
      </c>
      <c r="AG217" s="54">
        <f t="shared" si="101"/>
        <v>26.541</v>
      </c>
      <c r="AL217" s="54">
        <f t="shared" si="102"/>
        <v>67.521000000000001</v>
      </c>
      <c r="AN217" s="54">
        <f t="shared" si="103"/>
        <v>51.546999999999997</v>
      </c>
    </row>
    <row r="218" spans="1:43" x14ac:dyDescent="0.2">
      <c r="A218" s="67" t="s">
        <v>282</v>
      </c>
      <c r="B218" s="65">
        <f>SUM(B211:B217)</f>
        <v>4851</v>
      </c>
      <c r="C218" s="65">
        <f>SUM(C211:C217)</f>
        <v>745.74799999999993</v>
      </c>
      <c r="D218" s="67"/>
      <c r="E218" s="67"/>
      <c r="F218" s="65">
        <f>SUM(F211:F217)</f>
        <v>341.46600000000001</v>
      </c>
      <c r="G218" s="67"/>
      <c r="H218" s="67"/>
      <c r="I218" s="67"/>
      <c r="J218" s="67"/>
      <c r="K218" s="65">
        <f>SUM(K211:K217)</f>
        <v>519.7299999999999</v>
      </c>
      <c r="L218" s="67"/>
      <c r="M218" s="67"/>
      <c r="N218" s="67"/>
      <c r="O218" s="67"/>
      <c r="P218" s="65">
        <f>SUM(P211:P217)</f>
        <v>833.09900000000005</v>
      </c>
      <c r="Q218" s="67"/>
      <c r="R218" s="67"/>
      <c r="S218" s="67"/>
      <c r="T218" s="67"/>
      <c r="U218" s="67"/>
      <c r="V218" s="65">
        <f>SUM(V211:V217)</f>
        <v>1952.4959999999999</v>
      </c>
      <c r="W218" s="67"/>
      <c r="X218" s="67"/>
      <c r="Y218" s="67"/>
      <c r="Z218" s="65">
        <f>SUM(Z211:Z217)</f>
        <v>836.52899999999977</v>
      </c>
      <c r="AA218" s="67"/>
      <c r="AB218" s="67"/>
      <c r="AC218" s="67"/>
      <c r="AD218" s="67"/>
      <c r="AE218" s="67"/>
      <c r="AF218" s="67"/>
      <c r="AG218" s="65">
        <f>SUM(AG211:AG217)</f>
        <v>2383.4169999999999</v>
      </c>
      <c r="AH218" s="67"/>
      <c r="AI218" s="67"/>
      <c r="AJ218" s="67"/>
      <c r="AK218" s="67"/>
      <c r="AL218" s="65">
        <f>SUM(AL211:AL217)</f>
        <v>279.52299999999997</v>
      </c>
      <c r="AM218" s="67"/>
      <c r="AN218" s="65">
        <f>SUM(AN211:AN217)</f>
        <v>1590.8849999999998</v>
      </c>
      <c r="AO218" s="67"/>
      <c r="AP218" s="67"/>
      <c r="AQ218" s="67"/>
    </row>
  </sheetData>
  <phoneticPr fontId="1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R5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0" sqref="H10"/>
    </sheetView>
  </sheetViews>
  <sheetFormatPr defaultRowHeight="13" x14ac:dyDescent="0.2"/>
  <cols>
    <col min="1" max="1" width="3.90625" customWidth="1"/>
    <col min="2" max="2" width="10.26953125" customWidth="1"/>
    <col min="3" max="3" width="27.08984375" customWidth="1"/>
    <col min="4" max="5" width="10.453125" customWidth="1"/>
    <col min="6" max="6" width="10.36328125" customWidth="1"/>
    <col min="7" max="10" width="10.453125" customWidth="1"/>
    <col min="11" max="11" width="10.7265625" customWidth="1"/>
    <col min="12" max="12" width="10" customWidth="1"/>
    <col min="13" max="14" width="10.08984375" customWidth="1"/>
    <col min="15" max="15" width="10.36328125" customWidth="1"/>
    <col min="16" max="18" width="10.08984375" customWidth="1"/>
    <col min="238" max="238" width="3.90625" customWidth="1"/>
    <col min="239" max="239" width="10.26953125" customWidth="1"/>
    <col min="240" max="240" width="27.08984375" customWidth="1"/>
    <col min="241" max="262" width="10.453125" customWidth="1"/>
    <col min="263" max="263" width="10.36328125" customWidth="1"/>
    <col min="264" max="267" width="10.453125" customWidth="1"/>
    <col min="494" max="494" width="3.90625" customWidth="1"/>
    <col min="495" max="495" width="10.26953125" customWidth="1"/>
    <col min="496" max="496" width="27.08984375" customWidth="1"/>
    <col min="497" max="518" width="10.453125" customWidth="1"/>
    <col min="519" max="519" width="10.36328125" customWidth="1"/>
    <col min="520" max="523" width="10.453125" customWidth="1"/>
    <col min="750" max="750" width="3.90625" customWidth="1"/>
    <col min="751" max="751" width="10.26953125" customWidth="1"/>
    <col min="752" max="752" width="27.08984375" customWidth="1"/>
    <col min="753" max="774" width="10.453125" customWidth="1"/>
    <col min="775" max="775" width="10.36328125" customWidth="1"/>
    <col min="776" max="779" width="10.453125" customWidth="1"/>
    <col min="1006" max="1006" width="3.90625" customWidth="1"/>
    <col min="1007" max="1007" width="10.26953125" customWidth="1"/>
    <col min="1008" max="1008" width="27.08984375" customWidth="1"/>
    <col min="1009" max="1030" width="10.453125" customWidth="1"/>
    <col min="1031" max="1031" width="10.36328125" customWidth="1"/>
    <col min="1032" max="1035" width="10.453125" customWidth="1"/>
    <col min="1262" max="1262" width="3.90625" customWidth="1"/>
    <col min="1263" max="1263" width="10.26953125" customWidth="1"/>
    <col min="1264" max="1264" width="27.08984375" customWidth="1"/>
    <col min="1265" max="1286" width="10.453125" customWidth="1"/>
    <col min="1287" max="1287" width="10.36328125" customWidth="1"/>
    <col min="1288" max="1291" width="10.453125" customWidth="1"/>
    <col min="1518" max="1518" width="3.90625" customWidth="1"/>
    <col min="1519" max="1519" width="10.26953125" customWidth="1"/>
    <col min="1520" max="1520" width="27.08984375" customWidth="1"/>
    <col min="1521" max="1542" width="10.453125" customWidth="1"/>
    <col min="1543" max="1543" width="10.36328125" customWidth="1"/>
    <col min="1544" max="1547" width="10.453125" customWidth="1"/>
    <col min="1774" max="1774" width="3.90625" customWidth="1"/>
    <col min="1775" max="1775" width="10.26953125" customWidth="1"/>
    <col min="1776" max="1776" width="27.08984375" customWidth="1"/>
    <col min="1777" max="1798" width="10.453125" customWidth="1"/>
    <col min="1799" max="1799" width="10.36328125" customWidth="1"/>
    <col min="1800" max="1803" width="10.453125" customWidth="1"/>
    <col min="2030" max="2030" width="3.90625" customWidth="1"/>
    <col min="2031" max="2031" width="10.26953125" customWidth="1"/>
    <col min="2032" max="2032" width="27.08984375" customWidth="1"/>
    <col min="2033" max="2054" width="10.453125" customWidth="1"/>
    <col min="2055" max="2055" width="10.36328125" customWidth="1"/>
    <col min="2056" max="2059" width="10.453125" customWidth="1"/>
    <col min="2286" max="2286" width="3.90625" customWidth="1"/>
    <col min="2287" max="2287" width="10.26953125" customWidth="1"/>
    <col min="2288" max="2288" width="27.08984375" customWidth="1"/>
    <col min="2289" max="2310" width="10.453125" customWidth="1"/>
    <col min="2311" max="2311" width="10.36328125" customWidth="1"/>
    <col min="2312" max="2315" width="10.453125" customWidth="1"/>
    <col min="2542" max="2542" width="3.90625" customWidth="1"/>
    <col min="2543" max="2543" width="10.26953125" customWidth="1"/>
    <col min="2544" max="2544" width="27.08984375" customWidth="1"/>
    <col min="2545" max="2566" width="10.453125" customWidth="1"/>
    <col min="2567" max="2567" width="10.36328125" customWidth="1"/>
    <col min="2568" max="2571" width="10.453125" customWidth="1"/>
    <col min="2798" max="2798" width="3.90625" customWidth="1"/>
    <col min="2799" max="2799" width="10.26953125" customWidth="1"/>
    <col min="2800" max="2800" width="27.08984375" customWidth="1"/>
    <col min="2801" max="2822" width="10.453125" customWidth="1"/>
    <col min="2823" max="2823" width="10.36328125" customWidth="1"/>
    <col min="2824" max="2827" width="10.453125" customWidth="1"/>
    <col min="3054" max="3054" width="3.90625" customWidth="1"/>
    <col min="3055" max="3055" width="10.26953125" customWidth="1"/>
    <col min="3056" max="3056" width="27.08984375" customWidth="1"/>
    <col min="3057" max="3078" width="10.453125" customWidth="1"/>
    <col min="3079" max="3079" width="10.36328125" customWidth="1"/>
    <col min="3080" max="3083" width="10.453125" customWidth="1"/>
    <col min="3310" max="3310" width="3.90625" customWidth="1"/>
    <col min="3311" max="3311" width="10.26953125" customWidth="1"/>
    <col min="3312" max="3312" width="27.08984375" customWidth="1"/>
    <col min="3313" max="3334" width="10.453125" customWidth="1"/>
    <col min="3335" max="3335" width="10.36328125" customWidth="1"/>
    <col min="3336" max="3339" width="10.453125" customWidth="1"/>
    <col min="3566" max="3566" width="3.90625" customWidth="1"/>
    <col min="3567" max="3567" width="10.26953125" customWidth="1"/>
    <col min="3568" max="3568" width="27.08984375" customWidth="1"/>
    <col min="3569" max="3590" width="10.453125" customWidth="1"/>
    <col min="3591" max="3591" width="10.36328125" customWidth="1"/>
    <col min="3592" max="3595" width="10.453125" customWidth="1"/>
    <col min="3822" max="3822" width="3.90625" customWidth="1"/>
    <col min="3823" max="3823" width="10.26953125" customWidth="1"/>
    <col min="3824" max="3824" width="27.08984375" customWidth="1"/>
    <col min="3825" max="3846" width="10.453125" customWidth="1"/>
    <col min="3847" max="3847" width="10.36328125" customWidth="1"/>
    <col min="3848" max="3851" width="10.453125" customWidth="1"/>
    <col min="4078" max="4078" width="3.90625" customWidth="1"/>
    <col min="4079" max="4079" width="10.26953125" customWidth="1"/>
    <col min="4080" max="4080" width="27.08984375" customWidth="1"/>
    <col min="4081" max="4102" width="10.453125" customWidth="1"/>
    <col min="4103" max="4103" width="10.36328125" customWidth="1"/>
    <col min="4104" max="4107" width="10.453125" customWidth="1"/>
    <col min="4334" max="4334" width="3.90625" customWidth="1"/>
    <col min="4335" max="4335" width="10.26953125" customWidth="1"/>
    <col min="4336" max="4336" width="27.08984375" customWidth="1"/>
    <col min="4337" max="4358" width="10.453125" customWidth="1"/>
    <col min="4359" max="4359" width="10.36328125" customWidth="1"/>
    <col min="4360" max="4363" width="10.453125" customWidth="1"/>
    <col min="4590" max="4590" width="3.90625" customWidth="1"/>
    <col min="4591" max="4591" width="10.26953125" customWidth="1"/>
    <col min="4592" max="4592" width="27.08984375" customWidth="1"/>
    <col min="4593" max="4614" width="10.453125" customWidth="1"/>
    <col min="4615" max="4615" width="10.36328125" customWidth="1"/>
    <col min="4616" max="4619" width="10.453125" customWidth="1"/>
    <col min="4846" max="4846" width="3.90625" customWidth="1"/>
    <col min="4847" max="4847" width="10.26953125" customWidth="1"/>
    <col min="4848" max="4848" width="27.08984375" customWidth="1"/>
    <col min="4849" max="4870" width="10.453125" customWidth="1"/>
    <col min="4871" max="4871" width="10.36328125" customWidth="1"/>
    <col min="4872" max="4875" width="10.453125" customWidth="1"/>
    <col min="5102" max="5102" width="3.90625" customWidth="1"/>
    <col min="5103" max="5103" width="10.26953125" customWidth="1"/>
    <col min="5104" max="5104" width="27.08984375" customWidth="1"/>
    <col min="5105" max="5126" width="10.453125" customWidth="1"/>
    <col min="5127" max="5127" width="10.36328125" customWidth="1"/>
    <col min="5128" max="5131" width="10.453125" customWidth="1"/>
    <col min="5358" max="5358" width="3.90625" customWidth="1"/>
    <col min="5359" max="5359" width="10.26953125" customWidth="1"/>
    <col min="5360" max="5360" width="27.08984375" customWidth="1"/>
    <col min="5361" max="5382" width="10.453125" customWidth="1"/>
    <col min="5383" max="5383" width="10.36328125" customWidth="1"/>
    <col min="5384" max="5387" width="10.453125" customWidth="1"/>
    <col min="5614" max="5614" width="3.90625" customWidth="1"/>
    <col min="5615" max="5615" width="10.26953125" customWidth="1"/>
    <col min="5616" max="5616" width="27.08984375" customWidth="1"/>
    <col min="5617" max="5638" width="10.453125" customWidth="1"/>
    <col min="5639" max="5639" width="10.36328125" customWidth="1"/>
    <col min="5640" max="5643" width="10.453125" customWidth="1"/>
    <col min="5870" max="5870" width="3.90625" customWidth="1"/>
    <col min="5871" max="5871" width="10.26953125" customWidth="1"/>
    <col min="5872" max="5872" width="27.08984375" customWidth="1"/>
    <col min="5873" max="5894" width="10.453125" customWidth="1"/>
    <col min="5895" max="5895" width="10.36328125" customWidth="1"/>
    <col min="5896" max="5899" width="10.453125" customWidth="1"/>
    <col min="6126" max="6126" width="3.90625" customWidth="1"/>
    <col min="6127" max="6127" width="10.26953125" customWidth="1"/>
    <col min="6128" max="6128" width="27.08984375" customWidth="1"/>
    <col min="6129" max="6150" width="10.453125" customWidth="1"/>
    <col min="6151" max="6151" width="10.36328125" customWidth="1"/>
    <col min="6152" max="6155" width="10.453125" customWidth="1"/>
    <col min="6382" max="6382" width="3.90625" customWidth="1"/>
    <col min="6383" max="6383" width="10.26953125" customWidth="1"/>
    <col min="6384" max="6384" width="27.08984375" customWidth="1"/>
    <col min="6385" max="6406" width="10.453125" customWidth="1"/>
    <col min="6407" max="6407" width="10.36328125" customWidth="1"/>
    <col min="6408" max="6411" width="10.453125" customWidth="1"/>
    <col min="6638" max="6638" width="3.90625" customWidth="1"/>
    <col min="6639" max="6639" width="10.26953125" customWidth="1"/>
    <col min="6640" max="6640" width="27.08984375" customWidth="1"/>
    <col min="6641" max="6662" width="10.453125" customWidth="1"/>
    <col min="6663" max="6663" width="10.36328125" customWidth="1"/>
    <col min="6664" max="6667" width="10.453125" customWidth="1"/>
    <col min="6894" max="6894" width="3.90625" customWidth="1"/>
    <col min="6895" max="6895" width="10.26953125" customWidth="1"/>
    <col min="6896" max="6896" width="27.08984375" customWidth="1"/>
    <col min="6897" max="6918" width="10.453125" customWidth="1"/>
    <col min="6919" max="6919" width="10.36328125" customWidth="1"/>
    <col min="6920" max="6923" width="10.453125" customWidth="1"/>
    <col min="7150" max="7150" width="3.90625" customWidth="1"/>
    <col min="7151" max="7151" width="10.26953125" customWidth="1"/>
    <col min="7152" max="7152" width="27.08984375" customWidth="1"/>
    <col min="7153" max="7174" width="10.453125" customWidth="1"/>
    <col min="7175" max="7175" width="10.36328125" customWidth="1"/>
    <col min="7176" max="7179" width="10.453125" customWidth="1"/>
    <col min="7406" max="7406" width="3.90625" customWidth="1"/>
    <col min="7407" max="7407" width="10.26953125" customWidth="1"/>
    <col min="7408" max="7408" width="27.08984375" customWidth="1"/>
    <col min="7409" max="7430" width="10.453125" customWidth="1"/>
    <col min="7431" max="7431" width="10.36328125" customWidth="1"/>
    <col min="7432" max="7435" width="10.453125" customWidth="1"/>
    <col min="7662" max="7662" width="3.90625" customWidth="1"/>
    <col min="7663" max="7663" width="10.26953125" customWidth="1"/>
    <col min="7664" max="7664" width="27.08984375" customWidth="1"/>
    <col min="7665" max="7686" width="10.453125" customWidth="1"/>
    <col min="7687" max="7687" width="10.36328125" customWidth="1"/>
    <col min="7688" max="7691" width="10.453125" customWidth="1"/>
    <col min="7918" max="7918" width="3.90625" customWidth="1"/>
    <col min="7919" max="7919" width="10.26953125" customWidth="1"/>
    <col min="7920" max="7920" width="27.08984375" customWidth="1"/>
    <col min="7921" max="7942" width="10.453125" customWidth="1"/>
    <col min="7943" max="7943" width="10.36328125" customWidth="1"/>
    <col min="7944" max="7947" width="10.453125" customWidth="1"/>
    <col min="8174" max="8174" width="3.90625" customWidth="1"/>
    <col min="8175" max="8175" width="10.26953125" customWidth="1"/>
    <col min="8176" max="8176" width="27.08984375" customWidth="1"/>
    <col min="8177" max="8198" width="10.453125" customWidth="1"/>
    <col min="8199" max="8199" width="10.36328125" customWidth="1"/>
    <col min="8200" max="8203" width="10.453125" customWidth="1"/>
    <col min="8430" max="8430" width="3.90625" customWidth="1"/>
    <col min="8431" max="8431" width="10.26953125" customWidth="1"/>
    <col min="8432" max="8432" width="27.08984375" customWidth="1"/>
    <col min="8433" max="8454" width="10.453125" customWidth="1"/>
    <col min="8455" max="8455" width="10.36328125" customWidth="1"/>
    <col min="8456" max="8459" width="10.453125" customWidth="1"/>
    <col min="8686" max="8686" width="3.90625" customWidth="1"/>
    <col min="8687" max="8687" width="10.26953125" customWidth="1"/>
    <col min="8688" max="8688" width="27.08984375" customWidth="1"/>
    <col min="8689" max="8710" width="10.453125" customWidth="1"/>
    <col min="8711" max="8711" width="10.36328125" customWidth="1"/>
    <col min="8712" max="8715" width="10.453125" customWidth="1"/>
    <col min="8942" max="8942" width="3.90625" customWidth="1"/>
    <col min="8943" max="8943" width="10.26953125" customWidth="1"/>
    <col min="8944" max="8944" width="27.08984375" customWidth="1"/>
    <col min="8945" max="8966" width="10.453125" customWidth="1"/>
    <col min="8967" max="8967" width="10.36328125" customWidth="1"/>
    <col min="8968" max="8971" width="10.453125" customWidth="1"/>
    <col min="9198" max="9198" width="3.90625" customWidth="1"/>
    <col min="9199" max="9199" width="10.26953125" customWidth="1"/>
    <col min="9200" max="9200" width="27.08984375" customWidth="1"/>
    <col min="9201" max="9222" width="10.453125" customWidth="1"/>
    <col min="9223" max="9223" width="10.36328125" customWidth="1"/>
    <col min="9224" max="9227" width="10.453125" customWidth="1"/>
    <col min="9454" max="9454" width="3.90625" customWidth="1"/>
    <col min="9455" max="9455" width="10.26953125" customWidth="1"/>
    <col min="9456" max="9456" width="27.08984375" customWidth="1"/>
    <col min="9457" max="9478" width="10.453125" customWidth="1"/>
    <col min="9479" max="9479" width="10.36328125" customWidth="1"/>
    <col min="9480" max="9483" width="10.453125" customWidth="1"/>
    <col min="9710" max="9710" width="3.90625" customWidth="1"/>
    <col min="9711" max="9711" width="10.26953125" customWidth="1"/>
    <col min="9712" max="9712" width="27.08984375" customWidth="1"/>
    <col min="9713" max="9734" width="10.453125" customWidth="1"/>
    <col min="9735" max="9735" width="10.36328125" customWidth="1"/>
    <col min="9736" max="9739" width="10.453125" customWidth="1"/>
    <col min="9966" max="9966" width="3.90625" customWidth="1"/>
    <col min="9967" max="9967" width="10.26953125" customWidth="1"/>
    <col min="9968" max="9968" width="27.08984375" customWidth="1"/>
    <col min="9969" max="9990" width="10.453125" customWidth="1"/>
    <col min="9991" max="9991" width="10.36328125" customWidth="1"/>
    <col min="9992" max="9995" width="10.453125" customWidth="1"/>
    <col min="10222" max="10222" width="3.90625" customWidth="1"/>
    <col min="10223" max="10223" width="10.26953125" customWidth="1"/>
    <col min="10224" max="10224" width="27.08984375" customWidth="1"/>
    <col min="10225" max="10246" width="10.453125" customWidth="1"/>
    <col min="10247" max="10247" width="10.36328125" customWidth="1"/>
    <col min="10248" max="10251" width="10.453125" customWidth="1"/>
    <col min="10478" max="10478" width="3.90625" customWidth="1"/>
    <col min="10479" max="10479" width="10.26953125" customWidth="1"/>
    <col min="10480" max="10480" width="27.08984375" customWidth="1"/>
    <col min="10481" max="10502" width="10.453125" customWidth="1"/>
    <col min="10503" max="10503" width="10.36328125" customWidth="1"/>
    <col min="10504" max="10507" width="10.453125" customWidth="1"/>
    <col min="10734" max="10734" width="3.90625" customWidth="1"/>
    <col min="10735" max="10735" width="10.26953125" customWidth="1"/>
    <col min="10736" max="10736" width="27.08984375" customWidth="1"/>
    <col min="10737" max="10758" width="10.453125" customWidth="1"/>
    <col min="10759" max="10759" width="10.36328125" customWidth="1"/>
    <col min="10760" max="10763" width="10.453125" customWidth="1"/>
    <col min="10990" max="10990" width="3.90625" customWidth="1"/>
    <col min="10991" max="10991" width="10.26953125" customWidth="1"/>
    <col min="10992" max="10992" width="27.08984375" customWidth="1"/>
    <col min="10993" max="11014" width="10.453125" customWidth="1"/>
    <col min="11015" max="11015" width="10.36328125" customWidth="1"/>
    <col min="11016" max="11019" width="10.453125" customWidth="1"/>
    <col min="11246" max="11246" width="3.90625" customWidth="1"/>
    <col min="11247" max="11247" width="10.26953125" customWidth="1"/>
    <col min="11248" max="11248" width="27.08984375" customWidth="1"/>
    <col min="11249" max="11270" width="10.453125" customWidth="1"/>
    <col min="11271" max="11271" width="10.36328125" customWidth="1"/>
    <col min="11272" max="11275" width="10.453125" customWidth="1"/>
    <col min="11502" max="11502" width="3.90625" customWidth="1"/>
    <col min="11503" max="11503" width="10.26953125" customWidth="1"/>
    <col min="11504" max="11504" width="27.08984375" customWidth="1"/>
    <col min="11505" max="11526" width="10.453125" customWidth="1"/>
    <col min="11527" max="11527" width="10.36328125" customWidth="1"/>
    <col min="11528" max="11531" width="10.453125" customWidth="1"/>
    <col min="11758" max="11758" width="3.90625" customWidth="1"/>
    <col min="11759" max="11759" width="10.26953125" customWidth="1"/>
    <col min="11760" max="11760" width="27.08984375" customWidth="1"/>
    <col min="11761" max="11782" width="10.453125" customWidth="1"/>
    <col min="11783" max="11783" width="10.36328125" customWidth="1"/>
    <col min="11784" max="11787" width="10.453125" customWidth="1"/>
    <col min="12014" max="12014" width="3.90625" customWidth="1"/>
    <col min="12015" max="12015" width="10.26953125" customWidth="1"/>
    <col min="12016" max="12016" width="27.08984375" customWidth="1"/>
    <col min="12017" max="12038" width="10.453125" customWidth="1"/>
    <col min="12039" max="12039" width="10.36328125" customWidth="1"/>
    <col min="12040" max="12043" width="10.453125" customWidth="1"/>
    <col min="12270" max="12270" width="3.90625" customWidth="1"/>
    <col min="12271" max="12271" width="10.26953125" customWidth="1"/>
    <col min="12272" max="12272" width="27.08984375" customWidth="1"/>
    <col min="12273" max="12294" width="10.453125" customWidth="1"/>
    <col min="12295" max="12295" width="10.36328125" customWidth="1"/>
    <col min="12296" max="12299" width="10.453125" customWidth="1"/>
    <col min="12526" max="12526" width="3.90625" customWidth="1"/>
    <col min="12527" max="12527" width="10.26953125" customWidth="1"/>
    <col min="12528" max="12528" width="27.08984375" customWidth="1"/>
    <col min="12529" max="12550" width="10.453125" customWidth="1"/>
    <col min="12551" max="12551" width="10.36328125" customWidth="1"/>
    <col min="12552" max="12555" width="10.453125" customWidth="1"/>
    <col min="12782" max="12782" width="3.90625" customWidth="1"/>
    <col min="12783" max="12783" width="10.26953125" customWidth="1"/>
    <col min="12784" max="12784" width="27.08984375" customWidth="1"/>
    <col min="12785" max="12806" width="10.453125" customWidth="1"/>
    <col min="12807" max="12807" width="10.36328125" customWidth="1"/>
    <col min="12808" max="12811" width="10.453125" customWidth="1"/>
    <col min="13038" max="13038" width="3.90625" customWidth="1"/>
    <col min="13039" max="13039" width="10.26953125" customWidth="1"/>
    <col min="13040" max="13040" width="27.08984375" customWidth="1"/>
    <col min="13041" max="13062" width="10.453125" customWidth="1"/>
    <col min="13063" max="13063" width="10.36328125" customWidth="1"/>
    <col min="13064" max="13067" width="10.453125" customWidth="1"/>
    <col min="13294" max="13294" width="3.90625" customWidth="1"/>
    <col min="13295" max="13295" width="10.26953125" customWidth="1"/>
    <col min="13296" max="13296" width="27.08984375" customWidth="1"/>
    <col min="13297" max="13318" width="10.453125" customWidth="1"/>
    <col min="13319" max="13319" width="10.36328125" customWidth="1"/>
    <col min="13320" max="13323" width="10.453125" customWidth="1"/>
    <col min="13550" max="13550" width="3.90625" customWidth="1"/>
    <col min="13551" max="13551" width="10.26953125" customWidth="1"/>
    <col min="13552" max="13552" width="27.08984375" customWidth="1"/>
    <col min="13553" max="13574" width="10.453125" customWidth="1"/>
    <col min="13575" max="13575" width="10.36328125" customWidth="1"/>
    <col min="13576" max="13579" width="10.453125" customWidth="1"/>
    <col min="13806" max="13806" width="3.90625" customWidth="1"/>
    <col min="13807" max="13807" width="10.26953125" customWidth="1"/>
    <col min="13808" max="13808" width="27.08984375" customWidth="1"/>
    <col min="13809" max="13830" width="10.453125" customWidth="1"/>
    <col min="13831" max="13831" width="10.36328125" customWidth="1"/>
    <col min="13832" max="13835" width="10.453125" customWidth="1"/>
    <col min="14062" max="14062" width="3.90625" customWidth="1"/>
    <col min="14063" max="14063" width="10.26953125" customWidth="1"/>
    <col min="14064" max="14064" width="27.08984375" customWidth="1"/>
    <col min="14065" max="14086" width="10.453125" customWidth="1"/>
    <col min="14087" max="14087" width="10.36328125" customWidth="1"/>
    <col min="14088" max="14091" width="10.453125" customWidth="1"/>
    <col min="14318" max="14318" width="3.90625" customWidth="1"/>
    <col min="14319" max="14319" width="10.26953125" customWidth="1"/>
    <col min="14320" max="14320" width="27.08984375" customWidth="1"/>
    <col min="14321" max="14342" width="10.453125" customWidth="1"/>
    <col min="14343" max="14343" width="10.36328125" customWidth="1"/>
    <col min="14344" max="14347" width="10.453125" customWidth="1"/>
    <col min="14574" max="14574" width="3.90625" customWidth="1"/>
    <col min="14575" max="14575" width="10.26953125" customWidth="1"/>
    <col min="14576" max="14576" width="27.08984375" customWidth="1"/>
    <col min="14577" max="14598" width="10.453125" customWidth="1"/>
    <col min="14599" max="14599" width="10.36328125" customWidth="1"/>
    <col min="14600" max="14603" width="10.453125" customWidth="1"/>
    <col min="14830" max="14830" width="3.90625" customWidth="1"/>
    <col min="14831" max="14831" width="10.26953125" customWidth="1"/>
    <col min="14832" max="14832" width="27.08984375" customWidth="1"/>
    <col min="14833" max="14854" width="10.453125" customWidth="1"/>
    <col min="14855" max="14855" width="10.36328125" customWidth="1"/>
    <col min="14856" max="14859" width="10.453125" customWidth="1"/>
    <col min="15086" max="15086" width="3.90625" customWidth="1"/>
    <col min="15087" max="15087" width="10.26953125" customWidth="1"/>
    <col min="15088" max="15088" width="27.08984375" customWidth="1"/>
    <col min="15089" max="15110" width="10.453125" customWidth="1"/>
    <col min="15111" max="15111" width="10.36328125" customWidth="1"/>
    <col min="15112" max="15115" width="10.453125" customWidth="1"/>
    <col min="15342" max="15342" width="3.90625" customWidth="1"/>
    <col min="15343" max="15343" width="10.26953125" customWidth="1"/>
    <col min="15344" max="15344" width="27.08984375" customWidth="1"/>
    <col min="15345" max="15366" width="10.453125" customWidth="1"/>
    <col min="15367" max="15367" width="10.36328125" customWidth="1"/>
    <col min="15368" max="15371" width="10.453125" customWidth="1"/>
    <col min="15598" max="15598" width="3.90625" customWidth="1"/>
    <col min="15599" max="15599" width="10.26953125" customWidth="1"/>
    <col min="15600" max="15600" width="27.08984375" customWidth="1"/>
    <col min="15601" max="15622" width="10.453125" customWidth="1"/>
    <col min="15623" max="15623" width="10.36328125" customWidth="1"/>
    <col min="15624" max="15627" width="10.453125" customWidth="1"/>
    <col min="15854" max="15854" width="3.90625" customWidth="1"/>
    <col min="15855" max="15855" width="10.26953125" customWidth="1"/>
    <col min="15856" max="15856" width="27.08984375" customWidth="1"/>
    <col min="15857" max="15878" width="10.453125" customWidth="1"/>
    <col min="15879" max="15879" width="10.36328125" customWidth="1"/>
    <col min="15880" max="15883" width="10.453125" customWidth="1"/>
    <col min="16110" max="16110" width="3.90625" customWidth="1"/>
    <col min="16111" max="16111" width="10.26953125" customWidth="1"/>
    <col min="16112" max="16112" width="27.08984375" customWidth="1"/>
    <col min="16113" max="16134" width="10.453125" customWidth="1"/>
    <col min="16135" max="16135" width="10.36328125" customWidth="1"/>
    <col min="16136" max="16139" width="10.453125" customWidth="1"/>
  </cols>
  <sheetData>
    <row r="1" spans="1:18" x14ac:dyDescent="0.2">
      <c r="B1" s="39" t="s">
        <v>344</v>
      </c>
      <c r="E1" s="40" t="s">
        <v>315</v>
      </c>
      <c r="G1" s="403">
        <f>'1観光消費時系列'!J1</f>
        <v>0</v>
      </c>
      <c r="H1" s="68" t="s">
        <v>315</v>
      </c>
      <c r="J1" s="68"/>
      <c r="N1" t="s">
        <v>316</v>
      </c>
    </row>
    <row r="2" spans="1:18" x14ac:dyDescent="0.2">
      <c r="A2" s="119"/>
      <c r="B2" s="43"/>
      <c r="C2" s="120" t="s">
        <v>317</v>
      </c>
      <c r="D2" s="250" t="s">
        <v>69</v>
      </c>
      <c r="E2" s="220" t="s">
        <v>318</v>
      </c>
      <c r="F2" s="42" t="s">
        <v>67</v>
      </c>
      <c r="G2" s="220" t="s">
        <v>319</v>
      </c>
      <c r="H2" s="193" t="s">
        <v>320</v>
      </c>
      <c r="I2" s="221" t="s">
        <v>321</v>
      </c>
      <c r="J2" s="251" t="s">
        <v>322</v>
      </c>
      <c r="K2" s="251" t="s">
        <v>381</v>
      </c>
      <c r="L2" s="251" t="s">
        <v>399</v>
      </c>
      <c r="M2" s="434" t="s">
        <v>429</v>
      </c>
      <c r="N2" s="434" t="s">
        <v>494</v>
      </c>
      <c r="O2" s="434" t="s">
        <v>553</v>
      </c>
      <c r="P2" s="434" t="s">
        <v>577</v>
      </c>
      <c r="Q2" s="434" t="s">
        <v>617</v>
      </c>
      <c r="R2" s="208" t="s">
        <v>629</v>
      </c>
    </row>
    <row r="3" spans="1:18" x14ac:dyDescent="0.2">
      <c r="A3" s="122"/>
      <c r="B3" s="61"/>
      <c r="C3" s="130"/>
      <c r="D3" s="252" t="s">
        <v>323</v>
      </c>
      <c r="E3" s="223" t="s">
        <v>324</v>
      </c>
      <c r="F3" s="222" t="s">
        <v>78</v>
      </c>
      <c r="G3" s="223" t="s">
        <v>325</v>
      </c>
      <c r="H3" s="234" t="s">
        <v>326</v>
      </c>
      <c r="I3" s="226" t="s">
        <v>327</v>
      </c>
      <c r="J3" s="253" t="s">
        <v>328</v>
      </c>
      <c r="K3" s="266" t="s">
        <v>382</v>
      </c>
      <c r="L3" s="266" t="s">
        <v>400</v>
      </c>
      <c r="M3" s="435" t="s">
        <v>430</v>
      </c>
      <c r="N3" s="435" t="s">
        <v>497</v>
      </c>
      <c r="O3" s="435" t="s">
        <v>560</v>
      </c>
      <c r="P3" s="435" t="s">
        <v>578</v>
      </c>
      <c r="Q3" s="435" t="s">
        <v>620</v>
      </c>
      <c r="R3" s="721" t="s">
        <v>633</v>
      </c>
    </row>
    <row r="4" spans="1:18" x14ac:dyDescent="0.2">
      <c r="A4" s="119">
        <v>0</v>
      </c>
      <c r="B4" s="43" t="s">
        <v>329</v>
      </c>
      <c r="C4" s="248" t="s">
        <v>330</v>
      </c>
      <c r="D4" s="254">
        <f>'7地域観光消費'!D4</f>
        <v>994382</v>
      </c>
      <c r="E4" s="152">
        <f>'7地域観光消費'!E4</f>
        <v>996948</v>
      </c>
      <c r="F4" s="152">
        <f>'7地域観光消費'!F4</f>
        <v>1001299</v>
      </c>
      <c r="G4" s="152">
        <f>'7地域観光消費'!G4</f>
        <v>1035737</v>
      </c>
      <c r="H4" s="152">
        <f>'7地域観光消費'!H4</f>
        <v>993059</v>
      </c>
      <c r="I4" s="152">
        <f>'7地域観光消費'!I4</f>
        <v>1173797</v>
      </c>
      <c r="J4" s="255">
        <f>'7地域観光消費'!J4</f>
        <v>1225568</v>
      </c>
      <c r="K4" s="255">
        <f>'7地域観光消費'!K4</f>
        <v>1283749</v>
      </c>
      <c r="L4" s="255">
        <f>'7地域観光消費'!L4</f>
        <v>1236105</v>
      </c>
      <c r="M4" s="436">
        <f>'7地域観光消費'!M4</f>
        <v>1231163</v>
      </c>
      <c r="N4" s="436">
        <f>'7地域観光消費'!N4</f>
        <v>625851</v>
      </c>
      <c r="O4" s="436">
        <f>'7地域観光消費'!O4</f>
        <v>823063.92668599996</v>
      </c>
      <c r="P4" s="436">
        <f>'7地域観光消費'!P4</f>
        <v>1142941.063817</v>
      </c>
      <c r="Q4" s="436">
        <f>'7地域観光消費'!Q4</f>
        <v>1567659</v>
      </c>
      <c r="R4" s="436">
        <f>'7地域観光消費'!R4</f>
        <v>1505944</v>
      </c>
    </row>
    <row r="5" spans="1:18" x14ac:dyDescent="0.2">
      <c r="A5" s="69"/>
      <c r="C5" s="120" t="s">
        <v>98</v>
      </c>
      <c r="D5" s="256">
        <f>'7地域観光消費'!D7+'7地域観光消費'!D8</f>
        <v>81135</v>
      </c>
      <c r="E5" s="237">
        <f>'7地域観光消費'!E7+'7地域観光消費'!E8</f>
        <v>91881</v>
      </c>
      <c r="F5" s="237">
        <f>'7地域観光消費'!F7+'7地域観光消費'!F8</f>
        <v>102226</v>
      </c>
      <c r="G5" s="237">
        <f>'7地域観光消費'!G7+'7地域観光消費'!G8</f>
        <v>98668</v>
      </c>
      <c r="H5" s="237">
        <f>'7地域観光消費'!H7+'7地域観光消費'!H8</f>
        <v>102381</v>
      </c>
      <c r="I5" s="237">
        <f>'7地域観光消費'!I7+'7地域観光消費'!I8</f>
        <v>126183</v>
      </c>
      <c r="J5" s="257">
        <f>'7地域観光消費'!J7+'7地域観光消費'!J8</f>
        <v>133916</v>
      </c>
      <c r="K5" s="257">
        <f>'7地域観光消費'!K7+'7地域観光消費'!K8</f>
        <v>144853</v>
      </c>
      <c r="L5" s="257">
        <f>'7地域観光消費'!L7+'7地域観光消費'!L8</f>
        <v>152684</v>
      </c>
      <c r="M5" s="437">
        <f>'7地域観光消費'!M7+'7地域観光消費'!M8</f>
        <v>142362</v>
      </c>
      <c r="N5" s="437">
        <f>'7地域観光消費'!N7+'7地域観光消費'!N8</f>
        <v>102145</v>
      </c>
      <c r="O5" s="437">
        <f>'7地域観光消費'!O7+'7地域観光消費'!O8</f>
        <v>141458.92668599999</v>
      </c>
      <c r="P5" s="437">
        <f>'7地域観光消費'!P7+'7地域観光消費'!P8</f>
        <v>172196.06381699999</v>
      </c>
      <c r="Q5" s="437">
        <f>'7地域観光消費'!Q7+'7地域観光消費'!Q8</f>
        <v>210712</v>
      </c>
      <c r="R5" s="437">
        <f>'7地域観光消費'!R7+'7地域観光消費'!R8</f>
        <v>256893</v>
      </c>
    </row>
    <row r="6" spans="1:18" x14ac:dyDescent="0.2">
      <c r="A6" s="69"/>
      <c r="C6" s="130" t="s">
        <v>99</v>
      </c>
      <c r="D6" s="258">
        <f>'7地域観光消費'!D6</f>
        <v>436253</v>
      </c>
      <c r="E6" s="233">
        <f>'7地域観光消費'!E6</f>
        <v>433920</v>
      </c>
      <c r="F6" s="233">
        <f>'7地域観光消費'!F6</f>
        <v>435578</v>
      </c>
      <c r="G6" s="233">
        <f>'7地域観光消費'!G6</f>
        <v>447490</v>
      </c>
      <c r="H6" s="233">
        <f>'7地域観光消費'!H6</f>
        <v>423697</v>
      </c>
      <c r="I6" s="233">
        <f>'7地域観光消費'!I6</f>
        <v>501788</v>
      </c>
      <c r="J6" s="259">
        <f>'7地域観光消費'!J6</f>
        <v>524204</v>
      </c>
      <c r="K6" s="259">
        <f>'7地域観光消費'!K6</f>
        <v>547959</v>
      </c>
      <c r="L6" s="259">
        <f>'7地域観光消費'!L6</f>
        <v>498756</v>
      </c>
      <c r="M6" s="438">
        <f>'7地域観光消費'!M6</f>
        <v>488471</v>
      </c>
      <c r="N6" s="438">
        <f>'7地域観光消費'!N6</f>
        <v>226389</v>
      </c>
      <c r="O6" s="438">
        <f>'7地域観光消費'!O6</f>
        <v>307021</v>
      </c>
      <c r="P6" s="438">
        <f>'7地域観光消費'!P6</f>
        <v>420565</v>
      </c>
      <c r="Q6" s="438">
        <f>'7地域観光消費'!Q6</f>
        <v>589496</v>
      </c>
      <c r="R6" s="438">
        <f>'7地域観光消費'!R6</f>
        <v>546705</v>
      </c>
    </row>
    <row r="7" spans="1:18" x14ac:dyDescent="0.2">
      <c r="A7" s="69"/>
      <c r="C7" s="123" t="s">
        <v>100</v>
      </c>
      <c r="D7" s="260">
        <f>D4-SUM(D5:D6)</f>
        <v>476994</v>
      </c>
      <c r="E7" s="236">
        <f t="shared" ref="E7:J7" si="0">E4-SUM(E5:E6)</f>
        <v>471147</v>
      </c>
      <c r="F7" s="236">
        <f t="shared" si="0"/>
        <v>463495</v>
      </c>
      <c r="G7" s="236">
        <f t="shared" si="0"/>
        <v>489579</v>
      </c>
      <c r="H7" s="236">
        <f t="shared" si="0"/>
        <v>466981</v>
      </c>
      <c r="I7" s="236">
        <f t="shared" si="0"/>
        <v>545826</v>
      </c>
      <c r="J7" s="261">
        <f t="shared" si="0"/>
        <v>567448</v>
      </c>
      <c r="K7" s="261">
        <f t="shared" ref="K7:L7" si="1">K4-SUM(K5:K6)</f>
        <v>590937</v>
      </c>
      <c r="L7" s="261">
        <f t="shared" si="1"/>
        <v>584665</v>
      </c>
      <c r="M7" s="439">
        <f t="shared" ref="M7:N7" si="2">M4-SUM(M5:M6)</f>
        <v>600330</v>
      </c>
      <c r="N7" s="439">
        <f t="shared" si="2"/>
        <v>297317</v>
      </c>
      <c r="O7" s="439">
        <f t="shared" ref="O7:P7" si="3">O4-SUM(O5:O6)</f>
        <v>374584</v>
      </c>
      <c r="P7" s="439">
        <f t="shared" si="3"/>
        <v>550180</v>
      </c>
      <c r="Q7" s="439">
        <f t="shared" ref="Q7:R7" si="4">Q4-SUM(Q5:Q6)</f>
        <v>767451</v>
      </c>
      <c r="R7" s="439">
        <f t="shared" si="4"/>
        <v>702346</v>
      </c>
    </row>
    <row r="8" spans="1:18" x14ac:dyDescent="0.2">
      <c r="A8" s="119">
        <v>1</v>
      </c>
      <c r="B8" s="43" t="s">
        <v>334</v>
      </c>
      <c r="C8" s="249" t="s">
        <v>330</v>
      </c>
      <c r="D8" s="262">
        <f>'7地域観光消費'!D12</f>
        <v>270391</v>
      </c>
      <c r="E8" s="238">
        <f>'7地域観光消費'!E12</f>
        <v>272182</v>
      </c>
      <c r="F8" s="238">
        <f>'7地域観光消費'!F12</f>
        <v>282956</v>
      </c>
      <c r="G8" s="238">
        <f>'7地域観光消費'!G12</f>
        <v>303144</v>
      </c>
      <c r="H8" s="238">
        <f>'7地域観光消費'!H12</f>
        <v>297367</v>
      </c>
      <c r="I8" s="238">
        <f>'7地域観光消費'!I12</f>
        <v>341858</v>
      </c>
      <c r="J8" s="263">
        <f>'7地域観光消費'!J12</f>
        <v>360723</v>
      </c>
      <c r="K8" s="263">
        <f>'7地域観光消費'!K12</f>
        <v>403169</v>
      </c>
      <c r="L8" s="263">
        <f>'7地域観光消費'!L12</f>
        <v>352005</v>
      </c>
      <c r="M8" s="440">
        <f>'7地域観光消費'!M12</f>
        <v>356608</v>
      </c>
      <c r="N8" s="440">
        <f>'7地域観光消費'!N12</f>
        <v>156815</v>
      </c>
      <c r="O8" s="440">
        <f>'7地域観光消費'!O12</f>
        <v>172813.92668599999</v>
      </c>
      <c r="P8" s="440">
        <f>'7地域観光消費'!P12</f>
        <v>283470.06381700002</v>
      </c>
      <c r="Q8" s="440">
        <f>'7地域観光消費'!Q12</f>
        <v>378402</v>
      </c>
      <c r="R8" s="440">
        <f>'7地域観光消費'!R12</f>
        <v>415243</v>
      </c>
    </row>
    <row r="9" spans="1:18" x14ac:dyDescent="0.2">
      <c r="A9" s="69"/>
      <c r="C9" s="130" t="s">
        <v>98</v>
      </c>
      <c r="D9" s="264">
        <f>'7地域観光消費'!D15+'7地域観光消費'!D16</f>
        <v>28163</v>
      </c>
      <c r="E9" s="184">
        <f>'7地域観光消費'!E15+'7地域観光消費'!E16</f>
        <v>31518</v>
      </c>
      <c r="F9" s="184">
        <f>'7地域観光消費'!F15+'7地域観光消費'!F16</f>
        <v>37158</v>
      </c>
      <c r="G9" s="184">
        <f>'7地域観光消費'!G15+'7地域観光消費'!G16</f>
        <v>36190</v>
      </c>
      <c r="H9" s="184">
        <f>'7地域観光消費'!H15+'7地域観光消費'!H16</f>
        <v>43336</v>
      </c>
      <c r="I9" s="184">
        <f>'7地域観光消費'!I15+'7地域観光消費'!I16</f>
        <v>49406</v>
      </c>
      <c r="J9" s="265">
        <f>'7地域観光消費'!J15+'7地域観光消費'!J16</f>
        <v>54712</v>
      </c>
      <c r="K9" s="265">
        <f>'7地域観光消費'!K15+'7地域観光消費'!K16</f>
        <v>60584</v>
      </c>
      <c r="L9" s="265">
        <f>'7地域観光消費'!L15+'7地域観光消費'!L16</f>
        <v>57924</v>
      </c>
      <c r="M9" s="441">
        <f>'7地域観光消費'!M15+'7地域観光消費'!M16</f>
        <v>56957</v>
      </c>
      <c r="N9" s="441">
        <f>'7地域観光消費'!N15+'7地域観光消費'!N16</f>
        <v>40436</v>
      </c>
      <c r="O9" s="441">
        <f>'7地域観光消費'!O15+'7地域観光消費'!O16</f>
        <v>51838.926685999992</v>
      </c>
      <c r="P9" s="441">
        <f>'7地域観光消費'!P15+'7地域観光消費'!P16</f>
        <v>62300.063816999987</v>
      </c>
      <c r="Q9" s="441">
        <f>'7地域観光消費'!Q15+'7地域観光消費'!Q16</f>
        <v>69882</v>
      </c>
      <c r="R9" s="441">
        <f>'7地域観光消費'!R15+'7地域観光消費'!R16</f>
        <v>102982</v>
      </c>
    </row>
    <row r="10" spans="1:18" x14ac:dyDescent="0.2">
      <c r="A10" s="69"/>
      <c r="C10" s="130" t="s">
        <v>99</v>
      </c>
      <c r="D10" s="264">
        <f>'7地域観光消費'!D14</f>
        <v>114765</v>
      </c>
      <c r="E10" s="184">
        <f>'7地域観光消費'!E14</f>
        <v>114672</v>
      </c>
      <c r="F10" s="184">
        <f>'7地域観光消費'!F14</f>
        <v>118191</v>
      </c>
      <c r="G10" s="184">
        <f>'7地域観光消費'!G14</f>
        <v>126486</v>
      </c>
      <c r="H10" s="184">
        <f>'7地域観光消費'!H14</f>
        <v>119463</v>
      </c>
      <c r="I10" s="184">
        <f>'7地域観光消費'!I14</f>
        <v>138029</v>
      </c>
      <c r="J10" s="265">
        <f>'7地域観光消費'!J14</f>
        <v>144890</v>
      </c>
      <c r="K10" s="265">
        <f>'7地域観光消費'!K14</f>
        <v>163081</v>
      </c>
      <c r="L10" s="265">
        <f>'7地域観光消費'!L14</f>
        <v>135674</v>
      </c>
      <c r="M10" s="441">
        <f>'7地域観光消費'!M14</f>
        <v>134432</v>
      </c>
      <c r="N10" s="441">
        <f>'7地域観光消費'!N14</f>
        <v>50462</v>
      </c>
      <c r="O10" s="441">
        <f>'7地域観光消費'!O14</f>
        <v>54925</v>
      </c>
      <c r="P10" s="441">
        <f>'7地域観光消費'!P14</f>
        <v>96184</v>
      </c>
      <c r="Q10" s="441">
        <f>'7地域観光消費'!Q14</f>
        <v>134541</v>
      </c>
      <c r="R10" s="441">
        <f>'7地域観光消費'!R14</f>
        <v>136666</v>
      </c>
    </row>
    <row r="11" spans="1:18" x14ac:dyDescent="0.2">
      <c r="A11" s="69"/>
      <c r="C11" s="130" t="s">
        <v>100</v>
      </c>
      <c r="D11" s="260">
        <f>D8-SUM(D9:D10)</f>
        <v>127463</v>
      </c>
      <c r="E11" s="236">
        <f t="shared" ref="E11:J11" si="5">E8-SUM(E9:E10)</f>
        <v>125992</v>
      </c>
      <c r="F11" s="236">
        <f t="shared" si="5"/>
        <v>127607</v>
      </c>
      <c r="G11" s="236">
        <f t="shared" si="5"/>
        <v>140468</v>
      </c>
      <c r="H11" s="236">
        <f t="shared" si="5"/>
        <v>134568</v>
      </c>
      <c r="I11" s="236">
        <f t="shared" si="5"/>
        <v>154423</v>
      </c>
      <c r="J11" s="261">
        <f t="shared" si="5"/>
        <v>161121</v>
      </c>
      <c r="K11" s="261">
        <f t="shared" ref="K11:L11" si="6">K8-SUM(K9:K10)</f>
        <v>179504</v>
      </c>
      <c r="L11" s="261">
        <f t="shared" si="6"/>
        <v>158407</v>
      </c>
      <c r="M11" s="439">
        <f t="shared" ref="M11:N11" si="7">M8-SUM(M9:M10)</f>
        <v>165219</v>
      </c>
      <c r="N11" s="439">
        <f t="shared" si="7"/>
        <v>65917</v>
      </c>
      <c r="O11" s="439">
        <f t="shared" ref="O11:P11" si="8">O8-SUM(O9:O10)</f>
        <v>66050</v>
      </c>
      <c r="P11" s="439">
        <f t="shared" si="8"/>
        <v>124986.00000000003</v>
      </c>
      <c r="Q11" s="439">
        <f t="shared" ref="Q11:R11" si="9">Q8-SUM(Q9:Q10)</f>
        <v>173979</v>
      </c>
      <c r="R11" s="439">
        <f t="shared" si="9"/>
        <v>175595</v>
      </c>
    </row>
    <row r="12" spans="1:18" x14ac:dyDescent="0.2">
      <c r="A12" s="119">
        <v>2</v>
      </c>
      <c r="B12" s="43" t="s">
        <v>335</v>
      </c>
      <c r="C12" s="249" t="s">
        <v>330</v>
      </c>
      <c r="D12" s="262">
        <f>'7地域観光消費'!D20</f>
        <v>99312</v>
      </c>
      <c r="E12" s="238">
        <f>'7地域観光消費'!E20</f>
        <v>95055</v>
      </c>
      <c r="F12" s="238">
        <f>'7地域観光消費'!F20</f>
        <v>92174</v>
      </c>
      <c r="G12" s="238">
        <f>'7地域観光消費'!G20</f>
        <v>98911</v>
      </c>
      <c r="H12" s="238">
        <f>'7地域観光消費'!H20</f>
        <v>94176</v>
      </c>
      <c r="I12" s="238">
        <f>'7地域観光消費'!I20</f>
        <v>107778</v>
      </c>
      <c r="J12" s="263">
        <f>'7地域観光消費'!J20</f>
        <v>117058</v>
      </c>
      <c r="K12" s="263">
        <f>'7地域観光消費'!K20</f>
        <v>118241</v>
      </c>
      <c r="L12" s="263">
        <f>'7地域観光消費'!L20</f>
        <v>120168</v>
      </c>
      <c r="M12" s="440">
        <f>'7地域観光消費'!M20</f>
        <v>122652</v>
      </c>
      <c r="N12" s="440">
        <f>'7地域観光消費'!N20</f>
        <v>59514</v>
      </c>
      <c r="O12" s="440">
        <f>'7地域観光消費'!O20</f>
        <v>86135</v>
      </c>
      <c r="P12" s="440">
        <f>'7地域観光消費'!P20</f>
        <v>118442</v>
      </c>
      <c r="Q12" s="440">
        <f>'7地域観光消費'!Q20</f>
        <v>167942</v>
      </c>
      <c r="R12" s="440">
        <f>'7地域観光消費'!R20</f>
        <v>155925</v>
      </c>
    </row>
    <row r="13" spans="1:18" x14ac:dyDescent="0.2">
      <c r="A13" s="69"/>
      <c r="C13" s="130" t="s">
        <v>98</v>
      </c>
      <c r="D13" s="264">
        <f>'7地域観光消費'!D23+'7地域観光消費'!D24</f>
        <v>3236</v>
      </c>
      <c r="E13" s="184">
        <f>'7地域観光消費'!E23+'7地域観光消費'!E24</f>
        <v>3469</v>
      </c>
      <c r="F13" s="184">
        <f>'7地域観光消費'!F23+'7地域観光消費'!F24</f>
        <v>4002</v>
      </c>
      <c r="G13" s="184">
        <f>'7地域観光消費'!G23+'7地域観光消費'!G24</f>
        <v>4219</v>
      </c>
      <c r="H13" s="184">
        <f>'7地域観光消費'!H23+'7地域観光消費'!H24</f>
        <v>5391</v>
      </c>
      <c r="I13" s="184">
        <f>'7地域観光消費'!I23+'7地域観光消費'!I24</f>
        <v>6765</v>
      </c>
      <c r="J13" s="265">
        <f>'7地域観光消費'!J23+'7地域観光消費'!J24</f>
        <v>7525</v>
      </c>
      <c r="K13" s="265">
        <f>'7地域観光消費'!K23+'7地域観光消費'!K24</f>
        <v>8495</v>
      </c>
      <c r="L13" s="265">
        <f>'7地域観光消費'!L23+'7地域観光消費'!L24</f>
        <v>10028</v>
      </c>
      <c r="M13" s="441">
        <f>'7地域観光消費'!M23+'7地域観光消費'!M24</f>
        <v>9631</v>
      </c>
      <c r="N13" s="441">
        <f>'7地域観光消費'!N23+'7地域観光消費'!N24</f>
        <v>7571</v>
      </c>
      <c r="O13" s="441">
        <f>'7地域観光消費'!O23+'7地域観光消費'!O24</f>
        <v>10755</v>
      </c>
      <c r="P13" s="441">
        <f>'7地域観光消費'!P23+'7地域観光消費'!P24</f>
        <v>11088</v>
      </c>
      <c r="Q13" s="441">
        <f>'7地域観光消費'!Q23+'7地域観光消費'!Q24</f>
        <v>15650</v>
      </c>
      <c r="R13" s="441">
        <f>'7地域観光消費'!R23+'7地域観光消費'!R24</f>
        <v>18199</v>
      </c>
    </row>
    <row r="14" spans="1:18" x14ac:dyDescent="0.2">
      <c r="A14" s="69"/>
      <c r="C14" s="130" t="s">
        <v>99</v>
      </c>
      <c r="D14" s="264">
        <f>'7地域観光消費'!D22</f>
        <v>46100</v>
      </c>
      <c r="E14" s="184">
        <f>'7地域観光消費'!E22</f>
        <v>43968</v>
      </c>
      <c r="F14" s="184">
        <f>'7地域観光消費'!F22</f>
        <v>42754</v>
      </c>
      <c r="G14" s="184">
        <f>'7地域観光消費'!G22</f>
        <v>45558</v>
      </c>
      <c r="H14" s="184">
        <f>'7地域観光消費'!H22</f>
        <v>42356</v>
      </c>
      <c r="I14" s="184">
        <f>'7地域観光消費'!I22</f>
        <v>48834</v>
      </c>
      <c r="J14" s="265">
        <f>'7地域観光消費'!J22</f>
        <v>53143</v>
      </c>
      <c r="K14" s="265">
        <f>'7地域観光消費'!K22</f>
        <v>53087</v>
      </c>
      <c r="L14" s="265">
        <f>'7地域観光消費'!L22</f>
        <v>49703</v>
      </c>
      <c r="M14" s="441">
        <f>'7地域観光消費'!M22</f>
        <v>50043</v>
      </c>
      <c r="N14" s="441">
        <f>'7地域観光消費'!N22</f>
        <v>21720</v>
      </c>
      <c r="O14" s="441">
        <f>'7地域観光消費'!O22</f>
        <v>32728</v>
      </c>
      <c r="P14" s="441">
        <f>'7地域観光消費'!P22</f>
        <v>45700</v>
      </c>
      <c r="Q14" s="441">
        <f>'7地域観光消費'!Q22</f>
        <v>65258</v>
      </c>
      <c r="R14" s="441">
        <f>'7地域観光消費'!R22</f>
        <v>59780</v>
      </c>
    </row>
    <row r="15" spans="1:18" x14ac:dyDescent="0.2">
      <c r="A15" s="69"/>
      <c r="C15" s="130" t="s">
        <v>100</v>
      </c>
      <c r="D15" s="260">
        <f>D12-SUM(D13:D14)</f>
        <v>49976</v>
      </c>
      <c r="E15" s="236">
        <f t="shared" ref="E15:J15" si="10">E12-SUM(E13:E14)</f>
        <v>47618</v>
      </c>
      <c r="F15" s="236">
        <f t="shared" si="10"/>
        <v>45418</v>
      </c>
      <c r="G15" s="236">
        <f t="shared" si="10"/>
        <v>49134</v>
      </c>
      <c r="H15" s="236">
        <f t="shared" si="10"/>
        <v>46429</v>
      </c>
      <c r="I15" s="236">
        <f t="shared" si="10"/>
        <v>52179</v>
      </c>
      <c r="J15" s="261">
        <f t="shared" si="10"/>
        <v>56390</v>
      </c>
      <c r="K15" s="261">
        <f t="shared" ref="K15:L15" si="11">K12-SUM(K13:K14)</f>
        <v>56659</v>
      </c>
      <c r="L15" s="261">
        <f t="shared" si="11"/>
        <v>60437</v>
      </c>
      <c r="M15" s="439">
        <f t="shared" ref="M15:N15" si="12">M12-SUM(M13:M14)</f>
        <v>62978</v>
      </c>
      <c r="N15" s="439">
        <f t="shared" si="12"/>
        <v>30223</v>
      </c>
      <c r="O15" s="439">
        <f t="shared" ref="O15:P15" si="13">O12-SUM(O13:O14)</f>
        <v>42652</v>
      </c>
      <c r="P15" s="439">
        <f t="shared" si="13"/>
        <v>61654</v>
      </c>
      <c r="Q15" s="439">
        <f t="shared" ref="Q15:R15" si="14">Q12-SUM(Q13:Q14)</f>
        <v>87034</v>
      </c>
      <c r="R15" s="439">
        <f t="shared" si="14"/>
        <v>77946</v>
      </c>
    </row>
    <row r="16" spans="1:18" x14ac:dyDescent="0.2">
      <c r="A16" s="119">
        <v>3</v>
      </c>
      <c r="B16" s="43" t="s">
        <v>336</v>
      </c>
      <c r="C16" s="249" t="s">
        <v>330</v>
      </c>
      <c r="D16" s="262">
        <f>'7地域観光消費'!D28</f>
        <v>115729</v>
      </c>
      <c r="E16" s="238">
        <f>'7地域観光消費'!E28</f>
        <v>112406</v>
      </c>
      <c r="F16" s="238">
        <f>'7地域観光消費'!F28</f>
        <v>108705</v>
      </c>
      <c r="G16" s="238">
        <f>'7地域観光消費'!G28</f>
        <v>109623</v>
      </c>
      <c r="H16" s="238">
        <f>'7地域観光消費'!H28</f>
        <v>104419</v>
      </c>
      <c r="I16" s="238">
        <f>'7地域観光消費'!I28</f>
        <v>119304</v>
      </c>
      <c r="J16" s="263">
        <f>'7地域観光消費'!J28</f>
        <v>124985</v>
      </c>
      <c r="K16" s="263">
        <f>'7地域観光消費'!K28</f>
        <v>128927</v>
      </c>
      <c r="L16" s="263">
        <f>'7地域観光消費'!L28</f>
        <v>145691</v>
      </c>
      <c r="M16" s="440">
        <f>'7地域観光消費'!M28</f>
        <v>141422</v>
      </c>
      <c r="N16" s="440">
        <f>'7地域観光消費'!N28</f>
        <v>77686</v>
      </c>
      <c r="O16" s="440">
        <f>'7地域観光消費'!O28</f>
        <v>114370</v>
      </c>
      <c r="P16" s="440">
        <f>'7地域観光消費'!P28</f>
        <v>139032</v>
      </c>
      <c r="Q16" s="440">
        <f>'7地域観光消費'!Q28</f>
        <v>188712</v>
      </c>
      <c r="R16" s="440">
        <f>'7地域観光消費'!R28</f>
        <v>166069</v>
      </c>
    </row>
    <row r="17" spans="1:18" x14ac:dyDescent="0.2">
      <c r="A17" s="69"/>
      <c r="C17" s="130" t="s">
        <v>98</v>
      </c>
      <c r="D17" s="264">
        <f>'7地域観光消費'!D31+'7地域観光消費'!D32</f>
        <v>2576</v>
      </c>
      <c r="E17" s="184">
        <f>'7地域観光消費'!E31+'7地域観光消費'!E32</f>
        <v>3445</v>
      </c>
      <c r="F17" s="184">
        <f>'7地域観光消費'!F31+'7地域観光消費'!F32</f>
        <v>3297</v>
      </c>
      <c r="G17" s="184">
        <f>'7地域観光消費'!G31+'7地域観光消費'!G32</f>
        <v>3333</v>
      </c>
      <c r="H17" s="184">
        <f>'7地域観光消費'!H31+'7地域観光消費'!H32</f>
        <v>3952</v>
      </c>
      <c r="I17" s="184">
        <f>'7地域観光消費'!I31+'7地域観光消費'!I32</f>
        <v>4561</v>
      </c>
      <c r="J17" s="265">
        <f>'7地域観光消費'!J31+'7地域観光消費'!J32</f>
        <v>4901</v>
      </c>
      <c r="K17" s="265">
        <f>'7地域観光消費'!K31+'7地域観光消費'!K32</f>
        <v>5060</v>
      </c>
      <c r="L17" s="265">
        <f>'7地域観光消費'!L31+'7地域観光消費'!L32</f>
        <v>5101</v>
      </c>
      <c r="M17" s="441">
        <f>'7地域観光消費'!M31+'7地域観光消費'!M32</f>
        <v>4736</v>
      </c>
      <c r="N17" s="441">
        <f>'7地域観光消費'!N31+'7地域観光消費'!N32</f>
        <v>3910</v>
      </c>
      <c r="O17" s="441">
        <f>'7地域観光消費'!O31+'7地域観光消費'!O32</f>
        <v>5453</v>
      </c>
      <c r="P17" s="441">
        <f>'7地域観光消費'!P31+'7地域観光消費'!P32</f>
        <v>5826</v>
      </c>
      <c r="Q17" s="441">
        <f>'7地域観光消費'!Q31+'7地域観光消費'!Q32</f>
        <v>7281</v>
      </c>
      <c r="R17" s="441">
        <f>'7地域観光消費'!R31+'7地域観光消費'!R32</f>
        <v>7575</v>
      </c>
    </row>
    <row r="18" spans="1:18" x14ac:dyDescent="0.2">
      <c r="A18" s="69"/>
      <c r="C18" s="130" t="s">
        <v>99</v>
      </c>
      <c r="D18" s="264">
        <f>'7地域観光消費'!D30</f>
        <v>55854</v>
      </c>
      <c r="E18" s="184">
        <f>'7地域観光消費'!E30</f>
        <v>53876</v>
      </c>
      <c r="F18" s="184">
        <f>'7地域観光消費'!F30</f>
        <v>52673</v>
      </c>
      <c r="G18" s="184">
        <f>'7地域観光消費'!G30</f>
        <v>52149</v>
      </c>
      <c r="H18" s="184">
        <f>'7地域観光消費'!H30</f>
        <v>48876</v>
      </c>
      <c r="I18" s="184">
        <f>'7地域観光消費'!I30</f>
        <v>56738</v>
      </c>
      <c r="J18" s="265">
        <f>'7地域観光消費'!J30</f>
        <v>59148</v>
      </c>
      <c r="K18" s="265">
        <f>'7地域観光消費'!K30</f>
        <v>61050</v>
      </c>
      <c r="L18" s="265">
        <f>'7地域観光消費'!L30</f>
        <v>65682</v>
      </c>
      <c r="M18" s="441">
        <f>'7地域観光消費'!M30</f>
        <v>61989</v>
      </c>
      <c r="N18" s="441">
        <f>'7地域観光消費'!N30</f>
        <v>32266</v>
      </c>
      <c r="O18" s="441">
        <f>'7地域観光消費'!O30</f>
        <v>49666</v>
      </c>
      <c r="P18" s="441">
        <f>'7地域観光消費'!P30</f>
        <v>58175</v>
      </c>
      <c r="Q18" s="441">
        <f>'7地域観光消費'!Q30</f>
        <v>79331</v>
      </c>
      <c r="R18" s="441">
        <f>'7地域観光消費'!R30</f>
        <v>69556</v>
      </c>
    </row>
    <row r="19" spans="1:18" x14ac:dyDescent="0.2">
      <c r="A19" s="69"/>
      <c r="C19" s="130" t="s">
        <v>100</v>
      </c>
      <c r="D19" s="260">
        <f>D16-SUM(D17:D18)</f>
        <v>57299</v>
      </c>
      <c r="E19" s="236">
        <f t="shared" ref="E19:J19" si="15">E16-SUM(E17:E18)</f>
        <v>55085</v>
      </c>
      <c r="F19" s="236">
        <f t="shared" si="15"/>
        <v>52735</v>
      </c>
      <c r="G19" s="236">
        <f t="shared" si="15"/>
        <v>54141</v>
      </c>
      <c r="H19" s="236">
        <f t="shared" si="15"/>
        <v>51591</v>
      </c>
      <c r="I19" s="236">
        <f t="shared" si="15"/>
        <v>58005</v>
      </c>
      <c r="J19" s="261">
        <f t="shared" si="15"/>
        <v>60936</v>
      </c>
      <c r="K19" s="261">
        <f t="shared" ref="K19:L19" si="16">K16-SUM(K17:K18)</f>
        <v>62817</v>
      </c>
      <c r="L19" s="261">
        <f t="shared" si="16"/>
        <v>74908</v>
      </c>
      <c r="M19" s="439">
        <f t="shared" ref="M19:N19" si="17">M16-SUM(M17:M18)</f>
        <v>74697</v>
      </c>
      <c r="N19" s="439">
        <f t="shared" si="17"/>
        <v>41510</v>
      </c>
      <c r="O19" s="439">
        <f t="shared" ref="O19:P19" si="18">O16-SUM(O17:O18)</f>
        <v>59251</v>
      </c>
      <c r="P19" s="439">
        <f t="shared" si="18"/>
        <v>75031</v>
      </c>
      <c r="Q19" s="439">
        <f t="shared" ref="Q19:R19" si="19">Q16-SUM(Q17:Q18)</f>
        <v>102100</v>
      </c>
      <c r="R19" s="439">
        <f t="shared" si="19"/>
        <v>88938</v>
      </c>
    </row>
    <row r="20" spans="1:18" x14ac:dyDescent="0.2">
      <c r="A20" s="119">
        <v>4</v>
      </c>
      <c r="B20" s="43" t="s">
        <v>337</v>
      </c>
      <c r="C20" s="249" t="s">
        <v>330</v>
      </c>
      <c r="D20" s="262">
        <f>'7地域観光消費'!D36</f>
        <v>65895</v>
      </c>
      <c r="E20" s="238">
        <f>'7地域観光消費'!E36</f>
        <v>63867</v>
      </c>
      <c r="F20" s="238">
        <f>'7地域観光消費'!F36</f>
        <v>62187</v>
      </c>
      <c r="G20" s="238">
        <f>'7地域観光消費'!G36</f>
        <v>62675</v>
      </c>
      <c r="H20" s="238">
        <f>'7地域観光消費'!H36</f>
        <v>59509</v>
      </c>
      <c r="I20" s="238">
        <f>'7地域観光消費'!I36</f>
        <v>67853</v>
      </c>
      <c r="J20" s="263">
        <f>'7地域観光消費'!J36</f>
        <v>73834</v>
      </c>
      <c r="K20" s="263">
        <f>'7地域観光消費'!K36</f>
        <v>78344</v>
      </c>
      <c r="L20" s="263">
        <f>'7地域観光消費'!L36</f>
        <v>77512</v>
      </c>
      <c r="M20" s="440">
        <f>'7地域観光消費'!M36</f>
        <v>80949</v>
      </c>
      <c r="N20" s="440">
        <f>'7地域観光消費'!N36</f>
        <v>45011</v>
      </c>
      <c r="O20" s="440">
        <f>'7地域観光消費'!O36</f>
        <v>57404</v>
      </c>
      <c r="P20" s="440">
        <f>'7地域観光消費'!P36</f>
        <v>69413</v>
      </c>
      <c r="Q20" s="440">
        <f>'7地域観光消費'!Q36</f>
        <v>95404</v>
      </c>
      <c r="R20" s="440">
        <f>'7地域観光消費'!R36</f>
        <v>88780</v>
      </c>
    </row>
    <row r="21" spans="1:18" x14ac:dyDescent="0.2">
      <c r="A21" s="69"/>
      <c r="C21" s="130" t="s">
        <v>98</v>
      </c>
      <c r="D21" s="264">
        <f>'7地域観光消費'!D39+'7地域観光消費'!D40</f>
        <v>3324</v>
      </c>
      <c r="E21" s="184">
        <f>'7地域観光消費'!E39+'7地域観光消費'!E40</f>
        <v>3425</v>
      </c>
      <c r="F21" s="184">
        <f>'7地域観光消費'!F39+'7地域観光消費'!F40</f>
        <v>4318</v>
      </c>
      <c r="G21" s="184">
        <f>'7地域観光消費'!G39+'7地域観光消費'!G40</f>
        <v>3871</v>
      </c>
      <c r="H21" s="184">
        <f>'7地域観光消費'!H39+'7地域観光消費'!H40</f>
        <v>4531</v>
      </c>
      <c r="I21" s="184">
        <f>'7地域観光消費'!I39+'7地域観光消費'!I40</f>
        <v>5384</v>
      </c>
      <c r="J21" s="265">
        <f>'7地域観光消費'!J39+'7地域観光消費'!J40</f>
        <v>6179</v>
      </c>
      <c r="K21" s="265">
        <f>'7地域観光消費'!K39+'7地域観光消費'!K40</f>
        <v>6568</v>
      </c>
      <c r="L21" s="265">
        <f>'7地域観光消費'!L39+'7地域観光消費'!L40</f>
        <v>7197</v>
      </c>
      <c r="M21" s="441">
        <f>'7地域観光消費'!M39+'7地域観光消費'!M40</f>
        <v>6550</v>
      </c>
      <c r="N21" s="441">
        <f>'7地域観光消費'!N39+'7地域観光消費'!N40</f>
        <v>5922</v>
      </c>
      <c r="O21" s="441">
        <f>'7地域観光消費'!O39+'7地域観光消費'!O40</f>
        <v>8992</v>
      </c>
      <c r="P21" s="441">
        <f>'7地域観光消費'!P39+'7地域観光消費'!P40</f>
        <v>9306</v>
      </c>
      <c r="Q21" s="441">
        <f>'7地域観光消費'!Q39+'7地域観光消費'!Q40</f>
        <v>11918</v>
      </c>
      <c r="R21" s="441">
        <f>'7地域観光消費'!R39+'7地域観光消費'!R40</f>
        <v>12348</v>
      </c>
    </row>
    <row r="22" spans="1:18" x14ac:dyDescent="0.2">
      <c r="A22" s="69"/>
      <c r="C22" s="130" t="s">
        <v>99</v>
      </c>
      <c r="D22" s="264">
        <f>'7地域観光消費'!D38</f>
        <v>30456</v>
      </c>
      <c r="E22" s="184">
        <f>'7地域観光消費'!E38</f>
        <v>29577</v>
      </c>
      <c r="F22" s="184">
        <f>'7地域観光消費'!F38</f>
        <v>28479</v>
      </c>
      <c r="G22" s="184">
        <f>'7地域観光消費'!G38</f>
        <v>28507</v>
      </c>
      <c r="H22" s="184">
        <f>'7地域観光消費'!H38</f>
        <v>26435</v>
      </c>
      <c r="I22" s="184">
        <f>'7地域観光消費'!I38</f>
        <v>30405</v>
      </c>
      <c r="J22" s="265">
        <f>'7地域観光消費'!J38</f>
        <v>32868</v>
      </c>
      <c r="K22" s="265">
        <f>'7地域観光消費'!K38</f>
        <v>34939</v>
      </c>
      <c r="L22" s="265">
        <f>'7地域観光消費'!L38</f>
        <v>32550</v>
      </c>
      <c r="M22" s="441">
        <f>'7地域観光消費'!M38</f>
        <v>33526</v>
      </c>
      <c r="N22" s="441">
        <f>'7地域観光消費'!N38</f>
        <v>16948</v>
      </c>
      <c r="O22" s="441">
        <f>'7地域観光消費'!O38</f>
        <v>21837</v>
      </c>
      <c r="P22" s="441">
        <f>'7地域観光消費'!P38</f>
        <v>26049</v>
      </c>
      <c r="Q22" s="441">
        <f>'7地域観光消費'!Q38</f>
        <v>36259</v>
      </c>
      <c r="R22" s="441">
        <f>'7地域観光消費'!R38</f>
        <v>33433</v>
      </c>
    </row>
    <row r="23" spans="1:18" x14ac:dyDescent="0.2">
      <c r="A23" s="69"/>
      <c r="C23" s="130" t="s">
        <v>100</v>
      </c>
      <c r="D23" s="260">
        <f>D20-SUM(D21:D22)</f>
        <v>32115</v>
      </c>
      <c r="E23" s="236">
        <f t="shared" ref="E23:J23" si="20">E20-SUM(E21:E22)</f>
        <v>30865</v>
      </c>
      <c r="F23" s="236">
        <f t="shared" si="20"/>
        <v>29390</v>
      </c>
      <c r="G23" s="236">
        <f t="shared" si="20"/>
        <v>30297</v>
      </c>
      <c r="H23" s="236">
        <f t="shared" si="20"/>
        <v>28543</v>
      </c>
      <c r="I23" s="236">
        <f t="shared" si="20"/>
        <v>32064</v>
      </c>
      <c r="J23" s="261">
        <f t="shared" si="20"/>
        <v>34787</v>
      </c>
      <c r="K23" s="261">
        <f t="shared" ref="K23:L23" si="21">K20-SUM(K21:K22)</f>
        <v>36837</v>
      </c>
      <c r="L23" s="261">
        <f t="shared" si="21"/>
        <v>37765</v>
      </c>
      <c r="M23" s="439">
        <f t="shared" ref="M23:N23" si="22">M20-SUM(M21:M22)</f>
        <v>40873</v>
      </c>
      <c r="N23" s="439">
        <f t="shared" si="22"/>
        <v>22141</v>
      </c>
      <c r="O23" s="439">
        <f t="shared" ref="O23:P23" si="23">O20-SUM(O21:O22)</f>
        <v>26575</v>
      </c>
      <c r="P23" s="439">
        <f t="shared" si="23"/>
        <v>34058</v>
      </c>
      <c r="Q23" s="439">
        <f t="shared" ref="Q23:R23" si="24">Q20-SUM(Q21:Q22)</f>
        <v>47227</v>
      </c>
      <c r="R23" s="439">
        <f t="shared" si="24"/>
        <v>42999</v>
      </c>
    </row>
    <row r="24" spans="1:18" x14ac:dyDescent="0.2">
      <c r="A24" s="119">
        <v>5</v>
      </c>
      <c r="B24" s="43" t="s">
        <v>338</v>
      </c>
      <c r="C24" s="249" t="s">
        <v>330</v>
      </c>
      <c r="D24" s="262">
        <f>'7地域観光消費'!D44</f>
        <v>98718</v>
      </c>
      <c r="E24" s="238">
        <f>'7地域観光消費'!E44</f>
        <v>95926</v>
      </c>
      <c r="F24" s="238">
        <f>'7地域観光消費'!F44</f>
        <v>94127</v>
      </c>
      <c r="G24" s="238">
        <f>'7地域観光消費'!G44</f>
        <v>94974</v>
      </c>
      <c r="H24" s="238">
        <f>'7地域観光消費'!H44</f>
        <v>88756</v>
      </c>
      <c r="I24" s="238">
        <f>'7地域観光消費'!I44</f>
        <v>101023</v>
      </c>
      <c r="J24" s="263">
        <f>'7地域観光消費'!J44</f>
        <v>110054</v>
      </c>
      <c r="K24" s="263">
        <f>'7地域観光消費'!K44</f>
        <v>111945</v>
      </c>
      <c r="L24" s="263">
        <f>'7地域観光消費'!L44</f>
        <v>108817</v>
      </c>
      <c r="M24" s="440">
        <f>'7地域観光消費'!M44</f>
        <v>110245</v>
      </c>
      <c r="N24" s="440">
        <f>'7地域観光消費'!N44</f>
        <v>70381</v>
      </c>
      <c r="O24" s="440">
        <f>'7地域観光消費'!O44</f>
        <v>91110</v>
      </c>
      <c r="P24" s="440">
        <f>'7地域観光消費'!P44</f>
        <v>114202</v>
      </c>
      <c r="Q24" s="440">
        <f>'7地域観光消費'!Q44</f>
        <v>151150</v>
      </c>
      <c r="R24" s="440">
        <f>'7地域観光消費'!R44</f>
        <v>142262</v>
      </c>
    </row>
    <row r="25" spans="1:18" x14ac:dyDescent="0.2">
      <c r="A25" s="69"/>
      <c r="C25" s="130" t="s">
        <v>98</v>
      </c>
      <c r="D25" s="264">
        <f>'7地域観光消費'!D47+'7地域観光消費'!D48</f>
        <v>2780</v>
      </c>
      <c r="E25" s="184">
        <f>'7地域観光消費'!E47+'7地域観光消費'!E48</f>
        <v>2568</v>
      </c>
      <c r="F25" s="184">
        <f>'7地域観光消費'!F47+'7地域観光消費'!F48</f>
        <v>3157</v>
      </c>
      <c r="G25" s="184">
        <f>'7地域観光消費'!G47+'7地域観光消費'!G48</f>
        <v>2808</v>
      </c>
      <c r="H25" s="184">
        <f>'7地域観光消費'!H47+'7地域観光消費'!H48</f>
        <v>3665</v>
      </c>
      <c r="I25" s="184">
        <f>'7地域観光消費'!I47+'7地域観光消費'!I48</f>
        <v>4509</v>
      </c>
      <c r="J25" s="265">
        <f>'7地域観光消費'!J47+'7地域観光消費'!J48</f>
        <v>5249</v>
      </c>
      <c r="K25" s="265">
        <f>'7地域観光消費'!K47+'7地域観光消費'!K48</f>
        <v>6394</v>
      </c>
      <c r="L25" s="265">
        <f>'7地域観光消費'!L47+'7地域観光消費'!L48</f>
        <v>6560</v>
      </c>
      <c r="M25" s="441">
        <f>'7地域観光消費'!M47+'7地域観光消費'!M48</f>
        <v>6448</v>
      </c>
      <c r="N25" s="441">
        <f>'7地域観光消費'!N47+'7地域観光消費'!N48</f>
        <v>4805</v>
      </c>
      <c r="O25" s="441">
        <f>'7地域観光消費'!O47+'7地域観光消費'!O48</f>
        <v>6509</v>
      </c>
      <c r="P25" s="441">
        <f>'7地域観光消費'!P47+'7地域観光消費'!P48</f>
        <v>8287</v>
      </c>
      <c r="Q25" s="441">
        <f>'7地域観光消費'!Q47+'7地域観光消費'!Q48</f>
        <v>9754</v>
      </c>
      <c r="R25" s="441">
        <f>'7地域観光消費'!R47+'7地域観光消費'!R48</f>
        <v>12190</v>
      </c>
    </row>
    <row r="26" spans="1:18" x14ac:dyDescent="0.2">
      <c r="A26" s="69"/>
      <c r="C26" s="130" t="s">
        <v>99</v>
      </c>
      <c r="D26" s="264">
        <f>'7地域観光消費'!D46</f>
        <v>47116</v>
      </c>
      <c r="E26" s="184">
        <f>'7地域観光消費'!E46</f>
        <v>46161</v>
      </c>
      <c r="F26" s="184">
        <f>'7地域観光消費'!F46</f>
        <v>45331</v>
      </c>
      <c r="G26" s="184">
        <f>'7地域観光消費'!G46</f>
        <v>45182</v>
      </c>
      <c r="H26" s="184">
        <f>'7地域観光消費'!H46</f>
        <v>41315</v>
      </c>
      <c r="I26" s="184">
        <f>'7地域観光消費'!I46</f>
        <v>47545</v>
      </c>
      <c r="J26" s="265">
        <f>'7地域観光消費'!J46</f>
        <v>51432</v>
      </c>
      <c r="K26" s="265">
        <f>'7地域観光消費'!K46</f>
        <v>51717</v>
      </c>
      <c r="L26" s="265">
        <f>'7地域観光消費'!L46</f>
        <v>47586</v>
      </c>
      <c r="M26" s="441">
        <f>'7地域観光消費'!M46</f>
        <v>46936</v>
      </c>
      <c r="N26" s="441">
        <f>'7地域観光消費'!N46</f>
        <v>28637</v>
      </c>
      <c r="O26" s="441">
        <f>'7地域観光消費'!O46</f>
        <v>38501</v>
      </c>
      <c r="P26" s="441">
        <f>'7地域観光消費'!P46</f>
        <v>46165</v>
      </c>
      <c r="Q26" s="441">
        <f>'7地域観光消費'!Q46</f>
        <v>61729</v>
      </c>
      <c r="R26" s="441">
        <f>'7地域観光消費'!R46</f>
        <v>57076</v>
      </c>
    </row>
    <row r="27" spans="1:18" x14ac:dyDescent="0.2">
      <c r="A27" s="69"/>
      <c r="C27" s="130" t="s">
        <v>100</v>
      </c>
      <c r="D27" s="260">
        <f>D24-SUM(D25:D26)</f>
        <v>48822</v>
      </c>
      <c r="E27" s="236">
        <f t="shared" ref="E27:J27" si="25">E24-SUM(E25:E26)</f>
        <v>47197</v>
      </c>
      <c r="F27" s="236">
        <f t="shared" si="25"/>
        <v>45639</v>
      </c>
      <c r="G27" s="236">
        <f t="shared" si="25"/>
        <v>46984</v>
      </c>
      <c r="H27" s="236">
        <f t="shared" si="25"/>
        <v>43776</v>
      </c>
      <c r="I27" s="236">
        <f t="shared" si="25"/>
        <v>48969</v>
      </c>
      <c r="J27" s="261">
        <f t="shared" si="25"/>
        <v>53373</v>
      </c>
      <c r="K27" s="261">
        <f t="shared" ref="K27:L27" si="26">K24-SUM(K25:K26)</f>
        <v>53834</v>
      </c>
      <c r="L27" s="261">
        <f t="shared" si="26"/>
        <v>54671</v>
      </c>
      <c r="M27" s="439">
        <f t="shared" ref="M27:N27" si="27">M24-SUM(M25:M26)</f>
        <v>56861</v>
      </c>
      <c r="N27" s="439">
        <f t="shared" si="27"/>
        <v>36939</v>
      </c>
      <c r="O27" s="439">
        <f t="shared" ref="O27:P27" si="28">O24-SUM(O25:O26)</f>
        <v>46100</v>
      </c>
      <c r="P27" s="439">
        <f t="shared" si="28"/>
        <v>59750</v>
      </c>
      <c r="Q27" s="439">
        <f t="shared" ref="Q27:R27" si="29">Q24-SUM(Q25:Q26)</f>
        <v>79667</v>
      </c>
      <c r="R27" s="439">
        <f t="shared" si="29"/>
        <v>72996</v>
      </c>
    </row>
    <row r="28" spans="1:18" x14ac:dyDescent="0.2">
      <c r="A28" s="119">
        <v>6</v>
      </c>
      <c r="B28" s="43" t="s">
        <v>339</v>
      </c>
      <c r="C28" s="249" t="s">
        <v>330</v>
      </c>
      <c r="D28" s="262">
        <f>'7地域観光消費'!D52</f>
        <v>82821</v>
      </c>
      <c r="E28" s="238">
        <f>'7地域観光消費'!E52</f>
        <v>96796</v>
      </c>
      <c r="F28" s="238">
        <f>'7地域観光消費'!F52</f>
        <v>85392</v>
      </c>
      <c r="G28" s="238">
        <f>'7地域観光消費'!G52</f>
        <v>89752</v>
      </c>
      <c r="H28" s="238">
        <f>'7地域観光消費'!H52</f>
        <v>73995</v>
      </c>
      <c r="I28" s="238">
        <f>'7地域観光消費'!I52</f>
        <v>122535</v>
      </c>
      <c r="J28" s="263">
        <f>'7地域観光消費'!J52</f>
        <v>109933</v>
      </c>
      <c r="K28" s="263">
        <f>'7地域観光消費'!K52</f>
        <v>103883</v>
      </c>
      <c r="L28" s="263">
        <f>'7地域観光消費'!L52</f>
        <v>106763</v>
      </c>
      <c r="M28" s="440">
        <f>'7地域観光消費'!M52</f>
        <v>95546</v>
      </c>
      <c r="N28" s="440">
        <f>'7地域観光消費'!N52</f>
        <v>38001</v>
      </c>
      <c r="O28" s="440">
        <f>'7地域観光消費'!O52</f>
        <v>59204</v>
      </c>
      <c r="P28" s="440">
        <f>'7地域観光消費'!P52</f>
        <v>101211</v>
      </c>
      <c r="Q28" s="440">
        <f>'7地域観光消費'!Q52</f>
        <v>167508</v>
      </c>
      <c r="R28" s="440">
        <f>'7地域観光消費'!R52</f>
        <v>154161</v>
      </c>
    </row>
    <row r="29" spans="1:18" x14ac:dyDescent="0.2">
      <c r="A29" s="69"/>
      <c r="C29" s="130" t="s">
        <v>98</v>
      </c>
      <c r="D29" s="264">
        <f>'7地域観光消費'!D55+'7地域観光消費'!D56</f>
        <v>16430</v>
      </c>
      <c r="E29" s="184">
        <f>'7地域観光消費'!E55+'7地域観光消費'!E56</f>
        <v>20560</v>
      </c>
      <c r="F29" s="184">
        <f>'7地域観光消費'!F55+'7地域観光消費'!F56</f>
        <v>19296</v>
      </c>
      <c r="G29" s="184">
        <f>'7地域観光消費'!G55+'7地域観光消費'!G56</f>
        <v>17790</v>
      </c>
      <c r="H29" s="184">
        <f>'7地域観光消費'!H55+'7地域観光消費'!H56</f>
        <v>7620</v>
      </c>
      <c r="I29" s="184">
        <f>'7地域観光消費'!I55+'7地域観光消費'!I56</f>
        <v>18502</v>
      </c>
      <c r="J29" s="265">
        <f>'7地域観光消費'!J55+'7地域観光消費'!J56</f>
        <v>14413</v>
      </c>
      <c r="K29" s="265">
        <f>'7地域観光消費'!K55+'7地域観光消費'!K56</f>
        <v>12927</v>
      </c>
      <c r="L29" s="265">
        <f>'7地域観光消費'!L55+'7地域観光消費'!L56</f>
        <v>18360</v>
      </c>
      <c r="M29" s="441">
        <f>'7地域観光消費'!M55+'7地域観光消費'!M56</f>
        <v>11919</v>
      </c>
      <c r="N29" s="441">
        <f>'7地域観光消費'!N55+'7地域観光消費'!N56</f>
        <v>7875</v>
      </c>
      <c r="O29" s="441">
        <f>'7地域観光消費'!O55+'7地域観光消費'!O56</f>
        <v>13661</v>
      </c>
      <c r="P29" s="441">
        <f>'7地域観光消費'!P55+'7地域観光消費'!P56</f>
        <v>23974</v>
      </c>
      <c r="Q29" s="441">
        <f>'7地域観光消費'!Q55+'7地域観光消費'!Q56</f>
        <v>36181</v>
      </c>
      <c r="R29" s="441">
        <f>'7地域観光消費'!R55+'7地域観光消費'!R56</f>
        <v>38265</v>
      </c>
    </row>
    <row r="30" spans="1:18" x14ac:dyDescent="0.2">
      <c r="A30" s="69"/>
      <c r="C30" s="130" t="s">
        <v>99</v>
      </c>
      <c r="D30" s="264">
        <f>'7地域観光消費'!D54</f>
        <v>30469</v>
      </c>
      <c r="E30" s="184">
        <f>'7地域観光消費'!E54</f>
        <v>34786</v>
      </c>
      <c r="F30" s="184">
        <f>'7地域観光消費'!F54</f>
        <v>30761</v>
      </c>
      <c r="G30" s="184">
        <f>'7地域観光消費'!G54</f>
        <v>33173</v>
      </c>
      <c r="H30" s="184">
        <f>'7地域観光消費'!H54</f>
        <v>31598</v>
      </c>
      <c r="I30" s="184">
        <f>'7地域観光消費'!I54</f>
        <v>48867</v>
      </c>
      <c r="J30" s="265">
        <f>'7地域観光消費'!J54</f>
        <v>45476</v>
      </c>
      <c r="K30" s="265">
        <f>'7地域観光消費'!K54</f>
        <v>43610</v>
      </c>
      <c r="L30" s="265">
        <f>'7地域観光消費'!L54</f>
        <v>40312</v>
      </c>
      <c r="M30" s="441">
        <f>'7地域観光消費'!M54</f>
        <v>37465</v>
      </c>
      <c r="N30" s="441">
        <f>'7地域観光消費'!N54</f>
        <v>12945</v>
      </c>
      <c r="O30" s="441">
        <f>'7地域観光消費'!O54</f>
        <v>20362</v>
      </c>
      <c r="P30" s="441">
        <f>'7地域観光消費'!P54</f>
        <v>33146</v>
      </c>
      <c r="Q30" s="441">
        <f>'7地域観光消費'!Q54</f>
        <v>56608</v>
      </c>
      <c r="R30" s="441">
        <f>'7地域観光消費'!R54</f>
        <v>50564</v>
      </c>
    </row>
    <row r="31" spans="1:18" x14ac:dyDescent="0.2">
      <c r="A31" s="69"/>
      <c r="C31" s="130" t="s">
        <v>100</v>
      </c>
      <c r="D31" s="260">
        <f>D28-SUM(D29:D30)</f>
        <v>35922</v>
      </c>
      <c r="E31" s="236">
        <f t="shared" ref="E31" si="30">E28-SUM(E29:E30)</f>
        <v>41450</v>
      </c>
      <c r="F31" s="236">
        <f t="shared" ref="F31" si="31">F28-SUM(F29:F30)</f>
        <v>35335</v>
      </c>
      <c r="G31" s="236">
        <f t="shared" ref="G31" si="32">G28-SUM(G29:G30)</f>
        <v>38789</v>
      </c>
      <c r="H31" s="236">
        <f t="shared" ref="H31" si="33">H28-SUM(H29:H30)</f>
        <v>34777</v>
      </c>
      <c r="I31" s="236">
        <f t="shared" ref="I31" si="34">I28-SUM(I29:I30)</f>
        <v>55166</v>
      </c>
      <c r="J31" s="261">
        <f t="shared" ref="J31:K31" si="35">J28-SUM(J29:J30)</f>
        <v>50044</v>
      </c>
      <c r="K31" s="261">
        <f t="shared" si="35"/>
        <v>47346</v>
      </c>
      <c r="L31" s="261">
        <f t="shared" ref="L31:M31" si="36">L28-SUM(L29:L30)</f>
        <v>48091</v>
      </c>
      <c r="M31" s="439">
        <f t="shared" si="36"/>
        <v>46162</v>
      </c>
      <c r="N31" s="439">
        <f t="shared" ref="N31:O31" si="37">N28-SUM(N29:N30)</f>
        <v>17181</v>
      </c>
      <c r="O31" s="439">
        <f t="shared" si="37"/>
        <v>25181</v>
      </c>
      <c r="P31" s="439">
        <f t="shared" ref="P31:Q31" si="38">P28-SUM(P29:P30)</f>
        <v>44091</v>
      </c>
      <c r="Q31" s="439">
        <f t="shared" si="38"/>
        <v>74719</v>
      </c>
      <c r="R31" s="439">
        <f t="shared" ref="R31" si="39">R28-SUM(R29:R30)</f>
        <v>65332</v>
      </c>
    </row>
    <row r="32" spans="1:18" x14ac:dyDescent="0.2">
      <c r="A32" s="119">
        <v>7</v>
      </c>
      <c r="B32" s="43" t="s">
        <v>340</v>
      </c>
      <c r="C32" s="249" t="s">
        <v>330</v>
      </c>
      <c r="D32" s="262">
        <f>'7地域観光消費'!D60</f>
        <v>51736</v>
      </c>
      <c r="E32" s="238">
        <f>'7地域観光消費'!E60</f>
        <v>50914</v>
      </c>
      <c r="F32" s="238">
        <f>'7地域観光消費'!F60</f>
        <v>51348</v>
      </c>
      <c r="G32" s="238">
        <f>'7地域観光消費'!G60</f>
        <v>51276</v>
      </c>
      <c r="H32" s="238">
        <f>'7地域観光消費'!H60</f>
        <v>49517</v>
      </c>
      <c r="I32" s="238">
        <f>'7地域観光消費'!I60</f>
        <v>56584</v>
      </c>
      <c r="J32" s="263">
        <f>'7地域観光消費'!J60</f>
        <v>59392</v>
      </c>
      <c r="K32" s="263">
        <f>'7地域観光消費'!K60</f>
        <v>61068</v>
      </c>
      <c r="L32" s="263">
        <f>'7地域観光消費'!L60</f>
        <v>57358</v>
      </c>
      <c r="M32" s="440">
        <f>'7地域観光消費'!M60</f>
        <v>57251</v>
      </c>
      <c r="N32" s="440">
        <f>'7地域観光消費'!N60</f>
        <v>31726</v>
      </c>
      <c r="O32" s="440">
        <f>'7地域観光消費'!O60</f>
        <v>43386</v>
      </c>
      <c r="P32" s="440">
        <f>'7地域観光消費'!P60</f>
        <v>52833</v>
      </c>
      <c r="Q32" s="440">
        <f>'7地域観光消費'!Q60</f>
        <v>68836</v>
      </c>
      <c r="R32" s="440">
        <f>'7地域観光消費'!R60</f>
        <v>61912</v>
      </c>
    </row>
    <row r="33" spans="1:18" x14ac:dyDescent="0.2">
      <c r="A33" s="69"/>
      <c r="C33" s="130" t="s">
        <v>98</v>
      </c>
      <c r="D33" s="264">
        <f>'7地域観光消費'!D63+'7地域観光消費'!D64</f>
        <v>3771</v>
      </c>
      <c r="E33" s="184">
        <f>'7地域観光消費'!E63+'7地域観光消費'!E64</f>
        <v>3703</v>
      </c>
      <c r="F33" s="184">
        <f>'7地域観光消費'!F63+'7地域観光消費'!F64</f>
        <v>4403</v>
      </c>
      <c r="G33" s="184">
        <f>'7地域観光消費'!G63+'7地域観光消費'!G64</f>
        <v>4102</v>
      </c>
      <c r="H33" s="184">
        <f>'7地域観光消費'!H63+'7地域観光消費'!H64</f>
        <v>4913</v>
      </c>
      <c r="I33" s="184">
        <f>'7地域観光消費'!I63+'7地域観光消費'!I64</f>
        <v>5645</v>
      </c>
      <c r="J33" s="265">
        <f>'7地域観光消費'!J63+'7地域観光消費'!J64</f>
        <v>6102</v>
      </c>
      <c r="K33" s="265">
        <f>'7地域観光消費'!K63+'7地域観光消費'!K64</f>
        <v>6707</v>
      </c>
      <c r="L33" s="265">
        <f>'7地域観光消費'!L63+'7地域観光消費'!L64</f>
        <v>7220</v>
      </c>
      <c r="M33" s="441">
        <f>'7地域観光消費'!M63+'7地域観光消費'!M64</f>
        <v>7017</v>
      </c>
      <c r="N33" s="441">
        <f>'7地域観光消費'!N63+'7地域観光消費'!N64</f>
        <v>5868</v>
      </c>
      <c r="O33" s="441">
        <f>'7地域観光消費'!O63+'7地域観光消費'!O64</f>
        <v>8154</v>
      </c>
      <c r="P33" s="441">
        <f>'7地域観光消費'!P63+'7地域観光消費'!P64</f>
        <v>9010</v>
      </c>
      <c r="Q33" s="441">
        <f>'7地域観光消費'!Q63+'7地域観光消費'!Q64</f>
        <v>10130</v>
      </c>
      <c r="R33" s="441">
        <f>'7地域観光消費'!R63+'7地域観光消費'!R64</f>
        <v>10648</v>
      </c>
    </row>
    <row r="34" spans="1:18" x14ac:dyDescent="0.2">
      <c r="A34" s="69"/>
      <c r="C34" s="130" t="s">
        <v>99</v>
      </c>
      <c r="D34" s="264">
        <f>'7地域観光消費'!D62</f>
        <v>22912</v>
      </c>
      <c r="E34" s="184">
        <f>'7地域観光消費'!E62</f>
        <v>22771</v>
      </c>
      <c r="F34" s="184">
        <f>'7地域観光消費'!F62</f>
        <v>22817</v>
      </c>
      <c r="G34" s="184">
        <f>'7地域観光消費'!G62</f>
        <v>22617</v>
      </c>
      <c r="H34" s="184">
        <f>'7地域観光消費'!H62</f>
        <v>21228</v>
      </c>
      <c r="I34" s="184">
        <f>'7地域観光消費'!I62</f>
        <v>24445</v>
      </c>
      <c r="J34" s="265">
        <f>'7地域観光消費'!J62</f>
        <v>25617</v>
      </c>
      <c r="K34" s="265">
        <f>'7地域観光消費'!K62</f>
        <v>26155</v>
      </c>
      <c r="L34" s="265">
        <f>'7地域観光消費'!L62</f>
        <v>23069</v>
      </c>
      <c r="M34" s="441">
        <f>'7地域観光消費'!M62</f>
        <v>22521</v>
      </c>
      <c r="N34" s="441">
        <f>'7地域観光消費'!N62</f>
        <v>11156</v>
      </c>
      <c r="O34" s="441">
        <f>'7地域観光消費'!O62</f>
        <v>15843</v>
      </c>
      <c r="P34" s="441">
        <f>'7地域観光消費'!P62</f>
        <v>18979</v>
      </c>
      <c r="Q34" s="441">
        <f>'7地域観光消費'!Q62</f>
        <v>25506</v>
      </c>
      <c r="R34" s="441">
        <f>'7地域観光消費'!R62</f>
        <v>22506</v>
      </c>
    </row>
    <row r="35" spans="1:18" x14ac:dyDescent="0.2">
      <c r="A35" s="69"/>
      <c r="C35" s="130" t="s">
        <v>100</v>
      </c>
      <c r="D35" s="260">
        <f>D32-SUM(D33:D34)</f>
        <v>25053</v>
      </c>
      <c r="E35" s="236">
        <f t="shared" ref="E35:J35" si="40">E32-SUM(E33:E34)</f>
        <v>24440</v>
      </c>
      <c r="F35" s="236">
        <f t="shared" si="40"/>
        <v>24128</v>
      </c>
      <c r="G35" s="236">
        <f t="shared" si="40"/>
        <v>24557</v>
      </c>
      <c r="H35" s="236">
        <f t="shared" si="40"/>
        <v>23376</v>
      </c>
      <c r="I35" s="236">
        <f t="shared" si="40"/>
        <v>26494</v>
      </c>
      <c r="J35" s="261">
        <f t="shared" si="40"/>
        <v>27673</v>
      </c>
      <c r="K35" s="261">
        <f t="shared" ref="K35:L35" si="41">K32-SUM(K33:K34)</f>
        <v>28206</v>
      </c>
      <c r="L35" s="261">
        <f t="shared" si="41"/>
        <v>27069</v>
      </c>
      <c r="M35" s="439">
        <f t="shared" ref="M35:N35" si="42">M32-SUM(M33:M34)</f>
        <v>27713</v>
      </c>
      <c r="N35" s="439">
        <f t="shared" si="42"/>
        <v>14702</v>
      </c>
      <c r="O35" s="439">
        <f t="shared" ref="O35:P35" si="43">O32-SUM(O33:O34)</f>
        <v>19389</v>
      </c>
      <c r="P35" s="439">
        <f t="shared" si="43"/>
        <v>24844</v>
      </c>
      <c r="Q35" s="439">
        <f t="shared" ref="Q35:R35" si="44">Q32-SUM(Q33:Q34)</f>
        <v>33200</v>
      </c>
      <c r="R35" s="439">
        <f t="shared" si="44"/>
        <v>28758</v>
      </c>
    </row>
    <row r="36" spans="1:18" x14ac:dyDescent="0.2">
      <c r="A36" s="119">
        <v>8</v>
      </c>
      <c r="B36" s="43" t="s">
        <v>341</v>
      </c>
      <c r="C36" s="249" t="s">
        <v>330</v>
      </c>
      <c r="D36" s="262">
        <f>'7地域観光消費'!D68</f>
        <v>82739</v>
      </c>
      <c r="E36" s="238">
        <f>'7地域観光消費'!E68</f>
        <v>85965</v>
      </c>
      <c r="F36" s="238">
        <f>'7地域観光消費'!F68</f>
        <v>96809</v>
      </c>
      <c r="G36" s="238">
        <f>'7地域観光消費'!G68</f>
        <v>101447</v>
      </c>
      <c r="H36" s="238">
        <f>'7地域観光消費'!H68</f>
        <v>100603</v>
      </c>
      <c r="I36" s="238">
        <f>'7地域観光消費'!I68</f>
        <v>108629</v>
      </c>
      <c r="J36" s="263">
        <f>'7地域観光消費'!J68</f>
        <v>116392</v>
      </c>
      <c r="K36" s="263">
        <f>'7地域観光消費'!K68</f>
        <v>119008</v>
      </c>
      <c r="L36" s="263">
        <f>'7地域観光消費'!L68</f>
        <v>115579</v>
      </c>
      <c r="M36" s="440">
        <f>'7地域観光消費'!M68</f>
        <v>110237</v>
      </c>
      <c r="N36" s="440">
        <f>'7地域観光消費'!N68</f>
        <v>59273</v>
      </c>
      <c r="O36" s="440">
        <f>'7地域観光消費'!O68</f>
        <v>72422</v>
      </c>
      <c r="P36" s="440">
        <f>'7地域観光消費'!P68</f>
        <v>99762</v>
      </c>
      <c r="Q36" s="440">
        <f>'7地域観光消費'!Q68</f>
        <v>127769</v>
      </c>
      <c r="R36" s="440">
        <f>'7地域観光消費'!R68</f>
        <v>122300</v>
      </c>
    </row>
    <row r="37" spans="1:18" x14ac:dyDescent="0.2">
      <c r="A37" s="69"/>
      <c r="C37" s="130" t="s">
        <v>98</v>
      </c>
      <c r="D37" s="264">
        <f>'7地域観光消費'!D71+'7地域観光消費'!D72</f>
        <v>11563</v>
      </c>
      <c r="E37" s="184">
        <f>'7地域観光消費'!E71+'7地域観光消費'!E72</f>
        <v>13466</v>
      </c>
      <c r="F37" s="184">
        <f>'7地域観光消費'!F71+'7地域観光消費'!F72</f>
        <v>15072</v>
      </c>
      <c r="G37" s="184">
        <f>'7地域観光消費'!G71+'7地域観光消費'!G72</f>
        <v>15725</v>
      </c>
      <c r="H37" s="184">
        <f>'7地域観光消費'!H71+'7地域観光消費'!H72</f>
        <v>17412</v>
      </c>
      <c r="I37" s="184">
        <f>'7地域観光消費'!I71+'7地域観光消費'!I72</f>
        <v>17912</v>
      </c>
      <c r="J37" s="265">
        <f>'7地域観光消費'!J71+'7地域観光消費'!J72</f>
        <v>20408</v>
      </c>
      <c r="K37" s="265">
        <f>'7地域観光消費'!K71+'7地域観光消費'!K72</f>
        <v>22381</v>
      </c>
      <c r="L37" s="265">
        <f>'7地域観光消費'!L71+'7地域観光消費'!L72</f>
        <v>23601</v>
      </c>
      <c r="M37" s="441">
        <f>'7地域観光消費'!M71+'7地域観光消費'!M72</f>
        <v>22772</v>
      </c>
      <c r="N37" s="441">
        <f>'7地域観光消費'!N71+'7地域観光消費'!N72</f>
        <v>14663</v>
      </c>
      <c r="O37" s="441">
        <f>'7地域観光消費'!O71+'7地域観光消費'!O72</f>
        <v>18177</v>
      </c>
      <c r="P37" s="441">
        <f>'7地域観光消費'!P71+'7地域観光消費'!P72</f>
        <v>22592</v>
      </c>
      <c r="Q37" s="441">
        <f>'7地域観光消費'!Q71+'7地域観光消費'!Q72</f>
        <v>27031</v>
      </c>
      <c r="R37" s="441">
        <f>'7地域観光消費'!R71+'7地域観光消費'!R72</f>
        <v>29615</v>
      </c>
    </row>
    <row r="38" spans="1:18" x14ac:dyDescent="0.2">
      <c r="A38" s="69"/>
      <c r="C38" s="130" t="s">
        <v>99</v>
      </c>
      <c r="D38" s="264">
        <f>'7地域観光消費'!D70</f>
        <v>32387</v>
      </c>
      <c r="E38" s="184">
        <f>'7地域観光消費'!E70</f>
        <v>33278</v>
      </c>
      <c r="F38" s="184">
        <f>'7地域観光消費'!F70</f>
        <v>38313</v>
      </c>
      <c r="G38" s="184">
        <f>'7地域観光消費'!G70</f>
        <v>39660</v>
      </c>
      <c r="H38" s="184">
        <f>'7地域観光消費'!H70</f>
        <v>38444</v>
      </c>
      <c r="I38" s="184">
        <f>'7地域観光消費'!I70</f>
        <v>41992</v>
      </c>
      <c r="J38" s="265">
        <f>'7地域観光消費'!J70</f>
        <v>44711</v>
      </c>
      <c r="K38" s="265">
        <f>'7地域観光消費'!K70</f>
        <v>45080</v>
      </c>
      <c r="L38" s="265">
        <f>'7地域観光消費'!L70</f>
        <v>41643</v>
      </c>
      <c r="M38" s="441">
        <f>'7地域観光消費'!M70</f>
        <v>38665</v>
      </c>
      <c r="N38" s="441">
        <f>'7地域観光消費'!N70</f>
        <v>19085</v>
      </c>
      <c r="O38" s="441">
        <f>'7地域観光消費'!O70</f>
        <v>24201</v>
      </c>
      <c r="P38" s="441">
        <f>'7地域観光消費'!P70</f>
        <v>33247</v>
      </c>
      <c r="Q38" s="441">
        <f>'7地域観光消費'!Q70</f>
        <v>43541</v>
      </c>
      <c r="R38" s="441">
        <f>'7地域観光消費'!R70</f>
        <v>40650</v>
      </c>
    </row>
    <row r="39" spans="1:18" x14ac:dyDescent="0.2">
      <c r="A39" s="69"/>
      <c r="C39" s="130" t="s">
        <v>100</v>
      </c>
      <c r="D39" s="260">
        <f>D36-SUM(D37:D38)</f>
        <v>38789</v>
      </c>
      <c r="E39" s="236">
        <f t="shared" ref="E39:J39" si="45">E36-SUM(E37:E38)</f>
        <v>39221</v>
      </c>
      <c r="F39" s="236">
        <f t="shared" si="45"/>
        <v>43424</v>
      </c>
      <c r="G39" s="236">
        <f t="shared" si="45"/>
        <v>46062</v>
      </c>
      <c r="H39" s="236">
        <f t="shared" si="45"/>
        <v>44747</v>
      </c>
      <c r="I39" s="236">
        <f t="shared" si="45"/>
        <v>48725</v>
      </c>
      <c r="J39" s="261">
        <f t="shared" si="45"/>
        <v>51273</v>
      </c>
      <c r="K39" s="261">
        <f t="shared" ref="K39:L39" si="46">K36-SUM(K37:K38)</f>
        <v>51547</v>
      </c>
      <c r="L39" s="261">
        <f t="shared" si="46"/>
        <v>50335</v>
      </c>
      <c r="M39" s="439">
        <f t="shared" ref="M39:N39" si="47">M36-SUM(M37:M38)</f>
        <v>48800</v>
      </c>
      <c r="N39" s="439">
        <f t="shared" si="47"/>
        <v>25525</v>
      </c>
      <c r="O39" s="439">
        <f t="shared" ref="O39:P39" si="48">O36-SUM(O37:O38)</f>
        <v>30044</v>
      </c>
      <c r="P39" s="439">
        <f t="shared" si="48"/>
        <v>43923</v>
      </c>
      <c r="Q39" s="439">
        <f t="shared" ref="Q39:R39" si="49">Q36-SUM(Q37:Q38)</f>
        <v>57197</v>
      </c>
      <c r="R39" s="439">
        <f t="shared" si="49"/>
        <v>52035</v>
      </c>
    </row>
    <row r="40" spans="1:18" x14ac:dyDescent="0.2">
      <c r="A40" s="119">
        <v>9</v>
      </c>
      <c r="B40" s="43" t="s">
        <v>342</v>
      </c>
      <c r="C40" s="249" t="s">
        <v>330</v>
      </c>
      <c r="D40" s="262">
        <f>'7地域観光消費'!D76</f>
        <v>32069</v>
      </c>
      <c r="E40" s="238">
        <f>'7地域観光消費'!E76</f>
        <v>32119</v>
      </c>
      <c r="F40" s="238">
        <f>'7地域観光消費'!F76</f>
        <v>32113</v>
      </c>
      <c r="G40" s="238">
        <f>'7地域観光消費'!G76</f>
        <v>30710</v>
      </c>
      <c r="H40" s="238">
        <f>'7地域観光消費'!H76</f>
        <v>28374</v>
      </c>
      <c r="I40" s="238">
        <f>'7地域観光消費'!I76</f>
        <v>32357</v>
      </c>
      <c r="J40" s="263">
        <f>'7地域観光消費'!J76</f>
        <v>35621</v>
      </c>
      <c r="K40" s="263">
        <f>'7地域観光消費'!K76</f>
        <v>37682</v>
      </c>
      <c r="L40" s="263">
        <f>'7地域観光消費'!L76</f>
        <v>36914</v>
      </c>
      <c r="M40" s="440">
        <f>'7地域観光消費'!M76</f>
        <v>40403</v>
      </c>
      <c r="N40" s="440">
        <f>'7地域観光消費'!N76</f>
        <v>23732</v>
      </c>
      <c r="O40" s="440">
        <f>'7地域観光消費'!O76</f>
        <v>32732</v>
      </c>
      <c r="P40" s="440">
        <f>'7地域観光消費'!P76</f>
        <v>38408</v>
      </c>
      <c r="Q40" s="440">
        <f>'7地域観光消費'!Q76</f>
        <v>54045</v>
      </c>
      <c r="R40" s="440">
        <f>'7地域観光消費'!R76</f>
        <v>49342</v>
      </c>
    </row>
    <row r="41" spans="1:18" x14ac:dyDescent="0.2">
      <c r="A41" s="69"/>
      <c r="C41" s="130" t="s">
        <v>98</v>
      </c>
      <c r="D41" s="264">
        <f>'7地域観光消費'!D79+'7地域観光消費'!D80</f>
        <v>1320</v>
      </c>
      <c r="E41" s="184">
        <f>'7地域観光消費'!E79+'7地域観光消費'!E80</f>
        <v>1259</v>
      </c>
      <c r="F41" s="184">
        <f>'7地域観光消費'!F79+'7地域観光消費'!F80</f>
        <v>1488</v>
      </c>
      <c r="G41" s="184">
        <f>'7地域観光消費'!G79+'7地域観光消費'!G80</f>
        <v>1253</v>
      </c>
      <c r="H41" s="184">
        <f>'7地域観光消費'!H79+'7地域観光消費'!H80</f>
        <v>1427</v>
      </c>
      <c r="I41" s="184">
        <f>'7地域観光消費'!I79+'7地域観光消費'!I80</f>
        <v>1512</v>
      </c>
      <c r="J41" s="265">
        <f>'7地域観光消費'!J79+'7地域観光消費'!J80</f>
        <v>1804</v>
      </c>
      <c r="K41" s="265">
        <f>'7地域観光消費'!K79+'7地域観光消費'!K80</f>
        <v>2112</v>
      </c>
      <c r="L41" s="265">
        <f>'7地域観光消費'!L79+'7地域観光消費'!L80</f>
        <v>2336</v>
      </c>
      <c r="M41" s="441">
        <f>'7地域観光消費'!M79+'7地域観光消費'!M80</f>
        <v>2509</v>
      </c>
      <c r="N41" s="441">
        <f>'7地域観光消費'!N79+'7地域観光消費'!N80</f>
        <v>1418</v>
      </c>
      <c r="O41" s="441">
        <f>'7地域観光消費'!O79+'7地域観光消費'!O80</f>
        <v>2144</v>
      </c>
      <c r="P41" s="441">
        <f>'7地域観光消費'!P79+'7地域観光消費'!P80</f>
        <v>2168</v>
      </c>
      <c r="Q41" s="441">
        <f>'7地域観光消費'!Q79+'7地域観光消費'!Q80</f>
        <v>2412</v>
      </c>
      <c r="R41" s="441">
        <f>'7地域観光消費'!R79+'7地域観光消費'!R80</f>
        <v>2557</v>
      </c>
    </row>
    <row r="42" spans="1:18" x14ac:dyDescent="0.2">
      <c r="A42" s="69"/>
      <c r="C42" s="130" t="s">
        <v>99</v>
      </c>
      <c r="D42" s="264">
        <f>'7地域観光消費'!D78</f>
        <v>14963</v>
      </c>
      <c r="E42" s="184">
        <f>'7地域観光消費'!E78</f>
        <v>15151</v>
      </c>
      <c r="F42" s="184">
        <f>'7地域観光消費'!F78</f>
        <v>15152</v>
      </c>
      <c r="G42" s="184">
        <f>'7地域観光消費'!G78</f>
        <v>14361</v>
      </c>
      <c r="H42" s="184">
        <f>'7地域観光消費'!H78</f>
        <v>13038</v>
      </c>
      <c r="I42" s="184">
        <f>'7地域観光消費'!I78</f>
        <v>15149</v>
      </c>
      <c r="J42" s="265">
        <f>'7地域観光消費'!J78</f>
        <v>16556</v>
      </c>
      <c r="K42" s="265">
        <f>'7地域観光消費'!K78</f>
        <v>17409</v>
      </c>
      <c r="L42" s="265">
        <f>'7地域観光消費'!L78</f>
        <v>16082</v>
      </c>
      <c r="M42" s="441">
        <f>'7地域観光消費'!M78</f>
        <v>17127</v>
      </c>
      <c r="N42" s="441">
        <f>'7地域観光消費'!N78</f>
        <v>9761</v>
      </c>
      <c r="O42" s="441">
        <f>'7地域観光消費'!O78</f>
        <v>13932</v>
      </c>
      <c r="P42" s="441">
        <f>'7地域観光消費'!P78</f>
        <v>15832</v>
      </c>
      <c r="Q42" s="441">
        <f>'7地域観光消費'!Q78</f>
        <v>22588</v>
      </c>
      <c r="R42" s="441">
        <f>'7地域観光消費'!R78</f>
        <v>20572</v>
      </c>
    </row>
    <row r="43" spans="1:18" x14ac:dyDescent="0.2">
      <c r="A43" s="69"/>
      <c r="C43" s="130" t="s">
        <v>100</v>
      </c>
      <c r="D43" s="260">
        <f>D40-SUM(D41:D42)</f>
        <v>15786</v>
      </c>
      <c r="E43" s="236">
        <f t="shared" ref="E43:J43" si="50">E40-SUM(E41:E42)</f>
        <v>15709</v>
      </c>
      <c r="F43" s="236">
        <f t="shared" si="50"/>
        <v>15473</v>
      </c>
      <c r="G43" s="236">
        <f t="shared" si="50"/>
        <v>15096</v>
      </c>
      <c r="H43" s="236">
        <f t="shared" si="50"/>
        <v>13909</v>
      </c>
      <c r="I43" s="236">
        <f t="shared" si="50"/>
        <v>15696</v>
      </c>
      <c r="J43" s="261">
        <f t="shared" si="50"/>
        <v>17261</v>
      </c>
      <c r="K43" s="261">
        <f t="shared" ref="K43:L43" si="51">K40-SUM(K41:K42)</f>
        <v>18161</v>
      </c>
      <c r="L43" s="261">
        <f t="shared" si="51"/>
        <v>18496</v>
      </c>
      <c r="M43" s="439">
        <f t="shared" ref="M43:N43" si="52">M40-SUM(M41:M42)</f>
        <v>20767</v>
      </c>
      <c r="N43" s="439">
        <f t="shared" si="52"/>
        <v>12553</v>
      </c>
      <c r="O43" s="439">
        <f t="shared" ref="O43:P43" si="53">O40-SUM(O41:O42)</f>
        <v>16656</v>
      </c>
      <c r="P43" s="439">
        <f t="shared" si="53"/>
        <v>20408</v>
      </c>
      <c r="Q43" s="439">
        <f t="shared" ref="Q43:R43" si="54">Q40-SUM(Q41:Q42)</f>
        <v>29045</v>
      </c>
      <c r="R43" s="439">
        <f t="shared" si="54"/>
        <v>26213</v>
      </c>
    </row>
    <row r="44" spans="1:18" x14ac:dyDescent="0.2">
      <c r="A44" s="119">
        <v>10</v>
      </c>
      <c r="B44" s="43" t="s">
        <v>343</v>
      </c>
      <c r="C44" s="249" t="s">
        <v>330</v>
      </c>
      <c r="D44" s="262">
        <f>'7地域観光消費'!D84</f>
        <v>94972</v>
      </c>
      <c r="E44" s="238">
        <f>'7地域観光消費'!E84</f>
        <v>91718</v>
      </c>
      <c r="F44" s="238">
        <f>'7地域観光消費'!F84</f>
        <v>95488</v>
      </c>
      <c r="G44" s="238">
        <f>'7地域観光消費'!G84</f>
        <v>93225</v>
      </c>
      <c r="H44" s="238">
        <f>'7地域観光消費'!H84</f>
        <v>96343</v>
      </c>
      <c r="I44" s="238">
        <f>'7地域観光消費'!I84</f>
        <v>115876</v>
      </c>
      <c r="J44" s="263">
        <f>'7地域観光消費'!J84</f>
        <v>117576</v>
      </c>
      <c r="K44" s="263">
        <f>'7地域観光消費'!K84</f>
        <v>121482</v>
      </c>
      <c r="L44" s="263">
        <f>'7地域観光消費'!L84</f>
        <v>115298</v>
      </c>
      <c r="M44" s="440">
        <f>'7地域観光消費'!M84</f>
        <v>115850</v>
      </c>
      <c r="N44" s="440">
        <f>'7地域観光消費'!N84</f>
        <v>63712</v>
      </c>
      <c r="O44" s="440">
        <f>'7地域観光消費'!O84</f>
        <v>93487</v>
      </c>
      <c r="P44" s="440">
        <f>'7地域観光消費'!P84</f>
        <v>126168</v>
      </c>
      <c r="Q44" s="440">
        <f>'7地域観光消費'!Q84</f>
        <v>167891</v>
      </c>
      <c r="R44" s="440">
        <f>'7地域観光消費'!R84</f>
        <v>149950</v>
      </c>
    </row>
    <row r="45" spans="1:18" x14ac:dyDescent="0.2">
      <c r="A45" s="69"/>
      <c r="C45" s="130" t="s">
        <v>98</v>
      </c>
      <c r="D45" s="264">
        <f>'7地域観光消費'!D87+'7地域観光消費'!D88</f>
        <v>7972</v>
      </c>
      <c r="E45" s="184">
        <f>'7地域観光消費'!E87+'7地域観光消費'!E88</f>
        <v>8468</v>
      </c>
      <c r="F45" s="184">
        <f>'7地域観光消費'!F87+'7地域観光消費'!F88</f>
        <v>10035</v>
      </c>
      <c r="G45" s="184">
        <f>'7地域観光消費'!G87+'7地域観光消費'!G88</f>
        <v>9377</v>
      </c>
      <c r="H45" s="184">
        <f>'7地域観光消費'!H87+'7地域観光消費'!H88</f>
        <v>10134</v>
      </c>
      <c r="I45" s="184">
        <f>'7地域観光消費'!I87+'7地域観光消費'!I88</f>
        <v>11987</v>
      </c>
      <c r="J45" s="265">
        <f>'7地域観光消費'!J87+'7地域観光消費'!J88</f>
        <v>12623</v>
      </c>
      <c r="K45" s="265">
        <f>'7地域観光消費'!K87+'7地域観光消費'!K88</f>
        <v>13625</v>
      </c>
      <c r="L45" s="265">
        <f>'7地域観光消費'!L87+'7地域観光消費'!L88</f>
        <v>14357</v>
      </c>
      <c r="M45" s="441">
        <f>'7地域観光消費'!M87+'7地域観光消費'!M88</f>
        <v>13823</v>
      </c>
      <c r="N45" s="441">
        <f>'7地域観光消費'!N87+'7地域観光消費'!N88</f>
        <v>9677</v>
      </c>
      <c r="O45" s="441">
        <f>'7地域観光消費'!O87+'7地域観光消費'!O88</f>
        <v>15775</v>
      </c>
      <c r="P45" s="441">
        <f>'7地域観光消費'!P87+'7地域観光消費'!P88</f>
        <v>17645</v>
      </c>
      <c r="Q45" s="441">
        <f>'7地域観光消費'!Q87+'7地域観光消費'!Q88</f>
        <v>20473</v>
      </c>
      <c r="R45" s="441">
        <f>'7地域観光消費'!R87+'7地域観光消費'!R88</f>
        <v>22514</v>
      </c>
    </row>
    <row r="46" spans="1:18" x14ac:dyDescent="0.2">
      <c r="A46" s="69"/>
      <c r="C46" s="130" t="s">
        <v>99</v>
      </c>
      <c r="D46" s="264">
        <f>'7地域観光消費'!D86</f>
        <v>41231</v>
      </c>
      <c r="E46" s="184">
        <f>'7地域観光消費'!E86</f>
        <v>39680</v>
      </c>
      <c r="F46" s="184">
        <f>'7地域観光消費'!F86</f>
        <v>41107</v>
      </c>
      <c r="G46" s="184">
        <f>'7地域観光消費'!G86</f>
        <v>39797</v>
      </c>
      <c r="H46" s="184">
        <f>'7地域観光消費'!H86</f>
        <v>40944</v>
      </c>
      <c r="I46" s="184">
        <f>'7地域観光消費'!I86</f>
        <v>49784</v>
      </c>
      <c r="J46" s="265">
        <f>'7地域観光消費'!J86</f>
        <v>50363</v>
      </c>
      <c r="K46" s="265">
        <f>'7地域観光消費'!K86</f>
        <v>51831</v>
      </c>
      <c r="L46" s="265">
        <f>'7地域観光消費'!L86</f>
        <v>46455</v>
      </c>
      <c r="M46" s="441">
        <f>'7地域観光消費'!M86</f>
        <v>45767</v>
      </c>
      <c r="N46" s="441">
        <f>'7地域観光消費'!N86</f>
        <v>23409</v>
      </c>
      <c r="O46" s="441">
        <f>'7地域観光消費'!O86</f>
        <v>35026</v>
      </c>
      <c r="P46" s="441">
        <f>'7地域観光消費'!P86</f>
        <v>47088</v>
      </c>
      <c r="Q46" s="441">
        <f>'7地域観光消費'!Q86</f>
        <v>64135</v>
      </c>
      <c r="R46" s="441">
        <f>'7地域観光消費'!R86</f>
        <v>55902</v>
      </c>
    </row>
    <row r="47" spans="1:18" x14ac:dyDescent="0.2">
      <c r="A47" s="122"/>
      <c r="B47" s="61"/>
      <c r="C47" s="123" t="s">
        <v>100</v>
      </c>
      <c r="D47" s="260">
        <f>D44-SUM(D45:D46)</f>
        <v>45769</v>
      </c>
      <c r="E47" s="236">
        <f t="shared" ref="E47:J47" si="55">E44-SUM(E45:E46)</f>
        <v>43570</v>
      </c>
      <c r="F47" s="236">
        <f t="shared" si="55"/>
        <v>44346</v>
      </c>
      <c r="G47" s="236">
        <f t="shared" si="55"/>
        <v>44051</v>
      </c>
      <c r="H47" s="236">
        <f t="shared" si="55"/>
        <v>45265</v>
      </c>
      <c r="I47" s="236">
        <f t="shared" si="55"/>
        <v>54105</v>
      </c>
      <c r="J47" s="261">
        <f t="shared" si="55"/>
        <v>54590</v>
      </c>
      <c r="K47" s="261">
        <f t="shared" ref="K47:L47" si="56">K44-SUM(K45:K46)</f>
        <v>56026</v>
      </c>
      <c r="L47" s="261">
        <f t="shared" si="56"/>
        <v>54486</v>
      </c>
      <c r="M47" s="439">
        <f t="shared" ref="M47:N47" si="57">M44-SUM(M45:M46)</f>
        <v>56260</v>
      </c>
      <c r="N47" s="439">
        <f t="shared" si="57"/>
        <v>30626</v>
      </c>
      <c r="O47" s="439">
        <f t="shared" ref="O47:P47" si="58">O44-SUM(O45:O46)</f>
        <v>42686</v>
      </c>
      <c r="P47" s="439">
        <f t="shared" si="58"/>
        <v>61435</v>
      </c>
      <c r="Q47" s="439">
        <f t="shared" ref="Q47:R47" si="59">Q44-SUM(Q45:Q46)</f>
        <v>83283</v>
      </c>
      <c r="R47" s="439">
        <f t="shared" si="59"/>
        <v>71534</v>
      </c>
    </row>
    <row r="48" spans="1:18" x14ac:dyDescent="0.2"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4:14" x14ac:dyDescent="0.2"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4:14" x14ac:dyDescent="0.2">
      <c r="E50" s="231" t="s">
        <v>227</v>
      </c>
    </row>
  </sheetData>
  <phoneticPr fontId="1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16"/>
  <sheetViews>
    <sheetView workbookViewId="0">
      <pane xSplit="3" ySplit="4" topLeftCell="K5" activePane="bottomRight" state="frozen"/>
      <selection pane="topRight" activeCell="X1" sqref="X1"/>
      <selection pane="bottomLeft" activeCell="A5" sqref="A5"/>
      <selection pane="bottomRight" activeCell="P11" sqref="P11"/>
    </sheetView>
  </sheetViews>
  <sheetFormatPr defaultRowHeight="13" x14ac:dyDescent="0.2"/>
  <cols>
    <col min="1" max="1" width="12.36328125" customWidth="1"/>
    <col min="2" max="2" width="3.08984375" customWidth="1"/>
    <col min="3" max="3" width="27.453125" customWidth="1"/>
    <col min="4" max="8" width="12" customWidth="1"/>
    <col min="9" max="18" width="11.7265625" customWidth="1"/>
    <col min="19" max="19" width="14.6328125" customWidth="1"/>
    <col min="20" max="20" width="6.7265625" customWidth="1"/>
    <col min="220" max="220" width="12.36328125" customWidth="1"/>
    <col min="221" max="221" width="3.08984375" customWidth="1"/>
    <col min="222" max="222" width="27.453125" customWidth="1"/>
    <col min="223" max="242" width="0" hidden="1" customWidth="1"/>
    <col min="243" max="247" width="12" customWidth="1"/>
    <col min="248" max="251" width="11.7265625" customWidth="1"/>
    <col min="252" max="252" width="14.6328125" customWidth="1"/>
    <col min="253" max="253" width="6.7265625" customWidth="1"/>
    <col min="254" max="254" width="6.453125" customWidth="1"/>
    <col min="255" max="255" width="9" customWidth="1"/>
    <col min="256" max="258" width="0" hidden="1" customWidth="1"/>
    <col min="259" max="267" width="11.08984375" customWidth="1"/>
    <col min="268" max="268" width="1.6328125" customWidth="1"/>
    <col min="476" max="476" width="12.36328125" customWidth="1"/>
    <col min="477" max="477" width="3.08984375" customWidth="1"/>
    <col min="478" max="478" width="27.453125" customWidth="1"/>
    <col min="479" max="498" width="0" hidden="1" customWidth="1"/>
    <col min="499" max="503" width="12" customWidth="1"/>
    <col min="504" max="507" width="11.7265625" customWidth="1"/>
    <col min="508" max="508" width="14.6328125" customWidth="1"/>
    <col min="509" max="509" width="6.7265625" customWidth="1"/>
    <col min="510" max="510" width="6.453125" customWidth="1"/>
    <col min="511" max="511" width="9" customWidth="1"/>
    <col min="512" max="514" width="0" hidden="1" customWidth="1"/>
    <col min="515" max="523" width="11.08984375" customWidth="1"/>
    <col min="524" max="524" width="1.6328125" customWidth="1"/>
    <col min="732" max="732" width="12.36328125" customWidth="1"/>
    <col min="733" max="733" width="3.08984375" customWidth="1"/>
    <col min="734" max="734" width="27.453125" customWidth="1"/>
    <col min="735" max="754" width="0" hidden="1" customWidth="1"/>
    <col min="755" max="759" width="12" customWidth="1"/>
    <col min="760" max="763" width="11.7265625" customWidth="1"/>
    <col min="764" max="764" width="14.6328125" customWidth="1"/>
    <col min="765" max="765" width="6.7265625" customWidth="1"/>
    <col min="766" max="766" width="6.453125" customWidth="1"/>
    <col min="767" max="767" width="9" customWidth="1"/>
    <col min="768" max="770" width="0" hidden="1" customWidth="1"/>
    <col min="771" max="779" width="11.08984375" customWidth="1"/>
    <col min="780" max="780" width="1.6328125" customWidth="1"/>
    <col min="988" max="988" width="12.36328125" customWidth="1"/>
    <col min="989" max="989" width="3.08984375" customWidth="1"/>
    <col min="990" max="990" width="27.453125" customWidth="1"/>
    <col min="991" max="1010" width="0" hidden="1" customWidth="1"/>
    <col min="1011" max="1015" width="12" customWidth="1"/>
    <col min="1016" max="1019" width="11.7265625" customWidth="1"/>
    <col min="1020" max="1020" width="14.6328125" customWidth="1"/>
    <col min="1021" max="1021" width="6.7265625" customWidth="1"/>
    <col min="1022" max="1022" width="6.453125" customWidth="1"/>
    <col min="1023" max="1023" width="9" customWidth="1"/>
    <col min="1024" max="1026" width="0" hidden="1" customWidth="1"/>
    <col min="1027" max="1035" width="11.08984375" customWidth="1"/>
    <col min="1036" max="1036" width="1.6328125" customWidth="1"/>
    <col min="1244" max="1244" width="12.36328125" customWidth="1"/>
    <col min="1245" max="1245" width="3.08984375" customWidth="1"/>
    <col min="1246" max="1246" width="27.453125" customWidth="1"/>
    <col min="1247" max="1266" width="0" hidden="1" customWidth="1"/>
    <col min="1267" max="1271" width="12" customWidth="1"/>
    <col min="1272" max="1275" width="11.7265625" customWidth="1"/>
    <col min="1276" max="1276" width="14.6328125" customWidth="1"/>
    <col min="1277" max="1277" width="6.7265625" customWidth="1"/>
    <col min="1278" max="1278" width="6.453125" customWidth="1"/>
    <col min="1279" max="1279" width="9" customWidth="1"/>
    <col min="1280" max="1282" width="0" hidden="1" customWidth="1"/>
    <col min="1283" max="1291" width="11.08984375" customWidth="1"/>
    <col min="1292" max="1292" width="1.6328125" customWidth="1"/>
    <col min="1500" max="1500" width="12.36328125" customWidth="1"/>
    <col min="1501" max="1501" width="3.08984375" customWidth="1"/>
    <col min="1502" max="1502" width="27.453125" customWidth="1"/>
    <col min="1503" max="1522" width="0" hidden="1" customWidth="1"/>
    <col min="1523" max="1527" width="12" customWidth="1"/>
    <col min="1528" max="1531" width="11.7265625" customWidth="1"/>
    <col min="1532" max="1532" width="14.6328125" customWidth="1"/>
    <col min="1533" max="1533" width="6.7265625" customWidth="1"/>
    <col min="1534" max="1534" width="6.453125" customWidth="1"/>
    <col min="1535" max="1535" width="9" customWidth="1"/>
    <col min="1536" max="1538" width="0" hidden="1" customWidth="1"/>
    <col min="1539" max="1547" width="11.08984375" customWidth="1"/>
    <col min="1548" max="1548" width="1.6328125" customWidth="1"/>
    <col min="1756" max="1756" width="12.36328125" customWidth="1"/>
    <col min="1757" max="1757" width="3.08984375" customWidth="1"/>
    <col min="1758" max="1758" width="27.453125" customWidth="1"/>
    <col min="1759" max="1778" width="0" hidden="1" customWidth="1"/>
    <col min="1779" max="1783" width="12" customWidth="1"/>
    <col min="1784" max="1787" width="11.7265625" customWidth="1"/>
    <col min="1788" max="1788" width="14.6328125" customWidth="1"/>
    <col min="1789" max="1789" width="6.7265625" customWidth="1"/>
    <col min="1790" max="1790" width="6.453125" customWidth="1"/>
    <col min="1791" max="1791" width="9" customWidth="1"/>
    <col min="1792" max="1794" width="0" hidden="1" customWidth="1"/>
    <col min="1795" max="1803" width="11.08984375" customWidth="1"/>
    <col min="1804" max="1804" width="1.6328125" customWidth="1"/>
    <col min="2012" max="2012" width="12.36328125" customWidth="1"/>
    <col min="2013" max="2013" width="3.08984375" customWidth="1"/>
    <col min="2014" max="2014" width="27.453125" customWidth="1"/>
    <col min="2015" max="2034" width="0" hidden="1" customWidth="1"/>
    <col min="2035" max="2039" width="12" customWidth="1"/>
    <col min="2040" max="2043" width="11.7265625" customWidth="1"/>
    <col min="2044" max="2044" width="14.6328125" customWidth="1"/>
    <col min="2045" max="2045" width="6.7265625" customWidth="1"/>
    <col min="2046" max="2046" width="6.453125" customWidth="1"/>
    <col min="2047" max="2047" width="9" customWidth="1"/>
    <col min="2048" max="2050" width="0" hidden="1" customWidth="1"/>
    <col min="2051" max="2059" width="11.08984375" customWidth="1"/>
    <col min="2060" max="2060" width="1.6328125" customWidth="1"/>
    <col min="2268" max="2268" width="12.36328125" customWidth="1"/>
    <col min="2269" max="2269" width="3.08984375" customWidth="1"/>
    <col min="2270" max="2270" width="27.453125" customWidth="1"/>
    <col min="2271" max="2290" width="0" hidden="1" customWidth="1"/>
    <col min="2291" max="2295" width="12" customWidth="1"/>
    <col min="2296" max="2299" width="11.7265625" customWidth="1"/>
    <col min="2300" max="2300" width="14.6328125" customWidth="1"/>
    <col min="2301" max="2301" width="6.7265625" customWidth="1"/>
    <col min="2302" max="2302" width="6.453125" customWidth="1"/>
    <col min="2303" max="2303" width="9" customWidth="1"/>
    <col min="2304" max="2306" width="0" hidden="1" customWidth="1"/>
    <col min="2307" max="2315" width="11.08984375" customWidth="1"/>
    <col min="2316" max="2316" width="1.6328125" customWidth="1"/>
    <col min="2524" max="2524" width="12.36328125" customWidth="1"/>
    <col min="2525" max="2525" width="3.08984375" customWidth="1"/>
    <col min="2526" max="2526" width="27.453125" customWidth="1"/>
    <col min="2527" max="2546" width="0" hidden="1" customWidth="1"/>
    <col min="2547" max="2551" width="12" customWidth="1"/>
    <col min="2552" max="2555" width="11.7265625" customWidth="1"/>
    <col min="2556" max="2556" width="14.6328125" customWidth="1"/>
    <col min="2557" max="2557" width="6.7265625" customWidth="1"/>
    <col min="2558" max="2558" width="6.453125" customWidth="1"/>
    <col min="2559" max="2559" width="9" customWidth="1"/>
    <col min="2560" max="2562" width="0" hidden="1" customWidth="1"/>
    <col min="2563" max="2571" width="11.08984375" customWidth="1"/>
    <col min="2572" max="2572" width="1.6328125" customWidth="1"/>
    <col min="2780" max="2780" width="12.36328125" customWidth="1"/>
    <col min="2781" max="2781" width="3.08984375" customWidth="1"/>
    <col min="2782" max="2782" width="27.453125" customWidth="1"/>
    <col min="2783" max="2802" width="0" hidden="1" customWidth="1"/>
    <col min="2803" max="2807" width="12" customWidth="1"/>
    <col min="2808" max="2811" width="11.7265625" customWidth="1"/>
    <col min="2812" max="2812" width="14.6328125" customWidth="1"/>
    <col min="2813" max="2813" width="6.7265625" customWidth="1"/>
    <col min="2814" max="2814" width="6.453125" customWidth="1"/>
    <col min="2815" max="2815" width="9" customWidth="1"/>
    <col min="2816" max="2818" width="0" hidden="1" customWidth="1"/>
    <col min="2819" max="2827" width="11.08984375" customWidth="1"/>
    <col min="2828" max="2828" width="1.6328125" customWidth="1"/>
    <col min="3036" max="3036" width="12.36328125" customWidth="1"/>
    <col min="3037" max="3037" width="3.08984375" customWidth="1"/>
    <col min="3038" max="3038" width="27.453125" customWidth="1"/>
    <col min="3039" max="3058" width="0" hidden="1" customWidth="1"/>
    <col min="3059" max="3063" width="12" customWidth="1"/>
    <col min="3064" max="3067" width="11.7265625" customWidth="1"/>
    <col min="3068" max="3068" width="14.6328125" customWidth="1"/>
    <col min="3069" max="3069" width="6.7265625" customWidth="1"/>
    <col min="3070" max="3070" width="6.453125" customWidth="1"/>
    <col min="3071" max="3071" width="9" customWidth="1"/>
    <col min="3072" max="3074" width="0" hidden="1" customWidth="1"/>
    <col min="3075" max="3083" width="11.08984375" customWidth="1"/>
    <col min="3084" max="3084" width="1.6328125" customWidth="1"/>
    <col min="3292" max="3292" width="12.36328125" customWidth="1"/>
    <col min="3293" max="3293" width="3.08984375" customWidth="1"/>
    <col min="3294" max="3294" width="27.453125" customWidth="1"/>
    <col min="3295" max="3314" width="0" hidden="1" customWidth="1"/>
    <col min="3315" max="3319" width="12" customWidth="1"/>
    <col min="3320" max="3323" width="11.7265625" customWidth="1"/>
    <col min="3324" max="3324" width="14.6328125" customWidth="1"/>
    <col min="3325" max="3325" width="6.7265625" customWidth="1"/>
    <col min="3326" max="3326" width="6.453125" customWidth="1"/>
    <col min="3327" max="3327" width="9" customWidth="1"/>
    <col min="3328" max="3330" width="0" hidden="1" customWidth="1"/>
    <col min="3331" max="3339" width="11.08984375" customWidth="1"/>
    <col min="3340" max="3340" width="1.6328125" customWidth="1"/>
    <col min="3548" max="3548" width="12.36328125" customWidth="1"/>
    <col min="3549" max="3549" width="3.08984375" customWidth="1"/>
    <col min="3550" max="3550" width="27.453125" customWidth="1"/>
    <col min="3551" max="3570" width="0" hidden="1" customWidth="1"/>
    <col min="3571" max="3575" width="12" customWidth="1"/>
    <col min="3576" max="3579" width="11.7265625" customWidth="1"/>
    <col min="3580" max="3580" width="14.6328125" customWidth="1"/>
    <col min="3581" max="3581" width="6.7265625" customWidth="1"/>
    <col min="3582" max="3582" width="6.453125" customWidth="1"/>
    <col min="3583" max="3583" width="9" customWidth="1"/>
    <col min="3584" max="3586" width="0" hidden="1" customWidth="1"/>
    <col min="3587" max="3595" width="11.08984375" customWidth="1"/>
    <col min="3596" max="3596" width="1.6328125" customWidth="1"/>
    <col min="3804" max="3804" width="12.36328125" customWidth="1"/>
    <col min="3805" max="3805" width="3.08984375" customWidth="1"/>
    <col min="3806" max="3806" width="27.453125" customWidth="1"/>
    <col min="3807" max="3826" width="0" hidden="1" customWidth="1"/>
    <col min="3827" max="3831" width="12" customWidth="1"/>
    <col min="3832" max="3835" width="11.7265625" customWidth="1"/>
    <col min="3836" max="3836" width="14.6328125" customWidth="1"/>
    <col min="3837" max="3837" width="6.7265625" customWidth="1"/>
    <col min="3838" max="3838" width="6.453125" customWidth="1"/>
    <col min="3839" max="3839" width="9" customWidth="1"/>
    <col min="3840" max="3842" width="0" hidden="1" customWidth="1"/>
    <col min="3843" max="3851" width="11.08984375" customWidth="1"/>
    <col min="3852" max="3852" width="1.6328125" customWidth="1"/>
    <col min="4060" max="4060" width="12.36328125" customWidth="1"/>
    <col min="4061" max="4061" width="3.08984375" customWidth="1"/>
    <col min="4062" max="4062" width="27.453125" customWidth="1"/>
    <col min="4063" max="4082" width="0" hidden="1" customWidth="1"/>
    <col min="4083" max="4087" width="12" customWidth="1"/>
    <col min="4088" max="4091" width="11.7265625" customWidth="1"/>
    <col min="4092" max="4092" width="14.6328125" customWidth="1"/>
    <col min="4093" max="4093" width="6.7265625" customWidth="1"/>
    <col min="4094" max="4094" width="6.453125" customWidth="1"/>
    <col min="4095" max="4095" width="9" customWidth="1"/>
    <col min="4096" max="4098" width="0" hidden="1" customWidth="1"/>
    <col min="4099" max="4107" width="11.08984375" customWidth="1"/>
    <col min="4108" max="4108" width="1.6328125" customWidth="1"/>
    <col min="4316" max="4316" width="12.36328125" customWidth="1"/>
    <col min="4317" max="4317" width="3.08984375" customWidth="1"/>
    <col min="4318" max="4318" width="27.453125" customWidth="1"/>
    <col min="4319" max="4338" width="0" hidden="1" customWidth="1"/>
    <col min="4339" max="4343" width="12" customWidth="1"/>
    <col min="4344" max="4347" width="11.7265625" customWidth="1"/>
    <col min="4348" max="4348" width="14.6328125" customWidth="1"/>
    <col min="4349" max="4349" width="6.7265625" customWidth="1"/>
    <col min="4350" max="4350" width="6.453125" customWidth="1"/>
    <col min="4351" max="4351" width="9" customWidth="1"/>
    <col min="4352" max="4354" width="0" hidden="1" customWidth="1"/>
    <col min="4355" max="4363" width="11.08984375" customWidth="1"/>
    <col min="4364" max="4364" width="1.6328125" customWidth="1"/>
    <col min="4572" max="4572" width="12.36328125" customWidth="1"/>
    <col min="4573" max="4573" width="3.08984375" customWidth="1"/>
    <col min="4574" max="4574" width="27.453125" customWidth="1"/>
    <col min="4575" max="4594" width="0" hidden="1" customWidth="1"/>
    <col min="4595" max="4599" width="12" customWidth="1"/>
    <col min="4600" max="4603" width="11.7265625" customWidth="1"/>
    <col min="4604" max="4604" width="14.6328125" customWidth="1"/>
    <col min="4605" max="4605" width="6.7265625" customWidth="1"/>
    <col min="4606" max="4606" width="6.453125" customWidth="1"/>
    <col min="4607" max="4607" width="9" customWidth="1"/>
    <col min="4608" max="4610" width="0" hidden="1" customWidth="1"/>
    <col min="4611" max="4619" width="11.08984375" customWidth="1"/>
    <col min="4620" max="4620" width="1.6328125" customWidth="1"/>
    <col min="4828" max="4828" width="12.36328125" customWidth="1"/>
    <col min="4829" max="4829" width="3.08984375" customWidth="1"/>
    <col min="4830" max="4830" width="27.453125" customWidth="1"/>
    <col min="4831" max="4850" width="0" hidden="1" customWidth="1"/>
    <col min="4851" max="4855" width="12" customWidth="1"/>
    <col min="4856" max="4859" width="11.7265625" customWidth="1"/>
    <col min="4860" max="4860" width="14.6328125" customWidth="1"/>
    <col min="4861" max="4861" width="6.7265625" customWidth="1"/>
    <col min="4862" max="4862" width="6.453125" customWidth="1"/>
    <col min="4863" max="4863" width="9" customWidth="1"/>
    <col min="4864" max="4866" width="0" hidden="1" customWidth="1"/>
    <col min="4867" max="4875" width="11.08984375" customWidth="1"/>
    <col min="4876" max="4876" width="1.6328125" customWidth="1"/>
    <col min="5084" max="5084" width="12.36328125" customWidth="1"/>
    <col min="5085" max="5085" width="3.08984375" customWidth="1"/>
    <col min="5086" max="5086" width="27.453125" customWidth="1"/>
    <col min="5087" max="5106" width="0" hidden="1" customWidth="1"/>
    <col min="5107" max="5111" width="12" customWidth="1"/>
    <col min="5112" max="5115" width="11.7265625" customWidth="1"/>
    <col min="5116" max="5116" width="14.6328125" customWidth="1"/>
    <col min="5117" max="5117" width="6.7265625" customWidth="1"/>
    <col min="5118" max="5118" width="6.453125" customWidth="1"/>
    <col min="5119" max="5119" width="9" customWidth="1"/>
    <col min="5120" max="5122" width="0" hidden="1" customWidth="1"/>
    <col min="5123" max="5131" width="11.08984375" customWidth="1"/>
    <col min="5132" max="5132" width="1.6328125" customWidth="1"/>
    <col min="5340" max="5340" width="12.36328125" customWidth="1"/>
    <col min="5341" max="5341" width="3.08984375" customWidth="1"/>
    <col min="5342" max="5342" width="27.453125" customWidth="1"/>
    <col min="5343" max="5362" width="0" hidden="1" customWidth="1"/>
    <col min="5363" max="5367" width="12" customWidth="1"/>
    <col min="5368" max="5371" width="11.7265625" customWidth="1"/>
    <col min="5372" max="5372" width="14.6328125" customWidth="1"/>
    <col min="5373" max="5373" width="6.7265625" customWidth="1"/>
    <col min="5374" max="5374" width="6.453125" customWidth="1"/>
    <col min="5375" max="5375" width="9" customWidth="1"/>
    <col min="5376" max="5378" width="0" hidden="1" customWidth="1"/>
    <col min="5379" max="5387" width="11.08984375" customWidth="1"/>
    <col min="5388" max="5388" width="1.6328125" customWidth="1"/>
    <col min="5596" max="5596" width="12.36328125" customWidth="1"/>
    <col min="5597" max="5597" width="3.08984375" customWidth="1"/>
    <col min="5598" max="5598" width="27.453125" customWidth="1"/>
    <col min="5599" max="5618" width="0" hidden="1" customWidth="1"/>
    <col min="5619" max="5623" width="12" customWidth="1"/>
    <col min="5624" max="5627" width="11.7265625" customWidth="1"/>
    <col min="5628" max="5628" width="14.6328125" customWidth="1"/>
    <col min="5629" max="5629" width="6.7265625" customWidth="1"/>
    <col min="5630" max="5630" width="6.453125" customWidth="1"/>
    <col min="5631" max="5631" width="9" customWidth="1"/>
    <col min="5632" max="5634" width="0" hidden="1" customWidth="1"/>
    <col min="5635" max="5643" width="11.08984375" customWidth="1"/>
    <col min="5644" max="5644" width="1.6328125" customWidth="1"/>
    <col min="5852" max="5852" width="12.36328125" customWidth="1"/>
    <col min="5853" max="5853" width="3.08984375" customWidth="1"/>
    <col min="5854" max="5854" width="27.453125" customWidth="1"/>
    <col min="5855" max="5874" width="0" hidden="1" customWidth="1"/>
    <col min="5875" max="5879" width="12" customWidth="1"/>
    <col min="5880" max="5883" width="11.7265625" customWidth="1"/>
    <col min="5884" max="5884" width="14.6328125" customWidth="1"/>
    <col min="5885" max="5885" width="6.7265625" customWidth="1"/>
    <col min="5886" max="5886" width="6.453125" customWidth="1"/>
    <col min="5887" max="5887" width="9" customWidth="1"/>
    <col min="5888" max="5890" width="0" hidden="1" customWidth="1"/>
    <col min="5891" max="5899" width="11.08984375" customWidth="1"/>
    <col min="5900" max="5900" width="1.6328125" customWidth="1"/>
    <col min="6108" max="6108" width="12.36328125" customWidth="1"/>
    <col min="6109" max="6109" width="3.08984375" customWidth="1"/>
    <col min="6110" max="6110" width="27.453125" customWidth="1"/>
    <col min="6111" max="6130" width="0" hidden="1" customWidth="1"/>
    <col min="6131" max="6135" width="12" customWidth="1"/>
    <col min="6136" max="6139" width="11.7265625" customWidth="1"/>
    <col min="6140" max="6140" width="14.6328125" customWidth="1"/>
    <col min="6141" max="6141" width="6.7265625" customWidth="1"/>
    <col min="6142" max="6142" width="6.453125" customWidth="1"/>
    <col min="6143" max="6143" width="9" customWidth="1"/>
    <col min="6144" max="6146" width="0" hidden="1" customWidth="1"/>
    <col min="6147" max="6155" width="11.08984375" customWidth="1"/>
    <col min="6156" max="6156" width="1.6328125" customWidth="1"/>
    <col min="6364" max="6364" width="12.36328125" customWidth="1"/>
    <col min="6365" max="6365" width="3.08984375" customWidth="1"/>
    <col min="6366" max="6366" width="27.453125" customWidth="1"/>
    <col min="6367" max="6386" width="0" hidden="1" customWidth="1"/>
    <col min="6387" max="6391" width="12" customWidth="1"/>
    <col min="6392" max="6395" width="11.7265625" customWidth="1"/>
    <col min="6396" max="6396" width="14.6328125" customWidth="1"/>
    <col min="6397" max="6397" width="6.7265625" customWidth="1"/>
    <col min="6398" max="6398" width="6.453125" customWidth="1"/>
    <col min="6399" max="6399" width="9" customWidth="1"/>
    <col min="6400" max="6402" width="0" hidden="1" customWidth="1"/>
    <col min="6403" max="6411" width="11.08984375" customWidth="1"/>
    <col min="6412" max="6412" width="1.6328125" customWidth="1"/>
    <col min="6620" max="6620" width="12.36328125" customWidth="1"/>
    <col min="6621" max="6621" width="3.08984375" customWidth="1"/>
    <col min="6622" max="6622" width="27.453125" customWidth="1"/>
    <col min="6623" max="6642" width="0" hidden="1" customWidth="1"/>
    <col min="6643" max="6647" width="12" customWidth="1"/>
    <col min="6648" max="6651" width="11.7265625" customWidth="1"/>
    <col min="6652" max="6652" width="14.6328125" customWidth="1"/>
    <col min="6653" max="6653" width="6.7265625" customWidth="1"/>
    <col min="6654" max="6654" width="6.453125" customWidth="1"/>
    <col min="6655" max="6655" width="9" customWidth="1"/>
    <col min="6656" max="6658" width="0" hidden="1" customWidth="1"/>
    <col min="6659" max="6667" width="11.08984375" customWidth="1"/>
    <col min="6668" max="6668" width="1.6328125" customWidth="1"/>
    <col min="6876" max="6876" width="12.36328125" customWidth="1"/>
    <col min="6877" max="6877" width="3.08984375" customWidth="1"/>
    <col min="6878" max="6878" width="27.453125" customWidth="1"/>
    <col min="6879" max="6898" width="0" hidden="1" customWidth="1"/>
    <col min="6899" max="6903" width="12" customWidth="1"/>
    <col min="6904" max="6907" width="11.7265625" customWidth="1"/>
    <col min="6908" max="6908" width="14.6328125" customWidth="1"/>
    <col min="6909" max="6909" width="6.7265625" customWidth="1"/>
    <col min="6910" max="6910" width="6.453125" customWidth="1"/>
    <col min="6911" max="6911" width="9" customWidth="1"/>
    <col min="6912" max="6914" width="0" hidden="1" customWidth="1"/>
    <col min="6915" max="6923" width="11.08984375" customWidth="1"/>
    <col min="6924" max="6924" width="1.6328125" customWidth="1"/>
    <col min="7132" max="7132" width="12.36328125" customWidth="1"/>
    <col min="7133" max="7133" width="3.08984375" customWidth="1"/>
    <col min="7134" max="7134" width="27.453125" customWidth="1"/>
    <col min="7135" max="7154" width="0" hidden="1" customWidth="1"/>
    <col min="7155" max="7159" width="12" customWidth="1"/>
    <col min="7160" max="7163" width="11.7265625" customWidth="1"/>
    <col min="7164" max="7164" width="14.6328125" customWidth="1"/>
    <col min="7165" max="7165" width="6.7265625" customWidth="1"/>
    <col min="7166" max="7166" width="6.453125" customWidth="1"/>
    <col min="7167" max="7167" width="9" customWidth="1"/>
    <col min="7168" max="7170" width="0" hidden="1" customWidth="1"/>
    <col min="7171" max="7179" width="11.08984375" customWidth="1"/>
    <col min="7180" max="7180" width="1.6328125" customWidth="1"/>
    <col min="7388" max="7388" width="12.36328125" customWidth="1"/>
    <col min="7389" max="7389" width="3.08984375" customWidth="1"/>
    <col min="7390" max="7390" width="27.453125" customWidth="1"/>
    <col min="7391" max="7410" width="0" hidden="1" customWidth="1"/>
    <col min="7411" max="7415" width="12" customWidth="1"/>
    <col min="7416" max="7419" width="11.7265625" customWidth="1"/>
    <col min="7420" max="7420" width="14.6328125" customWidth="1"/>
    <col min="7421" max="7421" width="6.7265625" customWidth="1"/>
    <col min="7422" max="7422" width="6.453125" customWidth="1"/>
    <col min="7423" max="7423" width="9" customWidth="1"/>
    <col min="7424" max="7426" width="0" hidden="1" customWidth="1"/>
    <col min="7427" max="7435" width="11.08984375" customWidth="1"/>
    <col min="7436" max="7436" width="1.6328125" customWidth="1"/>
    <col min="7644" max="7644" width="12.36328125" customWidth="1"/>
    <col min="7645" max="7645" width="3.08984375" customWidth="1"/>
    <col min="7646" max="7646" width="27.453125" customWidth="1"/>
    <col min="7647" max="7666" width="0" hidden="1" customWidth="1"/>
    <col min="7667" max="7671" width="12" customWidth="1"/>
    <col min="7672" max="7675" width="11.7265625" customWidth="1"/>
    <col min="7676" max="7676" width="14.6328125" customWidth="1"/>
    <col min="7677" max="7677" width="6.7265625" customWidth="1"/>
    <col min="7678" max="7678" width="6.453125" customWidth="1"/>
    <col min="7679" max="7679" width="9" customWidth="1"/>
    <col min="7680" max="7682" width="0" hidden="1" customWidth="1"/>
    <col min="7683" max="7691" width="11.08984375" customWidth="1"/>
    <col min="7692" max="7692" width="1.6328125" customWidth="1"/>
    <col min="7900" max="7900" width="12.36328125" customWidth="1"/>
    <col min="7901" max="7901" width="3.08984375" customWidth="1"/>
    <col min="7902" max="7902" width="27.453125" customWidth="1"/>
    <col min="7903" max="7922" width="0" hidden="1" customWidth="1"/>
    <col min="7923" max="7927" width="12" customWidth="1"/>
    <col min="7928" max="7931" width="11.7265625" customWidth="1"/>
    <col min="7932" max="7932" width="14.6328125" customWidth="1"/>
    <col min="7933" max="7933" width="6.7265625" customWidth="1"/>
    <col min="7934" max="7934" width="6.453125" customWidth="1"/>
    <col min="7935" max="7935" width="9" customWidth="1"/>
    <col min="7936" max="7938" width="0" hidden="1" customWidth="1"/>
    <col min="7939" max="7947" width="11.08984375" customWidth="1"/>
    <col min="7948" max="7948" width="1.6328125" customWidth="1"/>
    <col min="8156" max="8156" width="12.36328125" customWidth="1"/>
    <col min="8157" max="8157" width="3.08984375" customWidth="1"/>
    <col min="8158" max="8158" width="27.453125" customWidth="1"/>
    <col min="8159" max="8178" width="0" hidden="1" customWidth="1"/>
    <col min="8179" max="8183" width="12" customWidth="1"/>
    <col min="8184" max="8187" width="11.7265625" customWidth="1"/>
    <col min="8188" max="8188" width="14.6328125" customWidth="1"/>
    <col min="8189" max="8189" width="6.7265625" customWidth="1"/>
    <col min="8190" max="8190" width="6.453125" customWidth="1"/>
    <col min="8191" max="8191" width="9" customWidth="1"/>
    <col min="8192" max="8194" width="0" hidden="1" customWidth="1"/>
    <col min="8195" max="8203" width="11.08984375" customWidth="1"/>
    <col min="8204" max="8204" width="1.6328125" customWidth="1"/>
    <col min="8412" max="8412" width="12.36328125" customWidth="1"/>
    <col min="8413" max="8413" width="3.08984375" customWidth="1"/>
    <col min="8414" max="8414" width="27.453125" customWidth="1"/>
    <col min="8415" max="8434" width="0" hidden="1" customWidth="1"/>
    <col min="8435" max="8439" width="12" customWidth="1"/>
    <col min="8440" max="8443" width="11.7265625" customWidth="1"/>
    <col min="8444" max="8444" width="14.6328125" customWidth="1"/>
    <col min="8445" max="8445" width="6.7265625" customWidth="1"/>
    <col min="8446" max="8446" width="6.453125" customWidth="1"/>
    <col min="8447" max="8447" width="9" customWidth="1"/>
    <col min="8448" max="8450" width="0" hidden="1" customWidth="1"/>
    <col min="8451" max="8459" width="11.08984375" customWidth="1"/>
    <col min="8460" max="8460" width="1.6328125" customWidth="1"/>
    <col min="8668" max="8668" width="12.36328125" customWidth="1"/>
    <col min="8669" max="8669" width="3.08984375" customWidth="1"/>
    <col min="8670" max="8670" width="27.453125" customWidth="1"/>
    <col min="8671" max="8690" width="0" hidden="1" customWidth="1"/>
    <col min="8691" max="8695" width="12" customWidth="1"/>
    <col min="8696" max="8699" width="11.7265625" customWidth="1"/>
    <col min="8700" max="8700" width="14.6328125" customWidth="1"/>
    <col min="8701" max="8701" width="6.7265625" customWidth="1"/>
    <col min="8702" max="8702" width="6.453125" customWidth="1"/>
    <col min="8703" max="8703" width="9" customWidth="1"/>
    <col min="8704" max="8706" width="0" hidden="1" customWidth="1"/>
    <col min="8707" max="8715" width="11.08984375" customWidth="1"/>
    <col min="8716" max="8716" width="1.6328125" customWidth="1"/>
    <col min="8924" max="8924" width="12.36328125" customWidth="1"/>
    <col min="8925" max="8925" width="3.08984375" customWidth="1"/>
    <col min="8926" max="8926" width="27.453125" customWidth="1"/>
    <col min="8927" max="8946" width="0" hidden="1" customWidth="1"/>
    <col min="8947" max="8951" width="12" customWidth="1"/>
    <col min="8952" max="8955" width="11.7265625" customWidth="1"/>
    <col min="8956" max="8956" width="14.6328125" customWidth="1"/>
    <col min="8957" max="8957" width="6.7265625" customWidth="1"/>
    <col min="8958" max="8958" width="6.453125" customWidth="1"/>
    <col min="8959" max="8959" width="9" customWidth="1"/>
    <col min="8960" max="8962" width="0" hidden="1" customWidth="1"/>
    <col min="8963" max="8971" width="11.08984375" customWidth="1"/>
    <col min="8972" max="8972" width="1.6328125" customWidth="1"/>
    <col min="9180" max="9180" width="12.36328125" customWidth="1"/>
    <col min="9181" max="9181" width="3.08984375" customWidth="1"/>
    <col min="9182" max="9182" width="27.453125" customWidth="1"/>
    <col min="9183" max="9202" width="0" hidden="1" customWidth="1"/>
    <col min="9203" max="9207" width="12" customWidth="1"/>
    <col min="9208" max="9211" width="11.7265625" customWidth="1"/>
    <col min="9212" max="9212" width="14.6328125" customWidth="1"/>
    <col min="9213" max="9213" width="6.7265625" customWidth="1"/>
    <col min="9214" max="9214" width="6.453125" customWidth="1"/>
    <col min="9215" max="9215" width="9" customWidth="1"/>
    <col min="9216" max="9218" width="0" hidden="1" customWidth="1"/>
    <col min="9219" max="9227" width="11.08984375" customWidth="1"/>
    <col min="9228" max="9228" width="1.6328125" customWidth="1"/>
    <col min="9436" max="9436" width="12.36328125" customWidth="1"/>
    <col min="9437" max="9437" width="3.08984375" customWidth="1"/>
    <col min="9438" max="9438" width="27.453125" customWidth="1"/>
    <col min="9439" max="9458" width="0" hidden="1" customWidth="1"/>
    <col min="9459" max="9463" width="12" customWidth="1"/>
    <col min="9464" max="9467" width="11.7265625" customWidth="1"/>
    <col min="9468" max="9468" width="14.6328125" customWidth="1"/>
    <col min="9469" max="9469" width="6.7265625" customWidth="1"/>
    <col min="9470" max="9470" width="6.453125" customWidth="1"/>
    <col min="9471" max="9471" width="9" customWidth="1"/>
    <col min="9472" max="9474" width="0" hidden="1" customWidth="1"/>
    <col min="9475" max="9483" width="11.08984375" customWidth="1"/>
    <col min="9484" max="9484" width="1.6328125" customWidth="1"/>
    <col min="9692" max="9692" width="12.36328125" customWidth="1"/>
    <col min="9693" max="9693" width="3.08984375" customWidth="1"/>
    <col min="9694" max="9694" width="27.453125" customWidth="1"/>
    <col min="9695" max="9714" width="0" hidden="1" customWidth="1"/>
    <col min="9715" max="9719" width="12" customWidth="1"/>
    <col min="9720" max="9723" width="11.7265625" customWidth="1"/>
    <col min="9724" max="9724" width="14.6328125" customWidth="1"/>
    <col min="9725" max="9725" width="6.7265625" customWidth="1"/>
    <col min="9726" max="9726" width="6.453125" customWidth="1"/>
    <col min="9727" max="9727" width="9" customWidth="1"/>
    <col min="9728" max="9730" width="0" hidden="1" customWidth="1"/>
    <col min="9731" max="9739" width="11.08984375" customWidth="1"/>
    <col min="9740" max="9740" width="1.6328125" customWidth="1"/>
    <col min="9948" max="9948" width="12.36328125" customWidth="1"/>
    <col min="9949" max="9949" width="3.08984375" customWidth="1"/>
    <col min="9950" max="9950" width="27.453125" customWidth="1"/>
    <col min="9951" max="9970" width="0" hidden="1" customWidth="1"/>
    <col min="9971" max="9975" width="12" customWidth="1"/>
    <col min="9976" max="9979" width="11.7265625" customWidth="1"/>
    <col min="9980" max="9980" width="14.6328125" customWidth="1"/>
    <col min="9981" max="9981" width="6.7265625" customWidth="1"/>
    <col min="9982" max="9982" width="6.453125" customWidth="1"/>
    <col min="9983" max="9983" width="9" customWidth="1"/>
    <col min="9984" max="9986" width="0" hidden="1" customWidth="1"/>
    <col min="9987" max="9995" width="11.08984375" customWidth="1"/>
    <col min="9996" max="9996" width="1.6328125" customWidth="1"/>
    <col min="10204" max="10204" width="12.36328125" customWidth="1"/>
    <col min="10205" max="10205" width="3.08984375" customWidth="1"/>
    <col min="10206" max="10206" width="27.453125" customWidth="1"/>
    <col min="10207" max="10226" width="0" hidden="1" customWidth="1"/>
    <col min="10227" max="10231" width="12" customWidth="1"/>
    <col min="10232" max="10235" width="11.7265625" customWidth="1"/>
    <col min="10236" max="10236" width="14.6328125" customWidth="1"/>
    <col min="10237" max="10237" width="6.7265625" customWidth="1"/>
    <col min="10238" max="10238" width="6.453125" customWidth="1"/>
    <col min="10239" max="10239" width="9" customWidth="1"/>
    <col min="10240" max="10242" width="0" hidden="1" customWidth="1"/>
    <col min="10243" max="10251" width="11.08984375" customWidth="1"/>
    <col min="10252" max="10252" width="1.6328125" customWidth="1"/>
    <col min="10460" max="10460" width="12.36328125" customWidth="1"/>
    <col min="10461" max="10461" width="3.08984375" customWidth="1"/>
    <col min="10462" max="10462" width="27.453125" customWidth="1"/>
    <col min="10463" max="10482" width="0" hidden="1" customWidth="1"/>
    <col min="10483" max="10487" width="12" customWidth="1"/>
    <col min="10488" max="10491" width="11.7265625" customWidth="1"/>
    <col min="10492" max="10492" width="14.6328125" customWidth="1"/>
    <col min="10493" max="10493" width="6.7265625" customWidth="1"/>
    <col min="10494" max="10494" width="6.453125" customWidth="1"/>
    <col min="10495" max="10495" width="9" customWidth="1"/>
    <col min="10496" max="10498" width="0" hidden="1" customWidth="1"/>
    <col min="10499" max="10507" width="11.08984375" customWidth="1"/>
    <col min="10508" max="10508" width="1.6328125" customWidth="1"/>
    <col min="10716" max="10716" width="12.36328125" customWidth="1"/>
    <col min="10717" max="10717" width="3.08984375" customWidth="1"/>
    <col min="10718" max="10718" width="27.453125" customWidth="1"/>
    <col min="10719" max="10738" width="0" hidden="1" customWidth="1"/>
    <col min="10739" max="10743" width="12" customWidth="1"/>
    <col min="10744" max="10747" width="11.7265625" customWidth="1"/>
    <col min="10748" max="10748" width="14.6328125" customWidth="1"/>
    <col min="10749" max="10749" width="6.7265625" customWidth="1"/>
    <col min="10750" max="10750" width="6.453125" customWidth="1"/>
    <col min="10751" max="10751" width="9" customWidth="1"/>
    <col min="10752" max="10754" width="0" hidden="1" customWidth="1"/>
    <col min="10755" max="10763" width="11.08984375" customWidth="1"/>
    <col min="10764" max="10764" width="1.6328125" customWidth="1"/>
    <col min="10972" max="10972" width="12.36328125" customWidth="1"/>
    <col min="10973" max="10973" width="3.08984375" customWidth="1"/>
    <col min="10974" max="10974" width="27.453125" customWidth="1"/>
    <col min="10975" max="10994" width="0" hidden="1" customWidth="1"/>
    <col min="10995" max="10999" width="12" customWidth="1"/>
    <col min="11000" max="11003" width="11.7265625" customWidth="1"/>
    <col min="11004" max="11004" width="14.6328125" customWidth="1"/>
    <col min="11005" max="11005" width="6.7265625" customWidth="1"/>
    <col min="11006" max="11006" width="6.453125" customWidth="1"/>
    <col min="11007" max="11007" width="9" customWidth="1"/>
    <col min="11008" max="11010" width="0" hidden="1" customWidth="1"/>
    <col min="11011" max="11019" width="11.08984375" customWidth="1"/>
    <col min="11020" max="11020" width="1.6328125" customWidth="1"/>
    <col min="11228" max="11228" width="12.36328125" customWidth="1"/>
    <col min="11229" max="11229" width="3.08984375" customWidth="1"/>
    <col min="11230" max="11230" width="27.453125" customWidth="1"/>
    <col min="11231" max="11250" width="0" hidden="1" customWidth="1"/>
    <col min="11251" max="11255" width="12" customWidth="1"/>
    <col min="11256" max="11259" width="11.7265625" customWidth="1"/>
    <col min="11260" max="11260" width="14.6328125" customWidth="1"/>
    <col min="11261" max="11261" width="6.7265625" customWidth="1"/>
    <col min="11262" max="11262" width="6.453125" customWidth="1"/>
    <col min="11263" max="11263" width="9" customWidth="1"/>
    <col min="11264" max="11266" width="0" hidden="1" customWidth="1"/>
    <col min="11267" max="11275" width="11.08984375" customWidth="1"/>
    <col min="11276" max="11276" width="1.6328125" customWidth="1"/>
    <col min="11484" max="11484" width="12.36328125" customWidth="1"/>
    <col min="11485" max="11485" width="3.08984375" customWidth="1"/>
    <col min="11486" max="11486" width="27.453125" customWidth="1"/>
    <col min="11487" max="11506" width="0" hidden="1" customWidth="1"/>
    <col min="11507" max="11511" width="12" customWidth="1"/>
    <col min="11512" max="11515" width="11.7265625" customWidth="1"/>
    <col min="11516" max="11516" width="14.6328125" customWidth="1"/>
    <col min="11517" max="11517" width="6.7265625" customWidth="1"/>
    <col min="11518" max="11518" width="6.453125" customWidth="1"/>
    <col min="11519" max="11519" width="9" customWidth="1"/>
    <col min="11520" max="11522" width="0" hidden="1" customWidth="1"/>
    <col min="11523" max="11531" width="11.08984375" customWidth="1"/>
    <col min="11532" max="11532" width="1.6328125" customWidth="1"/>
    <col min="11740" max="11740" width="12.36328125" customWidth="1"/>
    <col min="11741" max="11741" width="3.08984375" customWidth="1"/>
    <col min="11742" max="11742" width="27.453125" customWidth="1"/>
    <col min="11743" max="11762" width="0" hidden="1" customWidth="1"/>
    <col min="11763" max="11767" width="12" customWidth="1"/>
    <col min="11768" max="11771" width="11.7265625" customWidth="1"/>
    <col min="11772" max="11772" width="14.6328125" customWidth="1"/>
    <col min="11773" max="11773" width="6.7265625" customWidth="1"/>
    <col min="11774" max="11774" width="6.453125" customWidth="1"/>
    <col min="11775" max="11775" width="9" customWidth="1"/>
    <col min="11776" max="11778" width="0" hidden="1" customWidth="1"/>
    <col min="11779" max="11787" width="11.08984375" customWidth="1"/>
    <col min="11788" max="11788" width="1.6328125" customWidth="1"/>
    <col min="11996" max="11996" width="12.36328125" customWidth="1"/>
    <col min="11997" max="11997" width="3.08984375" customWidth="1"/>
    <col min="11998" max="11998" width="27.453125" customWidth="1"/>
    <col min="11999" max="12018" width="0" hidden="1" customWidth="1"/>
    <col min="12019" max="12023" width="12" customWidth="1"/>
    <col min="12024" max="12027" width="11.7265625" customWidth="1"/>
    <col min="12028" max="12028" width="14.6328125" customWidth="1"/>
    <col min="12029" max="12029" width="6.7265625" customWidth="1"/>
    <col min="12030" max="12030" width="6.453125" customWidth="1"/>
    <col min="12031" max="12031" width="9" customWidth="1"/>
    <col min="12032" max="12034" width="0" hidden="1" customWidth="1"/>
    <col min="12035" max="12043" width="11.08984375" customWidth="1"/>
    <col min="12044" max="12044" width="1.6328125" customWidth="1"/>
    <col min="12252" max="12252" width="12.36328125" customWidth="1"/>
    <col min="12253" max="12253" width="3.08984375" customWidth="1"/>
    <col min="12254" max="12254" width="27.453125" customWidth="1"/>
    <col min="12255" max="12274" width="0" hidden="1" customWidth="1"/>
    <col min="12275" max="12279" width="12" customWidth="1"/>
    <col min="12280" max="12283" width="11.7265625" customWidth="1"/>
    <col min="12284" max="12284" width="14.6328125" customWidth="1"/>
    <col min="12285" max="12285" width="6.7265625" customWidth="1"/>
    <col min="12286" max="12286" width="6.453125" customWidth="1"/>
    <col min="12287" max="12287" width="9" customWidth="1"/>
    <col min="12288" max="12290" width="0" hidden="1" customWidth="1"/>
    <col min="12291" max="12299" width="11.08984375" customWidth="1"/>
    <col min="12300" max="12300" width="1.6328125" customWidth="1"/>
    <col min="12508" max="12508" width="12.36328125" customWidth="1"/>
    <col min="12509" max="12509" width="3.08984375" customWidth="1"/>
    <col min="12510" max="12510" width="27.453125" customWidth="1"/>
    <col min="12511" max="12530" width="0" hidden="1" customWidth="1"/>
    <col min="12531" max="12535" width="12" customWidth="1"/>
    <col min="12536" max="12539" width="11.7265625" customWidth="1"/>
    <col min="12540" max="12540" width="14.6328125" customWidth="1"/>
    <col min="12541" max="12541" width="6.7265625" customWidth="1"/>
    <col min="12542" max="12542" width="6.453125" customWidth="1"/>
    <col min="12543" max="12543" width="9" customWidth="1"/>
    <col min="12544" max="12546" width="0" hidden="1" customWidth="1"/>
    <col min="12547" max="12555" width="11.08984375" customWidth="1"/>
    <col min="12556" max="12556" width="1.6328125" customWidth="1"/>
    <col min="12764" max="12764" width="12.36328125" customWidth="1"/>
    <col min="12765" max="12765" width="3.08984375" customWidth="1"/>
    <col min="12766" max="12766" width="27.453125" customWidth="1"/>
    <col min="12767" max="12786" width="0" hidden="1" customWidth="1"/>
    <col min="12787" max="12791" width="12" customWidth="1"/>
    <col min="12792" max="12795" width="11.7265625" customWidth="1"/>
    <col min="12796" max="12796" width="14.6328125" customWidth="1"/>
    <col min="12797" max="12797" width="6.7265625" customWidth="1"/>
    <col min="12798" max="12798" width="6.453125" customWidth="1"/>
    <col min="12799" max="12799" width="9" customWidth="1"/>
    <col min="12800" max="12802" width="0" hidden="1" customWidth="1"/>
    <col min="12803" max="12811" width="11.08984375" customWidth="1"/>
    <col min="12812" max="12812" width="1.6328125" customWidth="1"/>
    <col min="13020" max="13020" width="12.36328125" customWidth="1"/>
    <col min="13021" max="13021" width="3.08984375" customWidth="1"/>
    <col min="13022" max="13022" width="27.453125" customWidth="1"/>
    <col min="13023" max="13042" width="0" hidden="1" customWidth="1"/>
    <col min="13043" max="13047" width="12" customWidth="1"/>
    <col min="13048" max="13051" width="11.7265625" customWidth="1"/>
    <col min="13052" max="13052" width="14.6328125" customWidth="1"/>
    <col min="13053" max="13053" width="6.7265625" customWidth="1"/>
    <col min="13054" max="13054" width="6.453125" customWidth="1"/>
    <col min="13055" max="13055" width="9" customWidth="1"/>
    <col min="13056" max="13058" width="0" hidden="1" customWidth="1"/>
    <col min="13059" max="13067" width="11.08984375" customWidth="1"/>
    <col min="13068" max="13068" width="1.6328125" customWidth="1"/>
    <col min="13276" max="13276" width="12.36328125" customWidth="1"/>
    <col min="13277" max="13277" width="3.08984375" customWidth="1"/>
    <col min="13278" max="13278" width="27.453125" customWidth="1"/>
    <col min="13279" max="13298" width="0" hidden="1" customWidth="1"/>
    <col min="13299" max="13303" width="12" customWidth="1"/>
    <col min="13304" max="13307" width="11.7265625" customWidth="1"/>
    <col min="13308" max="13308" width="14.6328125" customWidth="1"/>
    <col min="13309" max="13309" width="6.7265625" customWidth="1"/>
    <col min="13310" max="13310" width="6.453125" customWidth="1"/>
    <col min="13311" max="13311" width="9" customWidth="1"/>
    <col min="13312" max="13314" width="0" hidden="1" customWidth="1"/>
    <col min="13315" max="13323" width="11.08984375" customWidth="1"/>
    <col min="13324" max="13324" width="1.6328125" customWidth="1"/>
    <col min="13532" max="13532" width="12.36328125" customWidth="1"/>
    <col min="13533" max="13533" width="3.08984375" customWidth="1"/>
    <col min="13534" max="13534" width="27.453125" customWidth="1"/>
    <col min="13535" max="13554" width="0" hidden="1" customWidth="1"/>
    <col min="13555" max="13559" width="12" customWidth="1"/>
    <col min="13560" max="13563" width="11.7265625" customWidth="1"/>
    <col min="13564" max="13564" width="14.6328125" customWidth="1"/>
    <col min="13565" max="13565" width="6.7265625" customWidth="1"/>
    <col min="13566" max="13566" width="6.453125" customWidth="1"/>
    <col min="13567" max="13567" width="9" customWidth="1"/>
    <col min="13568" max="13570" width="0" hidden="1" customWidth="1"/>
    <col min="13571" max="13579" width="11.08984375" customWidth="1"/>
    <col min="13580" max="13580" width="1.6328125" customWidth="1"/>
    <col min="13788" max="13788" width="12.36328125" customWidth="1"/>
    <col min="13789" max="13789" width="3.08984375" customWidth="1"/>
    <col min="13790" max="13790" width="27.453125" customWidth="1"/>
    <col min="13791" max="13810" width="0" hidden="1" customWidth="1"/>
    <col min="13811" max="13815" width="12" customWidth="1"/>
    <col min="13816" max="13819" width="11.7265625" customWidth="1"/>
    <col min="13820" max="13820" width="14.6328125" customWidth="1"/>
    <col min="13821" max="13821" width="6.7265625" customWidth="1"/>
    <col min="13822" max="13822" width="6.453125" customWidth="1"/>
    <col min="13823" max="13823" width="9" customWidth="1"/>
    <col min="13824" max="13826" width="0" hidden="1" customWidth="1"/>
    <col min="13827" max="13835" width="11.08984375" customWidth="1"/>
    <col min="13836" max="13836" width="1.6328125" customWidth="1"/>
    <col min="14044" max="14044" width="12.36328125" customWidth="1"/>
    <col min="14045" max="14045" width="3.08984375" customWidth="1"/>
    <col min="14046" max="14046" width="27.453125" customWidth="1"/>
    <col min="14047" max="14066" width="0" hidden="1" customWidth="1"/>
    <col min="14067" max="14071" width="12" customWidth="1"/>
    <col min="14072" max="14075" width="11.7265625" customWidth="1"/>
    <col min="14076" max="14076" width="14.6328125" customWidth="1"/>
    <col min="14077" max="14077" width="6.7265625" customWidth="1"/>
    <col min="14078" max="14078" width="6.453125" customWidth="1"/>
    <col min="14079" max="14079" width="9" customWidth="1"/>
    <col min="14080" max="14082" width="0" hidden="1" customWidth="1"/>
    <col min="14083" max="14091" width="11.08984375" customWidth="1"/>
    <col min="14092" max="14092" width="1.6328125" customWidth="1"/>
    <col min="14300" max="14300" width="12.36328125" customWidth="1"/>
    <col min="14301" max="14301" width="3.08984375" customWidth="1"/>
    <col min="14302" max="14302" width="27.453125" customWidth="1"/>
    <col min="14303" max="14322" width="0" hidden="1" customWidth="1"/>
    <col min="14323" max="14327" width="12" customWidth="1"/>
    <col min="14328" max="14331" width="11.7265625" customWidth="1"/>
    <col min="14332" max="14332" width="14.6328125" customWidth="1"/>
    <col min="14333" max="14333" width="6.7265625" customWidth="1"/>
    <col min="14334" max="14334" width="6.453125" customWidth="1"/>
    <col min="14335" max="14335" width="9" customWidth="1"/>
    <col min="14336" max="14338" width="0" hidden="1" customWidth="1"/>
    <col min="14339" max="14347" width="11.08984375" customWidth="1"/>
    <col min="14348" max="14348" width="1.6328125" customWidth="1"/>
    <col min="14556" max="14556" width="12.36328125" customWidth="1"/>
    <col min="14557" max="14557" width="3.08984375" customWidth="1"/>
    <col min="14558" max="14558" width="27.453125" customWidth="1"/>
    <col min="14559" max="14578" width="0" hidden="1" customWidth="1"/>
    <col min="14579" max="14583" width="12" customWidth="1"/>
    <col min="14584" max="14587" width="11.7265625" customWidth="1"/>
    <col min="14588" max="14588" width="14.6328125" customWidth="1"/>
    <col min="14589" max="14589" width="6.7265625" customWidth="1"/>
    <col min="14590" max="14590" width="6.453125" customWidth="1"/>
    <col min="14591" max="14591" width="9" customWidth="1"/>
    <col min="14592" max="14594" width="0" hidden="1" customWidth="1"/>
    <col min="14595" max="14603" width="11.08984375" customWidth="1"/>
    <col min="14604" max="14604" width="1.6328125" customWidth="1"/>
    <col min="14812" max="14812" width="12.36328125" customWidth="1"/>
    <col min="14813" max="14813" width="3.08984375" customWidth="1"/>
    <col min="14814" max="14814" width="27.453125" customWidth="1"/>
    <col min="14815" max="14834" width="0" hidden="1" customWidth="1"/>
    <col min="14835" max="14839" width="12" customWidth="1"/>
    <col min="14840" max="14843" width="11.7265625" customWidth="1"/>
    <col min="14844" max="14844" width="14.6328125" customWidth="1"/>
    <col min="14845" max="14845" width="6.7265625" customWidth="1"/>
    <col min="14846" max="14846" width="6.453125" customWidth="1"/>
    <col min="14847" max="14847" width="9" customWidth="1"/>
    <col min="14848" max="14850" width="0" hidden="1" customWidth="1"/>
    <col min="14851" max="14859" width="11.08984375" customWidth="1"/>
    <col min="14860" max="14860" width="1.6328125" customWidth="1"/>
    <col min="15068" max="15068" width="12.36328125" customWidth="1"/>
    <col min="15069" max="15069" width="3.08984375" customWidth="1"/>
    <col min="15070" max="15070" width="27.453125" customWidth="1"/>
    <col min="15071" max="15090" width="0" hidden="1" customWidth="1"/>
    <col min="15091" max="15095" width="12" customWidth="1"/>
    <col min="15096" max="15099" width="11.7265625" customWidth="1"/>
    <col min="15100" max="15100" width="14.6328125" customWidth="1"/>
    <col min="15101" max="15101" width="6.7265625" customWidth="1"/>
    <col min="15102" max="15102" width="6.453125" customWidth="1"/>
    <col min="15103" max="15103" width="9" customWidth="1"/>
    <col min="15104" max="15106" width="0" hidden="1" customWidth="1"/>
    <col min="15107" max="15115" width="11.08984375" customWidth="1"/>
    <col min="15116" max="15116" width="1.6328125" customWidth="1"/>
    <col min="15324" max="15324" width="12.36328125" customWidth="1"/>
    <col min="15325" max="15325" width="3.08984375" customWidth="1"/>
    <col min="15326" max="15326" width="27.453125" customWidth="1"/>
    <col min="15327" max="15346" width="0" hidden="1" customWidth="1"/>
    <col min="15347" max="15351" width="12" customWidth="1"/>
    <col min="15352" max="15355" width="11.7265625" customWidth="1"/>
    <col min="15356" max="15356" width="14.6328125" customWidth="1"/>
    <col min="15357" max="15357" width="6.7265625" customWidth="1"/>
    <col min="15358" max="15358" width="6.453125" customWidth="1"/>
    <col min="15359" max="15359" width="9" customWidth="1"/>
    <col min="15360" max="15362" width="0" hidden="1" customWidth="1"/>
    <col min="15363" max="15371" width="11.08984375" customWidth="1"/>
    <col min="15372" max="15372" width="1.6328125" customWidth="1"/>
    <col min="15580" max="15580" width="12.36328125" customWidth="1"/>
    <col min="15581" max="15581" width="3.08984375" customWidth="1"/>
    <col min="15582" max="15582" width="27.453125" customWidth="1"/>
    <col min="15583" max="15602" width="0" hidden="1" customWidth="1"/>
    <col min="15603" max="15607" width="12" customWidth="1"/>
    <col min="15608" max="15611" width="11.7265625" customWidth="1"/>
    <col min="15612" max="15612" width="14.6328125" customWidth="1"/>
    <col min="15613" max="15613" width="6.7265625" customWidth="1"/>
    <col min="15614" max="15614" width="6.453125" customWidth="1"/>
    <col min="15615" max="15615" width="9" customWidth="1"/>
    <col min="15616" max="15618" width="0" hidden="1" customWidth="1"/>
    <col min="15619" max="15627" width="11.08984375" customWidth="1"/>
    <col min="15628" max="15628" width="1.6328125" customWidth="1"/>
    <col min="15836" max="15836" width="12.36328125" customWidth="1"/>
    <col min="15837" max="15837" width="3.08984375" customWidth="1"/>
    <col min="15838" max="15838" width="27.453125" customWidth="1"/>
    <col min="15839" max="15858" width="0" hidden="1" customWidth="1"/>
    <col min="15859" max="15863" width="12" customWidth="1"/>
    <col min="15864" max="15867" width="11.7265625" customWidth="1"/>
    <col min="15868" max="15868" width="14.6328125" customWidth="1"/>
    <col min="15869" max="15869" width="6.7265625" customWidth="1"/>
    <col min="15870" max="15870" width="6.453125" customWidth="1"/>
    <col min="15871" max="15871" width="9" customWidth="1"/>
    <col min="15872" max="15874" width="0" hidden="1" customWidth="1"/>
    <col min="15875" max="15883" width="11.08984375" customWidth="1"/>
    <col min="15884" max="15884" width="1.6328125" customWidth="1"/>
    <col min="16092" max="16092" width="12.36328125" customWidth="1"/>
    <col min="16093" max="16093" width="3.08984375" customWidth="1"/>
    <col min="16094" max="16094" width="27.453125" customWidth="1"/>
    <col min="16095" max="16114" width="0" hidden="1" customWidth="1"/>
    <col min="16115" max="16119" width="12" customWidth="1"/>
    <col min="16120" max="16123" width="11.7265625" customWidth="1"/>
    <col min="16124" max="16124" width="14.6328125" customWidth="1"/>
    <col min="16125" max="16125" width="6.7265625" customWidth="1"/>
    <col min="16126" max="16126" width="6.453125" customWidth="1"/>
    <col min="16127" max="16127" width="9" customWidth="1"/>
    <col min="16128" max="16130" width="0" hidden="1" customWidth="1"/>
    <col min="16131" max="16139" width="11.08984375" customWidth="1"/>
    <col min="16140" max="16140" width="1.6328125" customWidth="1"/>
  </cols>
  <sheetData>
    <row r="1" spans="1:20" x14ac:dyDescent="0.2">
      <c r="A1" s="39" t="s">
        <v>314</v>
      </c>
      <c r="F1" s="370" t="s">
        <v>402</v>
      </c>
      <c r="G1" s="212" t="s">
        <v>402</v>
      </c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</row>
    <row r="2" spans="1:20" x14ac:dyDescent="0.2">
      <c r="C2" s="39"/>
      <c r="D2" t="s">
        <v>570</v>
      </c>
      <c r="E2" t="s">
        <v>402</v>
      </c>
    </row>
    <row r="3" spans="1:20" x14ac:dyDescent="0.2">
      <c r="A3" s="119"/>
      <c r="B3" s="43"/>
      <c r="C3" s="43"/>
      <c r="D3" s="373" t="s">
        <v>69</v>
      </c>
      <c r="E3" s="372" t="s">
        <v>70</v>
      </c>
      <c r="F3" s="372" t="s">
        <v>67</v>
      </c>
      <c r="G3" s="358" t="s">
        <v>61</v>
      </c>
      <c r="H3" s="371" t="s">
        <v>60</v>
      </c>
      <c r="I3" s="373" t="s">
        <v>59</v>
      </c>
      <c r="J3" s="373" t="s">
        <v>58</v>
      </c>
      <c r="K3" s="373" t="s">
        <v>371</v>
      </c>
      <c r="L3" s="373" t="s">
        <v>401</v>
      </c>
      <c r="M3" s="371" t="s">
        <v>439</v>
      </c>
      <c r="N3" s="371" t="s">
        <v>493</v>
      </c>
      <c r="O3" s="373" t="s">
        <v>554</v>
      </c>
      <c r="P3" s="372" t="s">
        <v>579</v>
      </c>
      <c r="Q3" s="373" t="s">
        <v>619</v>
      </c>
      <c r="R3" s="373" t="s">
        <v>632</v>
      </c>
      <c r="S3" s="120" t="s">
        <v>403</v>
      </c>
    </row>
    <row r="4" spans="1:20" x14ac:dyDescent="0.2">
      <c r="A4" s="122"/>
      <c r="B4" s="61"/>
      <c r="C4" s="61"/>
      <c r="D4" s="386" t="s">
        <v>323</v>
      </c>
      <c r="E4" s="104" t="s">
        <v>77</v>
      </c>
      <c r="F4" s="104" t="s">
        <v>78</v>
      </c>
      <c r="G4" s="381" t="s">
        <v>79</v>
      </c>
      <c r="H4" s="385" t="s">
        <v>80</v>
      </c>
      <c r="I4" s="386" t="s">
        <v>81</v>
      </c>
      <c r="J4" s="386" t="s">
        <v>404</v>
      </c>
      <c r="K4" s="386" t="s">
        <v>405</v>
      </c>
      <c r="L4" s="386" t="s">
        <v>406</v>
      </c>
      <c r="M4" s="385" t="s">
        <v>440</v>
      </c>
      <c r="N4" s="385" t="s">
        <v>498</v>
      </c>
      <c r="O4" s="386" t="s">
        <v>555</v>
      </c>
      <c r="P4" s="104" t="s">
        <v>580</v>
      </c>
      <c r="Q4" s="386" t="s">
        <v>618</v>
      </c>
      <c r="R4" s="386" t="s">
        <v>630</v>
      </c>
      <c r="S4" s="130"/>
    </row>
    <row r="5" spans="1:20" x14ac:dyDescent="0.2">
      <c r="A5" s="374" t="s">
        <v>407</v>
      </c>
      <c r="B5" s="119">
        <v>1</v>
      </c>
      <c r="C5" s="43" t="s">
        <v>331</v>
      </c>
      <c r="D5" s="375">
        <v>0.3657551075916744</v>
      </c>
      <c r="E5" s="376">
        <v>0.37744783966724033</v>
      </c>
      <c r="F5" s="376">
        <v>0.3753070362674627</v>
      </c>
      <c r="G5" s="376">
        <v>0.37233927003258716</v>
      </c>
      <c r="H5" s="376">
        <v>0.36974032198113538</v>
      </c>
      <c r="I5" s="376">
        <v>0.36423518077002132</v>
      </c>
      <c r="J5" s="376">
        <v>0.36180386280053356</v>
      </c>
      <c r="K5" s="376">
        <v>0.36105981566673717</v>
      </c>
      <c r="L5" s="376">
        <v>0.36369189015706244</v>
      </c>
      <c r="M5" s="376">
        <v>0.36346479537340864</v>
      </c>
      <c r="N5" s="376">
        <v>0.34884054576512319</v>
      </c>
      <c r="O5" s="376">
        <v>0.34821406123364629</v>
      </c>
      <c r="P5" s="376">
        <v>0.35213481547986791</v>
      </c>
      <c r="Q5" s="376">
        <v>0.34279015421709536</v>
      </c>
      <c r="R5" s="744">
        <v>0.34120572394296006</v>
      </c>
      <c r="S5" s="120" t="s">
        <v>408</v>
      </c>
    </row>
    <row r="6" spans="1:20" x14ac:dyDescent="0.2">
      <c r="A6" s="170"/>
      <c r="B6" s="69">
        <v>2</v>
      </c>
      <c r="C6" t="s">
        <v>409</v>
      </c>
      <c r="D6" s="377">
        <v>0.41864594952060935</v>
      </c>
      <c r="E6" s="378">
        <v>0.42959869135651735</v>
      </c>
      <c r="F6" s="379">
        <v>0.4193630511947305</v>
      </c>
      <c r="G6" s="379">
        <v>0.43548643517840691</v>
      </c>
      <c r="H6" s="379">
        <v>0.4296421359554603</v>
      </c>
      <c r="I6" s="379">
        <v>0.42346250613465924</v>
      </c>
      <c r="J6" s="379">
        <v>0.4084464050393643</v>
      </c>
      <c r="K6" s="379">
        <v>0.41785305087206781</v>
      </c>
      <c r="L6" s="379">
        <v>0.41839297649891261</v>
      </c>
      <c r="M6" s="379">
        <v>0.40674073426295959</v>
      </c>
      <c r="N6" s="379">
        <v>0.37235470112822183</v>
      </c>
      <c r="O6" s="379">
        <v>0.43421588494002678</v>
      </c>
      <c r="P6" s="379">
        <v>0.4603020648627163</v>
      </c>
      <c r="Q6" s="379">
        <v>0.44808695097562395</v>
      </c>
      <c r="R6" s="745">
        <v>0.44601582226367997</v>
      </c>
      <c r="S6" s="130" t="s">
        <v>410</v>
      </c>
    </row>
    <row r="7" spans="1:20" x14ac:dyDescent="0.2">
      <c r="A7" s="170"/>
      <c r="B7" s="69">
        <v>3</v>
      </c>
      <c r="C7" t="s">
        <v>98</v>
      </c>
      <c r="D7" s="377">
        <v>0.56335418723139652</v>
      </c>
      <c r="E7" s="378">
        <v>0.54829200724533378</v>
      </c>
      <c r="F7" s="378">
        <v>0.59666043001669689</v>
      </c>
      <c r="G7" s="378">
        <v>0.5629715609588084</v>
      </c>
      <c r="H7" s="378">
        <v>0.59356966672491862</v>
      </c>
      <c r="I7" s="378">
        <v>0.55593541864270746</v>
      </c>
      <c r="J7" s="378">
        <v>0.51048428383340627</v>
      </c>
      <c r="K7" s="378">
        <v>0.50662389162632504</v>
      </c>
      <c r="L7" s="378">
        <v>0.52641081277812651</v>
      </c>
      <c r="M7" s="378">
        <v>0.56436559820265864</v>
      </c>
      <c r="N7" s="378">
        <v>0.68699986292486093</v>
      </c>
      <c r="O7" s="378">
        <v>0.77786984957382754</v>
      </c>
      <c r="P7" s="378">
        <v>0.63510782975363156</v>
      </c>
      <c r="Q7" s="378">
        <v>0.57902138146236104</v>
      </c>
      <c r="R7" s="745">
        <v>0.58358719230327549</v>
      </c>
      <c r="S7" s="130" t="s">
        <v>411</v>
      </c>
    </row>
    <row r="8" spans="1:20" x14ac:dyDescent="0.2">
      <c r="A8" s="170"/>
      <c r="B8" s="69">
        <v>4</v>
      </c>
      <c r="C8" t="s">
        <v>332</v>
      </c>
      <c r="D8" s="380">
        <v>0.56335418723139652</v>
      </c>
      <c r="E8" s="379">
        <v>0.54829200724533378</v>
      </c>
      <c r="F8" s="379">
        <v>0.59666043001669689</v>
      </c>
      <c r="G8" s="379">
        <v>0.5629715609588084</v>
      </c>
      <c r="H8" s="379">
        <v>0.59356966672491862</v>
      </c>
      <c r="I8" s="379">
        <v>0.55593541864270746</v>
      </c>
      <c r="J8" s="379">
        <v>0.51048428383340627</v>
      </c>
      <c r="K8" s="379">
        <v>0.50662389162632504</v>
      </c>
      <c r="L8" s="379">
        <v>0.52641081277812651</v>
      </c>
      <c r="M8" s="379">
        <v>0.56436559820265864</v>
      </c>
      <c r="N8" s="379">
        <v>0.68699986292486093</v>
      </c>
      <c r="O8" s="379">
        <v>0.77786984957382754</v>
      </c>
      <c r="P8" s="379">
        <v>0.63510782975363156</v>
      </c>
      <c r="Q8" s="379">
        <v>0.57902138146236104</v>
      </c>
      <c r="R8" s="745">
        <v>0.58358719230327549</v>
      </c>
      <c r="S8" s="641" t="s">
        <v>411</v>
      </c>
      <c r="T8" s="235"/>
    </row>
    <row r="9" spans="1:20" x14ac:dyDescent="0.2">
      <c r="A9" s="170"/>
      <c r="B9" s="69">
        <v>5</v>
      </c>
      <c r="C9" t="s">
        <v>412</v>
      </c>
      <c r="D9" s="377">
        <v>0.55894189691840412</v>
      </c>
      <c r="E9" s="378">
        <v>0.58006515756856381</v>
      </c>
      <c r="F9" s="378">
        <v>0.5997099412078829</v>
      </c>
      <c r="G9" s="378">
        <v>0.58607319453483575</v>
      </c>
      <c r="H9" s="378">
        <v>0.57946107300188432</v>
      </c>
      <c r="I9" s="378">
        <v>0.61026038831616825</v>
      </c>
      <c r="J9" s="378">
        <v>0.58254839045225493</v>
      </c>
      <c r="K9" s="378">
        <v>0.57457666586111356</v>
      </c>
      <c r="L9" s="378">
        <v>0.55995216990217367</v>
      </c>
      <c r="M9" s="378">
        <v>0.41403341741491984</v>
      </c>
      <c r="N9" s="378">
        <v>0.40790289310466799</v>
      </c>
      <c r="O9" s="378">
        <v>0.40383386748437722</v>
      </c>
      <c r="P9" s="378">
        <v>0.41021403163502845</v>
      </c>
      <c r="Q9" s="378">
        <v>0.41055771208256958</v>
      </c>
      <c r="R9" s="745">
        <v>0.41391092645807226</v>
      </c>
      <c r="S9" s="130" t="s">
        <v>413</v>
      </c>
    </row>
    <row r="10" spans="1:20" x14ac:dyDescent="0.2">
      <c r="A10" s="170"/>
      <c r="B10" s="122">
        <v>6</v>
      </c>
      <c r="C10" s="61" t="s">
        <v>333</v>
      </c>
      <c r="D10" s="746">
        <v>0.44736279805342832</v>
      </c>
      <c r="E10" s="743">
        <v>0.46071731691513174</v>
      </c>
      <c r="F10" s="743">
        <v>0.44835875110647888</v>
      </c>
      <c r="G10" s="743">
        <v>0.45193978621962533</v>
      </c>
      <c r="H10" s="743">
        <v>0.44726154187965889</v>
      </c>
      <c r="I10" s="743">
        <v>0.43975022675374875</v>
      </c>
      <c r="J10" s="743">
        <v>0.42948172973175136</v>
      </c>
      <c r="K10" s="743">
        <v>0.42840973217172423</v>
      </c>
      <c r="L10" s="743">
        <v>0.44992560402268833</v>
      </c>
      <c r="M10" s="743">
        <v>0.4530899560222636</v>
      </c>
      <c r="N10" s="743">
        <v>0.46382373733442045</v>
      </c>
      <c r="O10" s="743">
        <v>0.4612702898157513</v>
      </c>
      <c r="P10" s="743">
        <v>0.46665907538803864</v>
      </c>
      <c r="Q10" s="743">
        <v>0.46009744960840832</v>
      </c>
      <c r="R10" s="747">
        <v>0.46600307284947923</v>
      </c>
      <c r="S10" s="123" t="s">
        <v>414</v>
      </c>
    </row>
    <row r="11" spans="1:20" x14ac:dyDescent="0.2">
      <c r="A11" s="119" t="s">
        <v>415</v>
      </c>
      <c r="B11" s="69">
        <v>1</v>
      </c>
      <c r="C11" t="s">
        <v>331</v>
      </c>
      <c r="D11" s="382">
        <f t="shared" ref="D11:Q11" si="0">1-D5</f>
        <v>0.6342448924083256</v>
      </c>
      <c r="E11" s="739">
        <f t="shared" si="0"/>
        <v>0.62255216033275973</v>
      </c>
      <c r="F11" s="739">
        <f t="shared" si="0"/>
        <v>0.62469296373253735</v>
      </c>
      <c r="G11" s="739">
        <f t="shared" si="0"/>
        <v>0.62766072996741284</v>
      </c>
      <c r="H11" s="739">
        <f t="shared" si="0"/>
        <v>0.63025967801886462</v>
      </c>
      <c r="I11" s="739">
        <f t="shared" si="0"/>
        <v>0.63576481922997874</v>
      </c>
      <c r="J11" s="739">
        <f t="shared" si="0"/>
        <v>0.63819613719946644</v>
      </c>
      <c r="K11" s="739">
        <f t="shared" si="0"/>
        <v>0.63894018433326283</v>
      </c>
      <c r="L11" s="739">
        <f t="shared" si="0"/>
        <v>0.63630810984293751</v>
      </c>
      <c r="M11" s="739">
        <f t="shared" si="0"/>
        <v>0.6365352046265913</v>
      </c>
      <c r="N11" s="739">
        <f t="shared" si="0"/>
        <v>0.65115945423487687</v>
      </c>
      <c r="O11" s="739">
        <f t="shared" si="0"/>
        <v>0.65178593876635371</v>
      </c>
      <c r="P11" s="739">
        <f t="shared" si="0"/>
        <v>0.64786518452013209</v>
      </c>
      <c r="Q11" s="739">
        <f t="shared" si="0"/>
        <v>0.65720984578290464</v>
      </c>
      <c r="R11" s="748">
        <f t="shared" ref="R11" si="1">1-R5</f>
        <v>0.65879427605704</v>
      </c>
      <c r="S11" s="120"/>
    </row>
    <row r="12" spans="1:20" x14ac:dyDescent="0.2">
      <c r="A12" s="69"/>
      <c r="B12" s="387">
        <v>2</v>
      </c>
      <c r="C12" s="56" t="s">
        <v>99</v>
      </c>
      <c r="D12" s="388">
        <f t="shared" ref="D12:Q12" si="2">1-D6</f>
        <v>0.58135405047939059</v>
      </c>
      <c r="E12" s="740">
        <f t="shared" si="2"/>
        <v>0.57040130864348271</v>
      </c>
      <c r="F12" s="740">
        <f t="shared" si="2"/>
        <v>0.5806369488052695</v>
      </c>
      <c r="G12" s="740">
        <f t="shared" si="2"/>
        <v>0.56451356482159309</v>
      </c>
      <c r="H12" s="740">
        <f t="shared" si="2"/>
        <v>0.5703578640445397</v>
      </c>
      <c r="I12" s="740">
        <f t="shared" si="2"/>
        <v>0.5765374938653407</v>
      </c>
      <c r="J12" s="740">
        <f t="shared" si="2"/>
        <v>0.59155359496063564</v>
      </c>
      <c r="K12" s="740">
        <f t="shared" si="2"/>
        <v>0.58214694912793219</v>
      </c>
      <c r="L12" s="740">
        <f t="shared" si="2"/>
        <v>0.58160702350108739</v>
      </c>
      <c r="M12" s="740">
        <f t="shared" si="2"/>
        <v>0.59325926573704035</v>
      </c>
      <c r="N12" s="740">
        <f t="shared" si="2"/>
        <v>0.62764529887177822</v>
      </c>
      <c r="O12" s="740">
        <f t="shared" si="2"/>
        <v>0.56578411505997317</v>
      </c>
      <c r="P12" s="740">
        <f t="shared" si="2"/>
        <v>0.5396979351372837</v>
      </c>
      <c r="Q12" s="740">
        <f t="shared" si="2"/>
        <v>0.55191304902437599</v>
      </c>
      <c r="R12" s="749">
        <f t="shared" ref="R12" si="3">1-R6</f>
        <v>0.55398417773632003</v>
      </c>
      <c r="S12" s="130"/>
    </row>
    <row r="13" spans="1:20" x14ac:dyDescent="0.2">
      <c r="A13" s="69"/>
      <c r="B13" s="387">
        <v>3</v>
      </c>
      <c r="C13" s="56" t="s">
        <v>98</v>
      </c>
      <c r="D13" s="388">
        <f t="shared" ref="D13:Q13" si="4">1-D7</f>
        <v>0.43664581276860348</v>
      </c>
      <c r="E13" s="740">
        <f t="shared" si="4"/>
        <v>0.45170799275466622</v>
      </c>
      <c r="F13" s="740">
        <f t="shared" si="4"/>
        <v>0.40333956998330311</v>
      </c>
      <c r="G13" s="740">
        <f t="shared" si="4"/>
        <v>0.4370284390411916</v>
      </c>
      <c r="H13" s="740">
        <f t="shared" si="4"/>
        <v>0.40643033327508138</v>
      </c>
      <c r="I13" s="740">
        <f t="shared" si="4"/>
        <v>0.44406458135729254</v>
      </c>
      <c r="J13" s="740">
        <f t="shared" si="4"/>
        <v>0.48951571616659373</v>
      </c>
      <c r="K13" s="740">
        <f t="shared" si="4"/>
        <v>0.49337610837367496</v>
      </c>
      <c r="L13" s="740">
        <f t="shared" si="4"/>
        <v>0.47358918722187349</v>
      </c>
      <c r="M13" s="740">
        <f t="shared" si="4"/>
        <v>0.43563440179734136</v>
      </c>
      <c r="N13" s="740">
        <f t="shared" si="4"/>
        <v>0.31300013707513907</v>
      </c>
      <c r="O13" s="740">
        <f t="shared" si="4"/>
        <v>0.22213015042617246</v>
      </c>
      <c r="P13" s="740">
        <f t="shared" si="4"/>
        <v>0.36489217024636844</v>
      </c>
      <c r="Q13" s="740">
        <f t="shared" si="4"/>
        <v>0.42097861853763896</v>
      </c>
      <c r="R13" s="749">
        <f t="shared" ref="R13" si="5">1-R7</f>
        <v>0.41641280769672451</v>
      </c>
      <c r="S13" s="130"/>
    </row>
    <row r="14" spans="1:20" x14ac:dyDescent="0.2">
      <c r="A14" s="69"/>
      <c r="B14" s="69">
        <v>4</v>
      </c>
      <c r="C14" t="s">
        <v>332</v>
      </c>
      <c r="D14" s="383">
        <f t="shared" ref="D14:Q14" si="6">1-D8</f>
        <v>0.43664581276860348</v>
      </c>
      <c r="E14" s="741">
        <f t="shared" si="6"/>
        <v>0.45170799275466622</v>
      </c>
      <c r="F14" s="741">
        <f t="shared" si="6"/>
        <v>0.40333956998330311</v>
      </c>
      <c r="G14" s="741">
        <f t="shared" si="6"/>
        <v>0.4370284390411916</v>
      </c>
      <c r="H14" s="741">
        <f t="shared" si="6"/>
        <v>0.40643033327508138</v>
      </c>
      <c r="I14" s="741">
        <f t="shared" si="6"/>
        <v>0.44406458135729254</v>
      </c>
      <c r="J14" s="741">
        <f t="shared" si="6"/>
        <v>0.48951571616659373</v>
      </c>
      <c r="K14" s="741">
        <f t="shared" si="6"/>
        <v>0.49337610837367496</v>
      </c>
      <c r="L14" s="741">
        <f t="shared" si="6"/>
        <v>0.47358918722187349</v>
      </c>
      <c r="M14" s="741">
        <f t="shared" si="6"/>
        <v>0.43563440179734136</v>
      </c>
      <c r="N14" s="741">
        <f t="shared" si="6"/>
        <v>0.31300013707513907</v>
      </c>
      <c r="O14" s="741">
        <f t="shared" si="6"/>
        <v>0.22213015042617246</v>
      </c>
      <c r="P14" s="741">
        <f t="shared" si="6"/>
        <v>0.36489217024636844</v>
      </c>
      <c r="Q14" s="741">
        <f t="shared" si="6"/>
        <v>0.42097861853763896</v>
      </c>
      <c r="R14" s="749">
        <f t="shared" ref="R14" si="7">1-R8</f>
        <v>0.41641280769672451</v>
      </c>
      <c r="S14" s="130"/>
    </row>
    <row r="15" spans="1:20" x14ac:dyDescent="0.2">
      <c r="A15" s="69"/>
      <c r="B15" s="387">
        <v>5</v>
      </c>
      <c r="C15" s="56" t="s">
        <v>100</v>
      </c>
      <c r="D15" s="388">
        <f t="shared" ref="D15:Q15" si="8">1-D9</f>
        <v>0.44105810308159588</v>
      </c>
      <c r="E15" s="740">
        <f t="shared" si="8"/>
        <v>0.41993484243143619</v>
      </c>
      <c r="F15" s="740">
        <f t="shared" si="8"/>
        <v>0.4002900587921171</v>
      </c>
      <c r="G15" s="740">
        <f t="shared" si="8"/>
        <v>0.41392680546516425</v>
      </c>
      <c r="H15" s="740">
        <f t="shared" si="8"/>
        <v>0.42053892699811568</v>
      </c>
      <c r="I15" s="740">
        <f t="shared" si="8"/>
        <v>0.38973961168383175</v>
      </c>
      <c r="J15" s="740">
        <f t="shared" si="8"/>
        <v>0.41745160954774507</v>
      </c>
      <c r="K15" s="740">
        <f t="shared" si="8"/>
        <v>0.42542333413888644</v>
      </c>
      <c r="L15" s="740">
        <f t="shared" si="8"/>
        <v>0.44004783009782633</v>
      </c>
      <c r="M15" s="740">
        <f t="shared" si="8"/>
        <v>0.58596658258508016</v>
      </c>
      <c r="N15" s="740">
        <f t="shared" si="8"/>
        <v>0.59209710689533201</v>
      </c>
      <c r="O15" s="740">
        <f t="shared" si="8"/>
        <v>0.59616613251562278</v>
      </c>
      <c r="P15" s="740">
        <f t="shared" si="8"/>
        <v>0.58978596836497155</v>
      </c>
      <c r="Q15" s="740">
        <f t="shared" si="8"/>
        <v>0.58944228791743036</v>
      </c>
      <c r="R15" s="749">
        <f t="shared" ref="R15" si="9">1-R9</f>
        <v>0.58608907354192774</v>
      </c>
      <c r="S15" s="130"/>
    </row>
    <row r="16" spans="1:20" x14ac:dyDescent="0.2">
      <c r="A16" s="122"/>
      <c r="B16" s="122">
        <v>6</v>
      </c>
      <c r="C16" s="61" t="s">
        <v>333</v>
      </c>
      <c r="D16" s="384">
        <f t="shared" ref="D16:Q16" si="10">1-D10</f>
        <v>0.55263720194657173</v>
      </c>
      <c r="E16" s="742">
        <f t="shared" si="10"/>
        <v>0.53928268308486826</v>
      </c>
      <c r="F16" s="742">
        <f t="shared" si="10"/>
        <v>0.55164124889352117</v>
      </c>
      <c r="G16" s="742">
        <f t="shared" si="10"/>
        <v>0.54806021378037473</v>
      </c>
      <c r="H16" s="742">
        <f t="shared" si="10"/>
        <v>0.55273845812034117</v>
      </c>
      <c r="I16" s="742">
        <f t="shared" si="10"/>
        <v>0.56024977324625125</v>
      </c>
      <c r="J16" s="742">
        <f t="shared" si="10"/>
        <v>0.57051827026824864</v>
      </c>
      <c r="K16" s="742">
        <f t="shared" si="10"/>
        <v>0.57159026782827582</v>
      </c>
      <c r="L16" s="742">
        <f t="shared" si="10"/>
        <v>0.55007439597731167</v>
      </c>
      <c r="M16" s="742">
        <f t="shared" si="10"/>
        <v>0.54691004397773635</v>
      </c>
      <c r="N16" s="742">
        <f t="shared" si="10"/>
        <v>0.53617626266557949</v>
      </c>
      <c r="O16" s="742">
        <f t="shared" si="10"/>
        <v>0.53872971018424876</v>
      </c>
      <c r="P16" s="742">
        <f t="shared" si="10"/>
        <v>0.53334092461196136</v>
      </c>
      <c r="Q16" s="742">
        <f t="shared" si="10"/>
        <v>0.53990255039159174</v>
      </c>
      <c r="R16" s="750">
        <f t="shared" ref="R16" si="11">1-R10</f>
        <v>0.53399692715052072</v>
      </c>
      <c r="S16" s="123"/>
    </row>
  </sheetData>
  <phoneticPr fontId="1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  <pageSetUpPr fitToPage="1"/>
  </sheetPr>
  <dimension ref="A1:BK74"/>
  <sheetViews>
    <sheetView workbookViewId="0">
      <pane xSplit="3" ySplit="3" topLeftCell="AQ44" activePane="bottomRight" state="frozen"/>
      <selection pane="topRight" activeCell="D1" sqref="D1"/>
      <selection pane="bottomLeft" activeCell="A5" sqref="A5"/>
      <selection pane="bottomRight" activeCell="AX75" sqref="AX75"/>
    </sheetView>
  </sheetViews>
  <sheetFormatPr defaultColWidth="9" defaultRowHeight="13" x14ac:dyDescent="0.2"/>
  <cols>
    <col min="1" max="1" width="5.90625" customWidth="1"/>
    <col min="2" max="2" width="9" customWidth="1"/>
    <col min="3" max="3" width="13.453125" customWidth="1"/>
    <col min="4" max="42" width="11.90625" hidden="1" customWidth="1"/>
    <col min="43" max="48" width="11.90625" customWidth="1"/>
    <col min="49" max="53" width="8.6328125" customWidth="1"/>
    <col min="60" max="61" width="11" bestFit="1" customWidth="1"/>
  </cols>
  <sheetData>
    <row r="1" spans="1:63" ht="19.5" thickBot="1" x14ac:dyDescent="0.25">
      <c r="A1" s="29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 t="s">
        <v>65</v>
      </c>
      <c r="Y1" s="31"/>
      <c r="Z1" s="31"/>
      <c r="AA1" s="31"/>
      <c r="AC1" s="476"/>
      <c r="AD1" s="477"/>
      <c r="AE1" s="478"/>
      <c r="AF1" s="479"/>
      <c r="AG1" t="s">
        <v>502</v>
      </c>
      <c r="AL1" s="673"/>
      <c r="AM1" s="674"/>
      <c r="AO1" s="673"/>
      <c r="AP1" s="674"/>
      <c r="AQ1" s="31"/>
      <c r="AR1" s="31"/>
      <c r="AS1" s="31"/>
      <c r="AT1" s="31"/>
      <c r="AU1" s="675" t="s">
        <v>636</v>
      </c>
      <c r="AV1" s="676" t="s">
        <v>636</v>
      </c>
      <c r="AW1" s="30"/>
      <c r="AX1" s="30"/>
      <c r="AY1" s="30"/>
      <c r="AZ1" s="30"/>
      <c r="BA1" s="30"/>
      <c r="BB1" s="31"/>
      <c r="BC1" s="31"/>
    </row>
    <row r="2" spans="1:63" ht="13.5" thickBot="1" x14ac:dyDescent="0.25">
      <c r="A2" s="773" t="s">
        <v>64</v>
      </c>
      <c r="B2" s="775" t="s">
        <v>63</v>
      </c>
      <c r="C2" s="777" t="s">
        <v>62</v>
      </c>
      <c r="D2" s="32" t="s">
        <v>69</v>
      </c>
      <c r="E2" s="471"/>
      <c r="F2" s="33"/>
      <c r="G2" s="34" t="s">
        <v>70</v>
      </c>
      <c r="H2" s="471"/>
      <c r="I2" s="35"/>
      <c r="J2" s="32" t="s">
        <v>67</v>
      </c>
      <c r="K2" s="471"/>
      <c r="L2" s="33"/>
      <c r="M2" s="34" t="s">
        <v>61</v>
      </c>
      <c r="N2" s="471"/>
      <c r="O2" s="35"/>
      <c r="P2" s="32" t="s">
        <v>60</v>
      </c>
      <c r="Q2" s="471"/>
      <c r="R2" s="33"/>
      <c r="S2" s="34" t="s">
        <v>59</v>
      </c>
      <c r="T2" s="471"/>
      <c r="U2" s="35"/>
      <c r="V2" s="32" t="s">
        <v>58</v>
      </c>
      <c r="W2" s="471"/>
      <c r="X2" s="33"/>
      <c r="Y2" s="32" t="s">
        <v>371</v>
      </c>
      <c r="Z2" s="471"/>
      <c r="AA2" s="35"/>
      <c r="AB2" s="404" t="s">
        <v>401</v>
      </c>
      <c r="AC2" s="405"/>
      <c r="AD2" s="406"/>
      <c r="AE2" s="480" t="s">
        <v>434</v>
      </c>
      <c r="AF2" s="481"/>
      <c r="AG2" s="482"/>
      <c r="AH2" s="677" t="s">
        <v>493</v>
      </c>
      <c r="AI2" s="678"/>
      <c r="AJ2" s="679"/>
      <c r="AK2" s="677" t="s">
        <v>557</v>
      </c>
      <c r="AL2" s="678"/>
      <c r="AM2" s="679"/>
      <c r="AN2" s="677" t="s">
        <v>574</v>
      </c>
      <c r="AO2" s="678"/>
      <c r="AP2" s="679"/>
      <c r="AQ2" s="677" t="s">
        <v>621</v>
      </c>
      <c r="AR2" s="678"/>
      <c r="AS2" s="679"/>
      <c r="AT2" s="591" t="s">
        <v>637</v>
      </c>
      <c r="AU2" s="592"/>
      <c r="AV2" s="593"/>
      <c r="AW2" s="782" t="s">
        <v>57</v>
      </c>
      <c r="AX2" s="783"/>
      <c r="AY2" s="783"/>
      <c r="AZ2" s="783"/>
      <c r="BA2" s="783"/>
      <c r="BB2" s="783"/>
      <c r="BC2" s="783"/>
      <c r="BD2" s="783"/>
      <c r="BE2" s="783"/>
      <c r="BF2" s="783"/>
      <c r="BG2" s="783"/>
      <c r="BH2" s="783"/>
      <c r="BI2" s="783"/>
      <c r="BJ2" s="783"/>
      <c r="BK2" s="784"/>
    </row>
    <row r="3" spans="1:63" ht="13.5" thickBot="1" x14ac:dyDescent="0.25">
      <c r="A3" s="774"/>
      <c r="B3" s="776"/>
      <c r="C3" s="778"/>
      <c r="D3" s="36"/>
      <c r="E3" s="37" t="s">
        <v>56</v>
      </c>
      <c r="F3" s="160" t="s">
        <v>55</v>
      </c>
      <c r="G3" s="38"/>
      <c r="H3" s="37" t="s">
        <v>56</v>
      </c>
      <c r="I3" s="472" t="s">
        <v>55</v>
      </c>
      <c r="J3" s="36"/>
      <c r="K3" s="37" t="s">
        <v>56</v>
      </c>
      <c r="L3" s="160" t="s">
        <v>55</v>
      </c>
      <c r="M3" s="38"/>
      <c r="N3" s="37" t="s">
        <v>56</v>
      </c>
      <c r="O3" s="472" t="s">
        <v>55</v>
      </c>
      <c r="P3" s="36"/>
      <c r="Q3" s="37" t="s">
        <v>56</v>
      </c>
      <c r="R3" s="160" t="s">
        <v>55</v>
      </c>
      <c r="S3" s="38"/>
      <c r="T3" s="37" t="s">
        <v>56</v>
      </c>
      <c r="U3" s="472" t="s">
        <v>55</v>
      </c>
      <c r="V3" s="36"/>
      <c r="W3" s="37" t="s">
        <v>56</v>
      </c>
      <c r="X3" s="160" t="s">
        <v>55</v>
      </c>
      <c r="Y3" s="36"/>
      <c r="Z3" s="37" t="s">
        <v>56</v>
      </c>
      <c r="AA3" s="160" t="s">
        <v>55</v>
      </c>
      <c r="AB3" s="407"/>
      <c r="AC3" s="408" t="s">
        <v>56</v>
      </c>
      <c r="AD3" s="409" t="s">
        <v>55</v>
      </c>
      <c r="AE3" s="483"/>
      <c r="AF3" s="484" t="s">
        <v>56</v>
      </c>
      <c r="AG3" s="485" t="s">
        <v>55</v>
      </c>
      <c r="AH3" s="680"/>
      <c r="AI3" s="681" t="s">
        <v>56</v>
      </c>
      <c r="AJ3" s="682" t="s">
        <v>55</v>
      </c>
      <c r="AK3" s="680"/>
      <c r="AL3" s="681" t="s">
        <v>56</v>
      </c>
      <c r="AM3" s="682" t="s">
        <v>55</v>
      </c>
      <c r="AN3" s="680"/>
      <c r="AO3" s="681" t="s">
        <v>56</v>
      </c>
      <c r="AP3" s="682" t="s">
        <v>55</v>
      </c>
      <c r="AQ3" s="680"/>
      <c r="AR3" s="681" t="s">
        <v>56</v>
      </c>
      <c r="AS3" s="682" t="s">
        <v>55</v>
      </c>
      <c r="AT3" s="594"/>
      <c r="AU3" s="595" t="s">
        <v>56</v>
      </c>
      <c r="AV3" s="596" t="s">
        <v>55</v>
      </c>
      <c r="AW3" s="14" t="s">
        <v>71</v>
      </c>
      <c r="AX3" s="13" t="s">
        <v>72</v>
      </c>
      <c r="AY3" s="92" t="s">
        <v>73</v>
      </c>
      <c r="AZ3" s="475" t="s">
        <v>68</v>
      </c>
      <c r="BA3" s="475" t="s">
        <v>54</v>
      </c>
      <c r="BB3" s="13" t="s">
        <v>53</v>
      </c>
      <c r="BC3" s="13" t="s">
        <v>52</v>
      </c>
      <c r="BD3" s="92" t="s">
        <v>372</v>
      </c>
      <c r="BE3" s="475" t="s">
        <v>427</v>
      </c>
      <c r="BF3" s="13" t="s">
        <v>469</v>
      </c>
      <c r="BG3" s="475" t="s">
        <v>638</v>
      </c>
      <c r="BH3" s="475" t="s">
        <v>558</v>
      </c>
      <c r="BI3" s="475" t="s">
        <v>627</v>
      </c>
      <c r="BJ3" s="671" t="s">
        <v>628</v>
      </c>
      <c r="BK3" s="683" t="s">
        <v>635</v>
      </c>
    </row>
    <row r="4" spans="1:63" ht="15.75" customHeight="1" x14ac:dyDescent="0.2">
      <c r="A4" s="14">
        <v>1</v>
      </c>
      <c r="B4" s="13" t="s">
        <v>51</v>
      </c>
      <c r="C4" s="475" t="s">
        <v>50</v>
      </c>
      <c r="D4" s="12">
        <v>31790000</v>
      </c>
      <c r="E4" s="11">
        <v>27500000</v>
      </c>
      <c r="F4" s="22">
        <v>4290000</v>
      </c>
      <c r="G4" s="89">
        <v>30956000</v>
      </c>
      <c r="H4" s="11">
        <v>26546000</v>
      </c>
      <c r="I4" s="88">
        <v>4410000</v>
      </c>
      <c r="J4" s="12">
        <v>32820000</v>
      </c>
      <c r="K4" s="11">
        <v>28370000</v>
      </c>
      <c r="L4" s="22">
        <v>4450000</v>
      </c>
      <c r="M4" s="89">
        <v>35730000</v>
      </c>
      <c r="N4" s="11">
        <v>30920000</v>
      </c>
      <c r="O4" s="88">
        <v>4810000</v>
      </c>
      <c r="P4" s="12">
        <v>35430000</v>
      </c>
      <c r="Q4" s="11">
        <v>30350000</v>
      </c>
      <c r="R4" s="22">
        <v>5080000</v>
      </c>
      <c r="S4" s="89">
        <v>35980000</v>
      </c>
      <c r="T4" s="11">
        <v>30690000</v>
      </c>
      <c r="U4" s="88">
        <v>5290000</v>
      </c>
      <c r="V4" s="12">
        <v>35000000</v>
      </c>
      <c r="W4" s="11">
        <v>29940000</v>
      </c>
      <c r="X4" s="22">
        <v>5060000</v>
      </c>
      <c r="Y4" s="12">
        <v>39330000</v>
      </c>
      <c r="Z4" s="11">
        <f>Y4-AA4</f>
        <v>33970000</v>
      </c>
      <c r="AA4" s="22">
        <v>5360000</v>
      </c>
      <c r="AB4" s="410">
        <v>35380000</v>
      </c>
      <c r="AC4" s="411">
        <f>AB4-AD4</f>
        <v>30870000</v>
      </c>
      <c r="AD4" s="412">
        <v>4510000</v>
      </c>
      <c r="AE4" s="486">
        <v>35420000</v>
      </c>
      <c r="AF4" s="487">
        <v>30650000</v>
      </c>
      <c r="AG4" s="488">
        <v>4770000</v>
      </c>
      <c r="AH4" s="525">
        <v>12543217</v>
      </c>
      <c r="AI4" s="684">
        <v>10222853</v>
      </c>
      <c r="AJ4" s="526">
        <v>2320364.2039194363</v>
      </c>
      <c r="AK4" s="525">
        <v>13380000</v>
      </c>
      <c r="AL4" s="684">
        <f>AK4-AM4</f>
        <v>10890000</v>
      </c>
      <c r="AM4" s="526">
        <v>2490000</v>
      </c>
      <c r="AN4" s="525">
        <v>24257222.841378503</v>
      </c>
      <c r="AO4" s="684">
        <f>AN4-AP4</f>
        <v>20326162.726907164</v>
      </c>
      <c r="AP4" s="526">
        <v>3931060.1144713406</v>
      </c>
      <c r="AQ4" s="525">
        <v>26450000</v>
      </c>
      <c r="AR4" s="684">
        <f>AQ4-AS4</f>
        <v>22628700</v>
      </c>
      <c r="AS4" s="526">
        <v>3821300</v>
      </c>
      <c r="AT4" s="685">
        <v>29239999.848165765</v>
      </c>
      <c r="AU4" s="686">
        <f>AT4-AV4</f>
        <v>24579999.848165765</v>
      </c>
      <c r="AV4" s="687">
        <v>4660000</v>
      </c>
      <c r="AW4" s="283">
        <f>F4/D4*100</f>
        <v>13.494809688581316</v>
      </c>
      <c r="AX4" s="10">
        <f>I4/G4*100</f>
        <v>14.246026618426152</v>
      </c>
      <c r="AY4" s="26">
        <f>L4/J4*100</f>
        <v>13.558805606337598</v>
      </c>
      <c r="AZ4" s="10">
        <f>O4/M4*100</f>
        <v>13.462076686258046</v>
      </c>
      <c r="BA4" s="10">
        <f>R4/P4*100</f>
        <v>14.338131526954559</v>
      </c>
      <c r="BB4" s="16">
        <f>U4/S4*100</f>
        <v>14.702612562534743</v>
      </c>
      <c r="BC4" s="16">
        <f>X4/V4*100</f>
        <v>14.457142857142857</v>
      </c>
      <c r="BD4" s="398">
        <f>AA4/Y4*100</f>
        <v>13.628273582506992</v>
      </c>
      <c r="BE4" s="398">
        <f>AD4/AB4*100</f>
        <v>12.747314867156586</v>
      </c>
      <c r="BF4" s="15">
        <f>AG4/AE4*100</f>
        <v>13.4669678147939</v>
      </c>
      <c r="BG4" s="399">
        <v>16.634676903390915</v>
      </c>
      <c r="BH4" s="688">
        <f>AM4/AK4*100</f>
        <v>18.609865470852018</v>
      </c>
      <c r="BI4" s="688">
        <f>AP4/AN4*100</f>
        <v>16.205730310419757</v>
      </c>
      <c r="BJ4" s="688">
        <f>AS4/AQ4*100</f>
        <v>14.447258979206049</v>
      </c>
      <c r="BK4" s="689">
        <f t="shared" ref="BK4:BK45" si="0">AV4/AT4*100</f>
        <v>15.937072586176237</v>
      </c>
    </row>
    <row r="5" spans="1:63" ht="15.75" customHeight="1" x14ac:dyDescent="0.2">
      <c r="A5" s="9">
        <v>2</v>
      </c>
      <c r="B5" s="473" t="s">
        <v>47</v>
      </c>
      <c r="C5" s="161" t="s">
        <v>49</v>
      </c>
      <c r="D5" s="12">
        <v>1573000</v>
      </c>
      <c r="E5" s="2">
        <v>1291000</v>
      </c>
      <c r="F5" s="23">
        <v>282000</v>
      </c>
      <c r="G5" s="89">
        <v>1587270</v>
      </c>
      <c r="H5" s="2">
        <v>1305377</v>
      </c>
      <c r="I5" s="90">
        <v>281893</v>
      </c>
      <c r="J5" s="12">
        <v>1785723</v>
      </c>
      <c r="K5" s="2">
        <v>1516044</v>
      </c>
      <c r="L5" s="23">
        <v>269679</v>
      </c>
      <c r="M5" s="91">
        <v>1764215</v>
      </c>
      <c r="N5" s="2">
        <v>1437293</v>
      </c>
      <c r="O5" s="90">
        <v>326922</v>
      </c>
      <c r="P5" s="3">
        <v>1745301</v>
      </c>
      <c r="Q5" s="2">
        <v>1380243</v>
      </c>
      <c r="R5" s="23">
        <v>365058</v>
      </c>
      <c r="S5" s="89">
        <v>1900351</v>
      </c>
      <c r="T5" s="2">
        <v>1489119</v>
      </c>
      <c r="U5" s="90">
        <v>411232</v>
      </c>
      <c r="V5" s="12">
        <v>2095631</v>
      </c>
      <c r="W5" s="2">
        <v>1683240</v>
      </c>
      <c r="X5" s="23">
        <v>412391</v>
      </c>
      <c r="Y5" s="12">
        <v>1841759</v>
      </c>
      <c r="Z5" s="2">
        <f t="shared" ref="Z5:Z44" si="1">Y5-AA5</f>
        <v>1401811</v>
      </c>
      <c r="AA5" s="23">
        <v>439948</v>
      </c>
      <c r="AB5" s="413">
        <v>1978250</v>
      </c>
      <c r="AC5" s="411">
        <f t="shared" ref="AC5:AC44" si="2">AB5-AD5</f>
        <v>1530582</v>
      </c>
      <c r="AD5" s="414">
        <v>447668</v>
      </c>
      <c r="AE5" s="490">
        <v>2160302</v>
      </c>
      <c r="AF5" s="487">
        <v>1723168</v>
      </c>
      <c r="AG5" s="491">
        <v>437134</v>
      </c>
      <c r="AH5" s="525">
        <v>1092961</v>
      </c>
      <c r="AI5" s="684">
        <v>823113</v>
      </c>
      <c r="AJ5" s="690">
        <v>269848</v>
      </c>
      <c r="AK5" s="525">
        <v>1351059</v>
      </c>
      <c r="AL5" s="684">
        <f>AK5-AM5</f>
        <v>1059592</v>
      </c>
      <c r="AM5" s="690">
        <v>291467</v>
      </c>
      <c r="AN5" s="525">
        <v>2021025</v>
      </c>
      <c r="AO5" s="684">
        <f>AN5-AP5</f>
        <v>1625700</v>
      </c>
      <c r="AP5" s="690">
        <v>395325</v>
      </c>
      <c r="AQ5" s="525">
        <v>2283433</v>
      </c>
      <c r="AR5" s="684">
        <f>AQ5-AS5</f>
        <v>1840237</v>
      </c>
      <c r="AS5" s="690">
        <v>443196</v>
      </c>
      <c r="AT5" s="489">
        <v>2430226</v>
      </c>
      <c r="AU5" s="597">
        <f>AT5-AV5</f>
        <v>1969494</v>
      </c>
      <c r="AV5" s="598">
        <v>460732</v>
      </c>
      <c r="AW5" s="283">
        <f t="shared" ref="AW5:AW45" si="3">F5/D5*100</f>
        <v>17.927527018436109</v>
      </c>
      <c r="AX5" s="10">
        <f t="shared" ref="AX5:AX45" si="4">I5/G5*100</f>
        <v>17.759612416287084</v>
      </c>
      <c r="AY5" s="26">
        <f t="shared" ref="AY5:AY45" si="5">L5/J5*100</f>
        <v>15.101950302482525</v>
      </c>
      <c r="AZ5" s="1">
        <f t="shared" ref="AZ5:AZ45" si="6">O5/M5*100</f>
        <v>18.530734632683657</v>
      </c>
      <c r="BA5" s="1">
        <f t="shared" ref="BA5:BA45" si="7">R5/P5*100</f>
        <v>20.916621259026378</v>
      </c>
      <c r="BB5" s="15">
        <f t="shared" ref="BB5:BB45" si="8">U5/S5*100</f>
        <v>21.639791806881991</v>
      </c>
      <c r="BC5" s="15">
        <f t="shared" ref="BC5:BC45" si="9">X5/V5*100</f>
        <v>19.678607541117689</v>
      </c>
      <c r="BD5" s="399">
        <f t="shared" ref="BD5:BD45" si="10">AA5/Y5*100</f>
        <v>23.887381573810689</v>
      </c>
      <c r="BE5" s="398">
        <f t="shared" ref="BE5:BE45" si="11">AD5/AB5*100</f>
        <v>22.629495766460256</v>
      </c>
      <c r="BF5" s="15">
        <f t="shared" ref="BF5:BF45" si="12">AG5/AE5*100</f>
        <v>20.234856052533395</v>
      </c>
      <c r="BG5" s="399">
        <v>24.68962753474278</v>
      </c>
      <c r="BH5" s="688">
        <f t="shared" ref="BH5:BH44" si="13">AM5/AK5*100</f>
        <v>21.573225151529282</v>
      </c>
      <c r="BI5" s="688">
        <f t="shared" ref="BI5:BI44" si="14">AP5/AN5*100</f>
        <v>19.560618992837792</v>
      </c>
      <c r="BJ5" s="688">
        <f t="shared" ref="BJ5:BJ45" si="15">AS5/AQ5*100</f>
        <v>19.409196591272877</v>
      </c>
      <c r="BK5" s="689">
        <f t="shared" si="0"/>
        <v>18.958401399705213</v>
      </c>
    </row>
    <row r="6" spans="1:63" ht="15.75" customHeight="1" x14ac:dyDescent="0.2">
      <c r="A6" s="9">
        <v>3</v>
      </c>
      <c r="B6" s="473" t="s">
        <v>47</v>
      </c>
      <c r="C6" s="161" t="s">
        <v>48</v>
      </c>
      <c r="D6" s="12">
        <v>12141000</v>
      </c>
      <c r="E6" s="2">
        <v>12028000</v>
      </c>
      <c r="F6" s="23">
        <v>113000</v>
      </c>
      <c r="G6" s="89">
        <v>11434429</v>
      </c>
      <c r="H6" s="2">
        <v>11318277</v>
      </c>
      <c r="I6" s="90">
        <v>116152</v>
      </c>
      <c r="J6" s="12">
        <v>11405268</v>
      </c>
      <c r="K6" s="2">
        <v>11287896</v>
      </c>
      <c r="L6" s="23">
        <v>117372</v>
      </c>
      <c r="M6" s="91">
        <v>11730239</v>
      </c>
      <c r="N6" s="2">
        <v>11603981</v>
      </c>
      <c r="O6" s="90">
        <v>126258</v>
      </c>
      <c r="P6" s="3">
        <v>12152034</v>
      </c>
      <c r="Q6" s="2">
        <v>12000102</v>
      </c>
      <c r="R6" s="23">
        <v>151932</v>
      </c>
      <c r="S6" s="89">
        <v>12248669</v>
      </c>
      <c r="T6" s="2">
        <v>12084659</v>
      </c>
      <c r="U6" s="90">
        <v>164010</v>
      </c>
      <c r="V6" s="12">
        <v>12089869</v>
      </c>
      <c r="W6" s="2">
        <v>11936634</v>
      </c>
      <c r="X6" s="23">
        <v>153235</v>
      </c>
      <c r="Y6" s="12">
        <v>12111487</v>
      </c>
      <c r="Z6" s="2">
        <f t="shared" si="1"/>
        <v>11949067</v>
      </c>
      <c r="AA6" s="23">
        <v>162420</v>
      </c>
      <c r="AB6" s="413">
        <v>12161683</v>
      </c>
      <c r="AC6" s="411">
        <f t="shared" si="2"/>
        <v>11939562</v>
      </c>
      <c r="AD6" s="414">
        <v>222121</v>
      </c>
      <c r="AE6" s="490">
        <v>12205707</v>
      </c>
      <c r="AF6" s="487">
        <v>11969924</v>
      </c>
      <c r="AG6" s="491">
        <v>235783</v>
      </c>
      <c r="AH6" s="525">
        <v>6634059</v>
      </c>
      <c r="AI6" s="684">
        <v>6494538</v>
      </c>
      <c r="AJ6" s="690">
        <v>139521</v>
      </c>
      <c r="AK6" s="525">
        <v>7935392</v>
      </c>
      <c r="AL6" s="684">
        <f t="shared" ref="AL6:AL44" si="16">AK6-AM6</f>
        <v>7774642</v>
      </c>
      <c r="AM6" s="690">
        <v>160750</v>
      </c>
      <c r="AN6" s="525">
        <v>10986676</v>
      </c>
      <c r="AO6" s="684">
        <f t="shared" ref="AO6:AO44" si="17">AN6-AP6</f>
        <v>10846373</v>
      </c>
      <c r="AP6" s="690">
        <v>140303</v>
      </c>
      <c r="AQ6" s="525">
        <v>11613238</v>
      </c>
      <c r="AR6" s="684">
        <f t="shared" ref="AR6:AR44" si="18">AQ6-AS6</f>
        <v>11396634</v>
      </c>
      <c r="AS6" s="690">
        <v>216604</v>
      </c>
      <c r="AT6" s="489">
        <v>11706645</v>
      </c>
      <c r="AU6" s="597">
        <f t="shared" ref="AU6:AU44" si="19">AT6-AV6</f>
        <v>11447586</v>
      </c>
      <c r="AV6" s="598">
        <v>259059</v>
      </c>
      <c r="AW6" s="283">
        <f t="shared" si="3"/>
        <v>0.93073058232435546</v>
      </c>
      <c r="AX6" s="10">
        <f t="shared" si="4"/>
        <v>1.0158093596103488</v>
      </c>
      <c r="AY6" s="26">
        <f t="shared" si="5"/>
        <v>1.0291033932740554</v>
      </c>
      <c r="AZ6" s="1">
        <f t="shared" si="6"/>
        <v>1.0763463557733137</v>
      </c>
      <c r="BA6" s="1">
        <f t="shared" si="7"/>
        <v>1.2502598330452335</v>
      </c>
      <c r="BB6" s="15">
        <f t="shared" si="8"/>
        <v>1.3390026295918356</v>
      </c>
      <c r="BC6" s="15">
        <f t="shared" si="9"/>
        <v>1.2674661735375297</v>
      </c>
      <c r="BD6" s="399">
        <f t="shared" si="10"/>
        <v>1.3410409473254605</v>
      </c>
      <c r="BE6" s="398">
        <f t="shared" si="11"/>
        <v>1.8264001783305814</v>
      </c>
      <c r="BF6" s="15">
        <f t="shared" si="12"/>
        <v>1.9317438965231593</v>
      </c>
      <c r="BG6" s="399">
        <v>2.1031015853190329</v>
      </c>
      <c r="BH6" s="688">
        <f t="shared" si="13"/>
        <v>2.0257348345236128</v>
      </c>
      <c r="BI6" s="688">
        <f t="shared" si="14"/>
        <v>1.2770286481552746</v>
      </c>
      <c r="BJ6" s="688">
        <f t="shared" si="15"/>
        <v>1.8651473430579828</v>
      </c>
      <c r="BK6" s="689">
        <f t="shared" si="0"/>
        <v>2.2129226605914845</v>
      </c>
    </row>
    <row r="7" spans="1:63" ht="15.75" customHeight="1" x14ac:dyDescent="0.2">
      <c r="A7" s="9">
        <v>4</v>
      </c>
      <c r="B7" s="473" t="s">
        <v>47</v>
      </c>
      <c r="C7" s="161" t="s">
        <v>46</v>
      </c>
      <c r="D7" s="12">
        <v>212000</v>
      </c>
      <c r="E7" s="2">
        <v>196000</v>
      </c>
      <c r="F7" s="23">
        <v>16000</v>
      </c>
      <c r="G7" s="89">
        <v>228513</v>
      </c>
      <c r="H7" s="2">
        <v>209607</v>
      </c>
      <c r="I7" s="90">
        <v>18906</v>
      </c>
      <c r="J7" s="12">
        <v>253728</v>
      </c>
      <c r="K7" s="2">
        <v>234800</v>
      </c>
      <c r="L7" s="23">
        <v>18928</v>
      </c>
      <c r="M7" s="91">
        <v>304411</v>
      </c>
      <c r="N7" s="2">
        <v>284394</v>
      </c>
      <c r="O7" s="90">
        <v>20017</v>
      </c>
      <c r="P7" s="3">
        <v>297685</v>
      </c>
      <c r="Q7" s="2">
        <v>277233</v>
      </c>
      <c r="R7" s="23">
        <v>20452</v>
      </c>
      <c r="S7" s="89">
        <v>311809</v>
      </c>
      <c r="T7" s="2">
        <v>290351</v>
      </c>
      <c r="U7" s="90">
        <v>21458</v>
      </c>
      <c r="V7" s="12">
        <v>352468</v>
      </c>
      <c r="W7" s="2">
        <v>333054</v>
      </c>
      <c r="X7" s="23">
        <v>19414</v>
      </c>
      <c r="Y7" s="12">
        <v>341395</v>
      </c>
      <c r="Z7" s="2">
        <f t="shared" si="1"/>
        <v>324486</v>
      </c>
      <c r="AA7" s="23">
        <v>16909</v>
      </c>
      <c r="AB7" s="413">
        <v>337600</v>
      </c>
      <c r="AC7" s="411">
        <f t="shared" si="2"/>
        <v>320726</v>
      </c>
      <c r="AD7" s="414">
        <v>16874</v>
      </c>
      <c r="AE7" s="490">
        <v>360497</v>
      </c>
      <c r="AF7" s="487">
        <v>342547</v>
      </c>
      <c r="AG7" s="491">
        <v>17950</v>
      </c>
      <c r="AH7" s="525">
        <v>168390</v>
      </c>
      <c r="AI7" s="684">
        <v>151895</v>
      </c>
      <c r="AJ7" s="690">
        <v>16495</v>
      </c>
      <c r="AK7" s="525">
        <v>206568</v>
      </c>
      <c r="AL7" s="684">
        <f t="shared" si="16"/>
        <v>186170</v>
      </c>
      <c r="AM7" s="690">
        <v>20398</v>
      </c>
      <c r="AN7" s="525">
        <v>283177</v>
      </c>
      <c r="AO7" s="684">
        <f t="shared" si="17"/>
        <v>256723</v>
      </c>
      <c r="AP7" s="690">
        <v>26454</v>
      </c>
      <c r="AQ7" s="525">
        <v>354572</v>
      </c>
      <c r="AR7" s="684">
        <f t="shared" si="18"/>
        <v>327922</v>
      </c>
      <c r="AS7" s="690">
        <v>26650</v>
      </c>
      <c r="AT7" s="489">
        <v>400764</v>
      </c>
      <c r="AU7" s="597">
        <f t="shared" si="19"/>
        <v>374807</v>
      </c>
      <c r="AV7" s="598">
        <v>25957</v>
      </c>
      <c r="AW7" s="283">
        <f t="shared" si="3"/>
        <v>7.5471698113207548</v>
      </c>
      <c r="AX7" s="10">
        <f t="shared" si="4"/>
        <v>8.2734899108584621</v>
      </c>
      <c r="AY7" s="26">
        <f t="shared" si="5"/>
        <v>7.4599571194349856</v>
      </c>
      <c r="AZ7" s="1">
        <f t="shared" si="6"/>
        <v>6.575649368781022</v>
      </c>
      <c r="BA7" s="1">
        <f t="shared" si="7"/>
        <v>6.8703495305440319</v>
      </c>
      <c r="BB7" s="15">
        <f t="shared" si="8"/>
        <v>6.8817769852698287</v>
      </c>
      <c r="BC7" s="15">
        <f t="shared" si="9"/>
        <v>5.5080177491289986</v>
      </c>
      <c r="BD7" s="399">
        <f t="shared" si="10"/>
        <v>4.9529137802252521</v>
      </c>
      <c r="BE7" s="398">
        <f t="shared" si="11"/>
        <v>4.9982227488151665</v>
      </c>
      <c r="BF7" s="15">
        <f t="shared" si="12"/>
        <v>4.9792369978113555</v>
      </c>
      <c r="BG7" s="399">
        <v>9.7957123344616654</v>
      </c>
      <c r="BH7" s="688">
        <f t="shared" si="13"/>
        <v>9.874714379768406</v>
      </c>
      <c r="BI7" s="688">
        <f t="shared" si="14"/>
        <v>9.3418603912040883</v>
      </c>
      <c r="BJ7" s="688">
        <f t="shared" si="15"/>
        <v>7.5161039224755477</v>
      </c>
      <c r="BK7" s="689">
        <f t="shared" si="0"/>
        <v>6.4768791608028664</v>
      </c>
    </row>
    <row r="8" spans="1:63" ht="15.75" customHeight="1" x14ac:dyDescent="0.2">
      <c r="A8" s="9">
        <v>5</v>
      </c>
      <c r="B8" s="473" t="s">
        <v>41</v>
      </c>
      <c r="C8" s="161" t="s">
        <v>45</v>
      </c>
      <c r="D8" s="12">
        <v>2810000</v>
      </c>
      <c r="E8" s="2">
        <v>2771000</v>
      </c>
      <c r="F8" s="23">
        <v>39000</v>
      </c>
      <c r="G8" s="89">
        <v>2698702</v>
      </c>
      <c r="H8" s="2">
        <v>2657757</v>
      </c>
      <c r="I8" s="90">
        <v>40945</v>
      </c>
      <c r="J8" s="12">
        <v>2902575</v>
      </c>
      <c r="K8" s="2">
        <v>2860031</v>
      </c>
      <c r="L8" s="23">
        <v>42544</v>
      </c>
      <c r="M8" s="91">
        <v>2764362</v>
      </c>
      <c r="N8" s="2">
        <v>2721335</v>
      </c>
      <c r="O8" s="90">
        <v>43027</v>
      </c>
      <c r="P8" s="3">
        <v>2950034</v>
      </c>
      <c r="Q8" s="2">
        <v>2907548</v>
      </c>
      <c r="R8" s="23">
        <v>42486</v>
      </c>
      <c r="S8" s="89">
        <v>3122902</v>
      </c>
      <c r="T8" s="2">
        <v>3080036</v>
      </c>
      <c r="U8" s="90">
        <v>42866</v>
      </c>
      <c r="V8" s="12">
        <v>2657246</v>
      </c>
      <c r="W8" s="2">
        <v>2619402</v>
      </c>
      <c r="X8" s="23">
        <v>37844</v>
      </c>
      <c r="Y8" s="12">
        <v>2784752</v>
      </c>
      <c r="Z8" s="2">
        <f t="shared" si="1"/>
        <v>2747142</v>
      </c>
      <c r="AA8" s="23">
        <v>37610</v>
      </c>
      <c r="AB8" s="413">
        <v>3036990</v>
      </c>
      <c r="AC8" s="411">
        <f t="shared" si="2"/>
        <v>3000431</v>
      </c>
      <c r="AD8" s="414">
        <v>36559</v>
      </c>
      <c r="AE8" s="490">
        <v>2737624</v>
      </c>
      <c r="AF8" s="487">
        <v>2704502</v>
      </c>
      <c r="AG8" s="491">
        <v>33122</v>
      </c>
      <c r="AH8" s="525">
        <v>1771582</v>
      </c>
      <c r="AI8" s="684">
        <v>1752686</v>
      </c>
      <c r="AJ8" s="690">
        <v>18896</v>
      </c>
      <c r="AK8" s="525">
        <v>1930864</v>
      </c>
      <c r="AL8" s="684">
        <f t="shared" si="16"/>
        <v>1911472</v>
      </c>
      <c r="AM8" s="690">
        <v>19392</v>
      </c>
      <c r="AN8" s="525">
        <v>2497563</v>
      </c>
      <c r="AO8" s="684">
        <f t="shared" si="17"/>
        <v>2483139</v>
      </c>
      <c r="AP8" s="690">
        <v>14424</v>
      </c>
      <c r="AQ8" s="525">
        <v>2365493</v>
      </c>
      <c r="AR8" s="684">
        <f t="shared" si="18"/>
        <v>2350903</v>
      </c>
      <c r="AS8" s="690">
        <v>14590</v>
      </c>
      <c r="AT8" s="489">
        <v>2510262</v>
      </c>
      <c r="AU8" s="597">
        <f t="shared" si="19"/>
        <v>2493974</v>
      </c>
      <c r="AV8" s="598">
        <v>16288</v>
      </c>
      <c r="AW8" s="283">
        <f t="shared" si="3"/>
        <v>1.3879003558718861</v>
      </c>
      <c r="AX8" s="10">
        <f t="shared" si="4"/>
        <v>1.5172108665573301</v>
      </c>
      <c r="AY8" s="26">
        <f t="shared" si="5"/>
        <v>1.4657330129281758</v>
      </c>
      <c r="AZ8" s="1">
        <f t="shared" si="6"/>
        <v>1.556489345461991</v>
      </c>
      <c r="BA8" s="1">
        <f t="shared" si="7"/>
        <v>1.4401867910674928</v>
      </c>
      <c r="BB8" s="15">
        <f t="shared" si="8"/>
        <v>1.3726335312475384</v>
      </c>
      <c r="BC8" s="15">
        <f t="shared" si="9"/>
        <v>1.424181276404217</v>
      </c>
      <c r="BD8" s="399">
        <f t="shared" si="10"/>
        <v>1.3505690991513786</v>
      </c>
      <c r="BE8" s="398">
        <f t="shared" si="11"/>
        <v>1.2037905952933661</v>
      </c>
      <c r="BF8" s="15">
        <f t="shared" si="12"/>
        <v>1.2098812693050616</v>
      </c>
      <c r="BG8" s="399">
        <v>1.0666172945988388</v>
      </c>
      <c r="BH8" s="688">
        <f t="shared" si="13"/>
        <v>1.0043172382933236</v>
      </c>
      <c r="BI8" s="688">
        <f t="shared" si="14"/>
        <v>0.57752296939056191</v>
      </c>
      <c r="BJ8" s="688">
        <f t="shared" si="15"/>
        <v>0.61678474635097214</v>
      </c>
      <c r="BK8" s="689">
        <f t="shared" si="0"/>
        <v>0.64885657353694559</v>
      </c>
    </row>
    <row r="9" spans="1:63" ht="15.75" customHeight="1" x14ac:dyDescent="0.2">
      <c r="A9" s="9">
        <v>6</v>
      </c>
      <c r="B9" s="473" t="s">
        <v>41</v>
      </c>
      <c r="C9" s="161" t="s">
        <v>44</v>
      </c>
      <c r="D9" s="12">
        <v>8513000</v>
      </c>
      <c r="E9" s="2">
        <v>8384000</v>
      </c>
      <c r="F9" s="23">
        <v>129000</v>
      </c>
      <c r="G9" s="89">
        <v>8273069</v>
      </c>
      <c r="H9" s="2">
        <v>8104018</v>
      </c>
      <c r="I9" s="90">
        <v>169051</v>
      </c>
      <c r="J9" s="12">
        <v>8362567</v>
      </c>
      <c r="K9" s="2">
        <v>8243921</v>
      </c>
      <c r="L9" s="23">
        <v>118646</v>
      </c>
      <c r="M9" s="91">
        <v>8325656</v>
      </c>
      <c r="N9" s="2">
        <v>8188032</v>
      </c>
      <c r="O9" s="90">
        <v>137624</v>
      </c>
      <c r="P9" s="3">
        <v>8180740</v>
      </c>
      <c r="Q9" s="2">
        <v>8033612</v>
      </c>
      <c r="R9" s="23">
        <v>147128</v>
      </c>
      <c r="S9" s="89">
        <v>8337177</v>
      </c>
      <c r="T9" s="2">
        <v>8186566</v>
      </c>
      <c r="U9" s="90">
        <v>150611</v>
      </c>
      <c r="V9" s="12">
        <v>8242089</v>
      </c>
      <c r="W9" s="2">
        <v>8100250</v>
      </c>
      <c r="X9" s="23">
        <v>141839</v>
      </c>
      <c r="Y9" s="12">
        <v>8408971</v>
      </c>
      <c r="Z9" s="2">
        <f t="shared" si="1"/>
        <v>8265445</v>
      </c>
      <c r="AA9" s="23">
        <v>143526</v>
      </c>
      <c r="AB9" s="413">
        <v>11564550</v>
      </c>
      <c r="AC9" s="411">
        <f t="shared" si="2"/>
        <v>11432952</v>
      </c>
      <c r="AD9" s="414">
        <v>131598</v>
      </c>
      <c r="AE9" s="490">
        <v>10247668</v>
      </c>
      <c r="AF9" s="487">
        <v>10107758</v>
      </c>
      <c r="AG9" s="491">
        <v>139910</v>
      </c>
      <c r="AH9" s="525">
        <v>6463855</v>
      </c>
      <c r="AI9" s="684">
        <v>6363016</v>
      </c>
      <c r="AJ9" s="690">
        <v>100839</v>
      </c>
      <c r="AK9" s="525">
        <v>8485688</v>
      </c>
      <c r="AL9" s="684">
        <f t="shared" si="16"/>
        <v>8379744</v>
      </c>
      <c r="AM9" s="690">
        <v>105944</v>
      </c>
      <c r="AN9" s="525">
        <v>9974334</v>
      </c>
      <c r="AO9" s="684">
        <f t="shared" si="17"/>
        <v>9830419</v>
      </c>
      <c r="AP9" s="690">
        <v>143915</v>
      </c>
      <c r="AQ9" s="525">
        <v>9931353</v>
      </c>
      <c r="AR9" s="684">
        <f t="shared" si="18"/>
        <v>9781951</v>
      </c>
      <c r="AS9" s="690">
        <v>149402</v>
      </c>
      <c r="AT9" s="489">
        <v>9976361</v>
      </c>
      <c r="AU9" s="597">
        <f t="shared" si="19"/>
        <v>9830744</v>
      </c>
      <c r="AV9" s="598">
        <v>145617</v>
      </c>
      <c r="AW9" s="283">
        <f t="shared" si="3"/>
        <v>1.515329496064842</v>
      </c>
      <c r="AX9" s="10">
        <f t="shared" si="4"/>
        <v>2.0433892186805163</v>
      </c>
      <c r="AY9" s="26">
        <f t="shared" si="5"/>
        <v>1.4187748809665741</v>
      </c>
      <c r="AZ9" s="1">
        <f t="shared" si="6"/>
        <v>1.6530108858689334</v>
      </c>
      <c r="BA9" s="1">
        <f t="shared" si="7"/>
        <v>1.7984681092419512</v>
      </c>
      <c r="BB9" s="15">
        <f t="shared" si="8"/>
        <v>1.8064987705070912</v>
      </c>
      <c r="BC9" s="15">
        <f t="shared" si="9"/>
        <v>1.7209108030743177</v>
      </c>
      <c r="BD9" s="399">
        <f t="shared" si="10"/>
        <v>1.7068200140064702</v>
      </c>
      <c r="BE9" s="398">
        <f t="shared" si="11"/>
        <v>1.1379431106268727</v>
      </c>
      <c r="BF9" s="15">
        <f t="shared" si="12"/>
        <v>1.3652862290230323</v>
      </c>
      <c r="BG9" s="399">
        <v>1.5600442769833172</v>
      </c>
      <c r="BH9" s="688">
        <f t="shared" si="13"/>
        <v>1.2485021839124888</v>
      </c>
      <c r="BI9" s="688">
        <f t="shared" si="14"/>
        <v>1.442853227092656</v>
      </c>
      <c r="BJ9" s="688">
        <f t="shared" si="15"/>
        <v>1.5043468900964452</v>
      </c>
      <c r="BK9" s="689">
        <f t="shared" si="0"/>
        <v>1.4596203966556542</v>
      </c>
    </row>
    <row r="10" spans="1:63" ht="15.75" customHeight="1" x14ac:dyDescent="0.2">
      <c r="A10" s="9">
        <v>7</v>
      </c>
      <c r="B10" s="473" t="s">
        <v>41</v>
      </c>
      <c r="C10" s="161" t="s">
        <v>43</v>
      </c>
      <c r="D10" s="12">
        <v>2139000</v>
      </c>
      <c r="E10" s="2">
        <v>2134000</v>
      </c>
      <c r="F10" s="23">
        <v>5000</v>
      </c>
      <c r="G10" s="89">
        <v>2094667</v>
      </c>
      <c r="H10" s="2">
        <v>2072320</v>
      </c>
      <c r="I10" s="90">
        <v>22347</v>
      </c>
      <c r="J10" s="12">
        <v>2110692</v>
      </c>
      <c r="K10" s="2">
        <v>2088986</v>
      </c>
      <c r="L10" s="23">
        <v>21706</v>
      </c>
      <c r="M10" s="91">
        <v>2085256</v>
      </c>
      <c r="N10" s="2">
        <v>2063428</v>
      </c>
      <c r="O10" s="90">
        <v>21828</v>
      </c>
      <c r="P10" s="3">
        <v>2091747</v>
      </c>
      <c r="Q10" s="2">
        <v>2070558</v>
      </c>
      <c r="R10" s="23">
        <v>21189</v>
      </c>
      <c r="S10" s="89">
        <v>2203218</v>
      </c>
      <c r="T10" s="2">
        <v>2180945</v>
      </c>
      <c r="U10" s="90">
        <v>22273</v>
      </c>
      <c r="V10" s="12">
        <v>2249017</v>
      </c>
      <c r="W10" s="2">
        <v>2225120</v>
      </c>
      <c r="X10" s="23">
        <v>23897</v>
      </c>
      <c r="Y10" s="12">
        <v>2435596</v>
      </c>
      <c r="Z10" s="2">
        <f t="shared" si="1"/>
        <v>2411291</v>
      </c>
      <c r="AA10" s="23">
        <v>24305</v>
      </c>
      <c r="AB10" s="413">
        <v>2304163</v>
      </c>
      <c r="AC10" s="411">
        <f t="shared" si="2"/>
        <v>2292588</v>
      </c>
      <c r="AD10" s="414">
        <v>11575</v>
      </c>
      <c r="AE10" s="490">
        <v>2301819</v>
      </c>
      <c r="AF10" s="487">
        <v>2289412</v>
      </c>
      <c r="AG10" s="491">
        <v>12407</v>
      </c>
      <c r="AH10" s="525">
        <v>1205590</v>
      </c>
      <c r="AI10" s="684">
        <v>1197577</v>
      </c>
      <c r="AJ10" s="690">
        <v>8013</v>
      </c>
      <c r="AK10" s="525">
        <v>1261318</v>
      </c>
      <c r="AL10" s="684">
        <f t="shared" si="16"/>
        <v>1241333</v>
      </c>
      <c r="AM10" s="690">
        <v>19985</v>
      </c>
      <c r="AN10" s="525">
        <v>1333220</v>
      </c>
      <c r="AO10" s="684">
        <f t="shared" si="17"/>
        <v>1320829</v>
      </c>
      <c r="AP10" s="690">
        <v>12391</v>
      </c>
      <c r="AQ10" s="525">
        <v>1767128</v>
      </c>
      <c r="AR10" s="684">
        <f t="shared" si="18"/>
        <v>1731372</v>
      </c>
      <c r="AS10" s="690">
        <v>35756</v>
      </c>
      <c r="AT10" s="489">
        <v>1421602</v>
      </c>
      <c r="AU10" s="597">
        <f t="shared" si="19"/>
        <v>1405624</v>
      </c>
      <c r="AV10" s="598">
        <v>15978</v>
      </c>
      <c r="AW10" s="283">
        <f t="shared" si="3"/>
        <v>0.23375409069658717</v>
      </c>
      <c r="AX10" s="10">
        <f t="shared" si="4"/>
        <v>1.0668521535881361</v>
      </c>
      <c r="AY10" s="26">
        <f t="shared" si="5"/>
        <v>1.0283831084781674</v>
      </c>
      <c r="AZ10" s="1">
        <f t="shared" si="6"/>
        <v>1.0467779495659046</v>
      </c>
      <c r="BA10" s="1">
        <f t="shared" si="7"/>
        <v>1.0129810153904846</v>
      </c>
      <c r="BB10" s="15">
        <f t="shared" si="8"/>
        <v>1.0109303754780508</v>
      </c>
      <c r="BC10" s="15">
        <f t="shared" si="9"/>
        <v>1.0625531065349885</v>
      </c>
      <c r="BD10" s="399">
        <f t="shared" si="10"/>
        <v>0.99790769897799136</v>
      </c>
      <c r="BE10" s="398">
        <f t="shared" si="11"/>
        <v>0.5023516131454242</v>
      </c>
      <c r="BF10" s="15">
        <f t="shared" si="12"/>
        <v>0.53900849719287225</v>
      </c>
      <c r="BG10" s="399">
        <v>0.66465382095073777</v>
      </c>
      <c r="BH10" s="688">
        <f t="shared" si="13"/>
        <v>1.5844537222175534</v>
      </c>
      <c r="BI10" s="688">
        <f t="shared" si="14"/>
        <v>0.929403999339944</v>
      </c>
      <c r="BJ10" s="688">
        <f t="shared" si="15"/>
        <v>2.0233961546645181</v>
      </c>
      <c r="BK10" s="689">
        <f t="shared" si="0"/>
        <v>1.1239432696352425</v>
      </c>
    </row>
    <row r="11" spans="1:63" ht="15.75" customHeight="1" x14ac:dyDescent="0.2">
      <c r="A11" s="9">
        <v>8</v>
      </c>
      <c r="B11" s="473" t="s">
        <v>41</v>
      </c>
      <c r="C11" s="161" t="s">
        <v>42</v>
      </c>
      <c r="D11" s="12">
        <v>2379000</v>
      </c>
      <c r="E11" s="2">
        <v>2219000</v>
      </c>
      <c r="F11" s="23">
        <v>160000</v>
      </c>
      <c r="G11" s="89">
        <v>2193136</v>
      </c>
      <c r="H11" s="2">
        <v>2035692</v>
      </c>
      <c r="I11" s="90">
        <v>157444</v>
      </c>
      <c r="J11" s="12">
        <v>2344937</v>
      </c>
      <c r="K11" s="2">
        <v>2178660</v>
      </c>
      <c r="L11" s="23">
        <v>166277</v>
      </c>
      <c r="M11" s="91">
        <v>2283532</v>
      </c>
      <c r="N11" s="2">
        <v>2103604</v>
      </c>
      <c r="O11" s="90">
        <v>179928</v>
      </c>
      <c r="P11" s="3">
        <v>2283819</v>
      </c>
      <c r="Q11" s="2">
        <v>2090160</v>
      </c>
      <c r="R11" s="23">
        <v>193659</v>
      </c>
      <c r="S11" s="89">
        <v>2295035</v>
      </c>
      <c r="T11" s="2">
        <v>2092428</v>
      </c>
      <c r="U11" s="90">
        <v>202607</v>
      </c>
      <c r="V11" s="12">
        <v>2176362</v>
      </c>
      <c r="W11" s="2">
        <v>1981498</v>
      </c>
      <c r="X11" s="23">
        <v>194864</v>
      </c>
      <c r="Y11" s="12">
        <v>2083658</v>
      </c>
      <c r="Z11" s="2">
        <f t="shared" si="1"/>
        <v>1902497</v>
      </c>
      <c r="AA11" s="23">
        <v>181161</v>
      </c>
      <c r="AB11" s="413">
        <v>1981610</v>
      </c>
      <c r="AC11" s="411">
        <f t="shared" si="2"/>
        <v>1798711</v>
      </c>
      <c r="AD11" s="414">
        <v>182899</v>
      </c>
      <c r="AE11" s="490">
        <v>2472572</v>
      </c>
      <c r="AF11" s="487">
        <v>2317491</v>
      </c>
      <c r="AG11" s="491">
        <v>155081</v>
      </c>
      <c r="AH11" s="525">
        <v>2034384</v>
      </c>
      <c r="AI11" s="684">
        <v>1938945</v>
      </c>
      <c r="AJ11" s="690">
        <v>95439</v>
      </c>
      <c r="AK11" s="525">
        <v>2287701</v>
      </c>
      <c r="AL11" s="684">
        <f t="shared" si="16"/>
        <v>2190931</v>
      </c>
      <c r="AM11" s="690">
        <v>96770</v>
      </c>
      <c r="AN11" s="525">
        <v>2466050</v>
      </c>
      <c r="AO11" s="684">
        <f t="shared" si="17"/>
        <v>2336613</v>
      </c>
      <c r="AP11" s="690">
        <v>129437</v>
      </c>
      <c r="AQ11" s="525">
        <v>2677317</v>
      </c>
      <c r="AR11" s="684">
        <f t="shared" si="18"/>
        <v>2541299</v>
      </c>
      <c r="AS11" s="690">
        <v>136018</v>
      </c>
      <c r="AT11" s="489">
        <v>2616426</v>
      </c>
      <c r="AU11" s="597">
        <f t="shared" si="19"/>
        <v>2484699</v>
      </c>
      <c r="AV11" s="598">
        <v>131727</v>
      </c>
      <c r="AW11" s="283">
        <f t="shared" si="3"/>
        <v>6.7255149222362336</v>
      </c>
      <c r="AX11" s="10">
        <f t="shared" si="4"/>
        <v>7.178943759073765</v>
      </c>
      <c r="AY11" s="26">
        <f t="shared" si="5"/>
        <v>7.090894126366722</v>
      </c>
      <c r="AZ11" s="1">
        <f t="shared" si="6"/>
        <v>7.8793728312105991</v>
      </c>
      <c r="BA11" s="1">
        <f t="shared" si="7"/>
        <v>8.4796124386389646</v>
      </c>
      <c r="BB11" s="15">
        <f t="shared" si="8"/>
        <v>8.8280570884539884</v>
      </c>
      <c r="BC11" s="15">
        <f t="shared" si="9"/>
        <v>8.95365752572412</v>
      </c>
      <c r="BD11" s="399">
        <f t="shared" si="10"/>
        <v>8.6943730689009424</v>
      </c>
      <c r="BE11" s="398">
        <f t="shared" si="11"/>
        <v>9.2298181781480721</v>
      </c>
      <c r="BF11" s="15">
        <f t="shared" si="12"/>
        <v>6.2720519362024651</v>
      </c>
      <c r="BG11" s="399">
        <v>4.691297218224288</v>
      </c>
      <c r="BH11" s="688">
        <f t="shared" si="13"/>
        <v>4.2300108274639037</v>
      </c>
      <c r="BI11" s="688">
        <f t="shared" si="14"/>
        <v>5.2487581354798163</v>
      </c>
      <c r="BJ11" s="688">
        <f t="shared" si="15"/>
        <v>5.0803845790393893</v>
      </c>
      <c r="BK11" s="689">
        <f t="shared" si="0"/>
        <v>5.0346159226364513</v>
      </c>
    </row>
    <row r="12" spans="1:63" ht="15.75" customHeight="1" x14ac:dyDescent="0.2">
      <c r="A12" s="9">
        <v>9</v>
      </c>
      <c r="B12" s="473" t="s">
        <v>41</v>
      </c>
      <c r="C12" s="161" t="s">
        <v>40</v>
      </c>
      <c r="D12" s="12">
        <v>1150000</v>
      </c>
      <c r="E12" s="2">
        <v>1120000</v>
      </c>
      <c r="F12" s="23">
        <v>30000</v>
      </c>
      <c r="G12" s="89">
        <v>982752</v>
      </c>
      <c r="H12" s="2">
        <v>953561</v>
      </c>
      <c r="I12" s="90">
        <v>29191</v>
      </c>
      <c r="J12" s="12">
        <v>1002769</v>
      </c>
      <c r="K12" s="2">
        <v>973935</v>
      </c>
      <c r="L12" s="23">
        <v>28834</v>
      </c>
      <c r="M12" s="91">
        <v>1020213</v>
      </c>
      <c r="N12" s="2">
        <v>988330</v>
      </c>
      <c r="O12" s="90">
        <v>31883</v>
      </c>
      <c r="P12" s="3">
        <v>1113746</v>
      </c>
      <c r="Q12" s="2">
        <v>1084192</v>
      </c>
      <c r="R12" s="23">
        <v>29554</v>
      </c>
      <c r="S12" s="89">
        <v>1175797</v>
      </c>
      <c r="T12" s="2">
        <v>1145401</v>
      </c>
      <c r="U12" s="90">
        <v>30396</v>
      </c>
      <c r="V12" s="12">
        <v>1152086</v>
      </c>
      <c r="W12" s="2">
        <v>1122147</v>
      </c>
      <c r="X12" s="23">
        <v>29939</v>
      </c>
      <c r="Y12" s="12">
        <v>1118090</v>
      </c>
      <c r="Z12" s="2">
        <f t="shared" si="1"/>
        <v>1087178</v>
      </c>
      <c r="AA12" s="23">
        <v>30912</v>
      </c>
      <c r="AB12" s="415">
        <v>1056500</v>
      </c>
      <c r="AC12" s="416">
        <f t="shared" si="2"/>
        <v>1026984</v>
      </c>
      <c r="AD12" s="417">
        <v>29516</v>
      </c>
      <c r="AE12" s="492">
        <v>1175417</v>
      </c>
      <c r="AF12" s="493">
        <v>1148108</v>
      </c>
      <c r="AG12" s="494">
        <v>27309</v>
      </c>
      <c r="AH12" s="525">
        <v>926027</v>
      </c>
      <c r="AI12" s="691">
        <v>915821</v>
      </c>
      <c r="AJ12" s="692">
        <v>10206</v>
      </c>
      <c r="AK12" s="525">
        <v>994979</v>
      </c>
      <c r="AL12" s="691">
        <f t="shared" si="16"/>
        <v>982822</v>
      </c>
      <c r="AM12" s="692">
        <v>12157</v>
      </c>
      <c r="AN12" s="525">
        <v>1130320</v>
      </c>
      <c r="AO12" s="691">
        <f t="shared" si="17"/>
        <v>1111920</v>
      </c>
      <c r="AP12" s="692">
        <v>18400</v>
      </c>
      <c r="AQ12" s="525">
        <v>1160092</v>
      </c>
      <c r="AR12" s="691">
        <f t="shared" si="18"/>
        <v>1134984</v>
      </c>
      <c r="AS12" s="692">
        <v>25108</v>
      </c>
      <c r="AT12" s="489">
        <v>1121821</v>
      </c>
      <c r="AU12" s="599">
        <f t="shared" si="19"/>
        <v>1104606</v>
      </c>
      <c r="AV12" s="600">
        <v>17215</v>
      </c>
      <c r="AW12" s="283">
        <f t="shared" si="3"/>
        <v>2.6086956521739131</v>
      </c>
      <c r="AX12" s="10">
        <f t="shared" si="4"/>
        <v>2.9703322913614016</v>
      </c>
      <c r="AY12" s="26">
        <f t="shared" si="5"/>
        <v>2.8754379124205078</v>
      </c>
      <c r="AZ12" s="1">
        <f t="shared" si="6"/>
        <v>3.1251317126913696</v>
      </c>
      <c r="BA12" s="1">
        <f t="shared" si="7"/>
        <v>2.6535673304326122</v>
      </c>
      <c r="BB12" s="15">
        <f t="shared" si="8"/>
        <v>2.5851401219768375</v>
      </c>
      <c r="BC12" s="15">
        <f t="shared" si="9"/>
        <v>2.5986775292816682</v>
      </c>
      <c r="BD12" s="399">
        <f t="shared" si="10"/>
        <v>2.7647148261767835</v>
      </c>
      <c r="BE12" s="398">
        <f t="shared" si="11"/>
        <v>2.7937529578797919</v>
      </c>
      <c r="BF12" s="15">
        <f t="shared" si="12"/>
        <v>2.3233456722167536</v>
      </c>
      <c r="BG12" s="399">
        <v>1.1021276917411695</v>
      </c>
      <c r="BH12" s="688">
        <f t="shared" si="13"/>
        <v>1.2218348326949613</v>
      </c>
      <c r="BI12" s="688">
        <f t="shared" si="14"/>
        <v>1.6278575978483967</v>
      </c>
      <c r="BJ12" s="688">
        <f t="shared" si="15"/>
        <v>2.1643111063605303</v>
      </c>
      <c r="BK12" s="689">
        <f t="shared" si="0"/>
        <v>1.5345585436535774</v>
      </c>
    </row>
    <row r="13" spans="1:63" ht="15.75" customHeight="1" x14ac:dyDescent="0.2">
      <c r="A13" s="9">
        <v>10</v>
      </c>
      <c r="B13" s="473" t="s">
        <v>35</v>
      </c>
      <c r="C13" s="161" t="s">
        <v>39</v>
      </c>
      <c r="D13" s="12">
        <v>5049000</v>
      </c>
      <c r="E13" s="2">
        <v>4811000</v>
      </c>
      <c r="F13" s="23">
        <v>238000</v>
      </c>
      <c r="G13" s="89">
        <v>4884764</v>
      </c>
      <c r="H13" s="2">
        <v>4656068</v>
      </c>
      <c r="I13" s="90">
        <v>228696</v>
      </c>
      <c r="J13" s="12">
        <v>4733601</v>
      </c>
      <c r="K13" s="2">
        <v>4474029</v>
      </c>
      <c r="L13" s="23">
        <v>259572</v>
      </c>
      <c r="M13" s="91">
        <v>4719293</v>
      </c>
      <c r="N13" s="2">
        <v>4443024</v>
      </c>
      <c r="O13" s="90">
        <v>276269</v>
      </c>
      <c r="P13" s="3">
        <v>4898623</v>
      </c>
      <c r="Q13" s="2">
        <v>4603139</v>
      </c>
      <c r="R13" s="23">
        <v>295484</v>
      </c>
      <c r="S13" s="89">
        <v>5057866</v>
      </c>
      <c r="T13" s="2">
        <v>4748437</v>
      </c>
      <c r="U13" s="90">
        <v>309429</v>
      </c>
      <c r="V13" s="12">
        <v>5014209</v>
      </c>
      <c r="W13" s="2">
        <v>4702677</v>
      </c>
      <c r="X13" s="23">
        <v>311532</v>
      </c>
      <c r="Y13" s="12">
        <v>5590701</v>
      </c>
      <c r="Z13" s="2">
        <f t="shared" si="1"/>
        <v>5279808</v>
      </c>
      <c r="AA13" s="23">
        <v>310893</v>
      </c>
      <c r="AB13" s="418">
        <v>5485317</v>
      </c>
      <c r="AC13" s="419">
        <f t="shared" si="2"/>
        <v>5142819</v>
      </c>
      <c r="AD13" s="420">
        <v>342498</v>
      </c>
      <c r="AE13" s="495">
        <v>5913563</v>
      </c>
      <c r="AF13" s="496">
        <v>5618265</v>
      </c>
      <c r="AG13" s="497">
        <v>295298</v>
      </c>
      <c r="AH13" s="525">
        <v>3625857</v>
      </c>
      <c r="AI13" s="693">
        <v>3428935</v>
      </c>
      <c r="AJ13" s="694">
        <v>196922</v>
      </c>
      <c r="AK13" s="525">
        <v>3813956</v>
      </c>
      <c r="AL13" s="693">
        <f t="shared" si="16"/>
        <v>3570682</v>
      </c>
      <c r="AM13" s="694">
        <v>243274</v>
      </c>
      <c r="AN13" s="525">
        <v>4837168</v>
      </c>
      <c r="AO13" s="693">
        <f t="shared" si="17"/>
        <v>4549156</v>
      </c>
      <c r="AP13" s="694">
        <v>288012</v>
      </c>
      <c r="AQ13" s="525">
        <v>5042675</v>
      </c>
      <c r="AR13" s="693">
        <f t="shared" si="18"/>
        <v>4723136</v>
      </c>
      <c r="AS13" s="694">
        <v>319539</v>
      </c>
      <c r="AT13" s="489">
        <v>5030812</v>
      </c>
      <c r="AU13" s="601">
        <f t="shared" si="19"/>
        <v>4709807</v>
      </c>
      <c r="AV13" s="602">
        <v>321005</v>
      </c>
      <c r="AW13" s="283">
        <f t="shared" si="3"/>
        <v>4.7138047138047137</v>
      </c>
      <c r="AX13" s="10">
        <f t="shared" si="4"/>
        <v>4.6818229089470851</v>
      </c>
      <c r="AY13" s="26">
        <f t="shared" si="5"/>
        <v>5.4836053989341309</v>
      </c>
      <c r="AZ13" s="1">
        <f t="shared" si="6"/>
        <v>5.8540336444463188</v>
      </c>
      <c r="BA13" s="1">
        <f t="shared" si="7"/>
        <v>6.0319808239989072</v>
      </c>
      <c r="BB13" s="15">
        <f t="shared" si="8"/>
        <v>6.1177777347205327</v>
      </c>
      <c r="BC13" s="15">
        <f t="shared" si="9"/>
        <v>6.2129839422329622</v>
      </c>
      <c r="BD13" s="399">
        <f t="shared" si="10"/>
        <v>5.5608947786690797</v>
      </c>
      <c r="BE13" s="398">
        <f t="shared" si="11"/>
        <v>6.2439053203306205</v>
      </c>
      <c r="BF13" s="15">
        <f t="shared" si="12"/>
        <v>4.9935715574519115</v>
      </c>
      <c r="BG13" s="399">
        <v>5.4310470600467697</v>
      </c>
      <c r="BH13" s="688">
        <f t="shared" si="13"/>
        <v>6.378521409266388</v>
      </c>
      <c r="BI13" s="688">
        <f t="shared" si="14"/>
        <v>5.9541450700079057</v>
      </c>
      <c r="BJ13" s="688">
        <f t="shared" si="15"/>
        <v>6.3366962971042149</v>
      </c>
      <c r="BK13" s="689">
        <f t="shared" si="0"/>
        <v>6.3807790869545506</v>
      </c>
    </row>
    <row r="14" spans="1:63" ht="15.75" customHeight="1" x14ac:dyDescent="0.2">
      <c r="A14" s="9">
        <v>11</v>
      </c>
      <c r="B14" s="473" t="s">
        <v>35</v>
      </c>
      <c r="C14" s="161" t="s">
        <v>38</v>
      </c>
      <c r="D14" s="12">
        <v>2281000</v>
      </c>
      <c r="E14" s="2">
        <v>2169000</v>
      </c>
      <c r="F14" s="23">
        <v>112000</v>
      </c>
      <c r="G14" s="89">
        <v>2272587</v>
      </c>
      <c r="H14" s="2">
        <v>2163663</v>
      </c>
      <c r="I14" s="90">
        <v>108924</v>
      </c>
      <c r="J14" s="12">
        <v>2319071</v>
      </c>
      <c r="K14" s="2">
        <v>2208737</v>
      </c>
      <c r="L14" s="23">
        <v>110334</v>
      </c>
      <c r="M14" s="91">
        <v>2258711</v>
      </c>
      <c r="N14" s="2">
        <v>2156222</v>
      </c>
      <c r="O14" s="90">
        <v>102489</v>
      </c>
      <c r="P14" s="3">
        <v>2188289</v>
      </c>
      <c r="Q14" s="2">
        <v>2080382</v>
      </c>
      <c r="R14" s="23">
        <v>107907</v>
      </c>
      <c r="S14" s="89">
        <v>2260783</v>
      </c>
      <c r="T14" s="2">
        <v>2144751</v>
      </c>
      <c r="U14" s="90">
        <v>116032</v>
      </c>
      <c r="V14" s="12">
        <v>2261277</v>
      </c>
      <c r="W14" s="2">
        <v>2137454</v>
      </c>
      <c r="X14" s="23">
        <v>123823</v>
      </c>
      <c r="Y14" s="12">
        <v>2191570</v>
      </c>
      <c r="Z14" s="2">
        <f t="shared" si="1"/>
        <v>2068989</v>
      </c>
      <c r="AA14" s="23">
        <v>122581</v>
      </c>
      <c r="AB14" s="413">
        <v>2313727</v>
      </c>
      <c r="AC14" s="411">
        <f t="shared" si="2"/>
        <v>2210483</v>
      </c>
      <c r="AD14" s="421">
        <v>103244</v>
      </c>
      <c r="AE14" s="490">
        <v>2204507</v>
      </c>
      <c r="AF14" s="487">
        <v>2096750</v>
      </c>
      <c r="AG14" s="498">
        <v>107757</v>
      </c>
      <c r="AH14" s="525">
        <v>1335516</v>
      </c>
      <c r="AI14" s="684">
        <v>1257107</v>
      </c>
      <c r="AJ14" s="695">
        <v>78409</v>
      </c>
      <c r="AK14" s="525">
        <v>1338385</v>
      </c>
      <c r="AL14" s="684">
        <f t="shared" si="16"/>
        <v>1236022</v>
      </c>
      <c r="AM14" s="695">
        <v>102363</v>
      </c>
      <c r="AN14" s="525">
        <v>1011512</v>
      </c>
      <c r="AO14" s="684">
        <f t="shared" si="17"/>
        <v>884859</v>
      </c>
      <c r="AP14" s="695">
        <v>126653</v>
      </c>
      <c r="AQ14" s="525">
        <v>1014725</v>
      </c>
      <c r="AR14" s="684">
        <f t="shared" si="18"/>
        <v>876872</v>
      </c>
      <c r="AS14" s="695">
        <v>137853</v>
      </c>
      <c r="AT14" s="489">
        <v>1185881</v>
      </c>
      <c r="AU14" s="597">
        <f t="shared" si="19"/>
        <v>1061438</v>
      </c>
      <c r="AV14" s="603">
        <v>124443</v>
      </c>
      <c r="AW14" s="283">
        <f t="shared" si="3"/>
        <v>4.9101271372205169</v>
      </c>
      <c r="AX14" s="10">
        <f t="shared" si="4"/>
        <v>4.7929518209863913</v>
      </c>
      <c r="AY14" s="26">
        <f t="shared" si="5"/>
        <v>4.7576809851876032</v>
      </c>
      <c r="AZ14" s="1">
        <f t="shared" si="6"/>
        <v>4.537499485325923</v>
      </c>
      <c r="BA14" s="1">
        <f t="shared" si="7"/>
        <v>4.931112846612125</v>
      </c>
      <c r="BB14" s="15">
        <f t="shared" si="8"/>
        <v>5.132381126361973</v>
      </c>
      <c r="BC14" s="15">
        <f t="shared" si="9"/>
        <v>5.4757997361667767</v>
      </c>
      <c r="BD14" s="399">
        <f t="shared" si="10"/>
        <v>5.5932961301715212</v>
      </c>
      <c r="BE14" s="398">
        <f t="shared" si="11"/>
        <v>4.4622377661668811</v>
      </c>
      <c r="BF14" s="15">
        <f t="shared" si="12"/>
        <v>4.8880316551501082</v>
      </c>
      <c r="BG14" s="399">
        <v>5.8710640681204866</v>
      </c>
      <c r="BH14" s="688">
        <f t="shared" si="13"/>
        <v>7.6482477015208632</v>
      </c>
      <c r="BI14" s="688">
        <f t="shared" si="14"/>
        <v>12.52115644698234</v>
      </c>
      <c r="BJ14" s="688">
        <f t="shared" si="15"/>
        <v>13.585257089359187</v>
      </c>
      <c r="BK14" s="689">
        <f t="shared" si="0"/>
        <v>10.493717329141795</v>
      </c>
    </row>
    <row r="15" spans="1:63" ht="15.75" customHeight="1" x14ac:dyDescent="0.2">
      <c r="A15" s="9">
        <v>12</v>
      </c>
      <c r="B15" s="473" t="s">
        <v>35</v>
      </c>
      <c r="C15" s="161" t="s">
        <v>37</v>
      </c>
      <c r="D15" s="12">
        <v>1091000</v>
      </c>
      <c r="E15" s="2">
        <v>1014000</v>
      </c>
      <c r="F15" s="23">
        <v>77000</v>
      </c>
      <c r="G15" s="89">
        <v>1084744</v>
      </c>
      <c r="H15" s="2">
        <v>1009124</v>
      </c>
      <c r="I15" s="90">
        <v>75620</v>
      </c>
      <c r="J15" s="12">
        <v>1072559</v>
      </c>
      <c r="K15" s="2">
        <v>1001703</v>
      </c>
      <c r="L15" s="23">
        <v>70856</v>
      </c>
      <c r="M15" s="91">
        <v>1143285</v>
      </c>
      <c r="N15" s="2">
        <v>1088302</v>
      </c>
      <c r="O15" s="90">
        <v>54983</v>
      </c>
      <c r="P15" s="3">
        <v>1038372</v>
      </c>
      <c r="Q15" s="2">
        <v>988411</v>
      </c>
      <c r="R15" s="23">
        <v>49961</v>
      </c>
      <c r="S15" s="89">
        <v>983201</v>
      </c>
      <c r="T15" s="2">
        <v>929534</v>
      </c>
      <c r="U15" s="90">
        <v>53667</v>
      </c>
      <c r="V15" s="12">
        <v>1005968</v>
      </c>
      <c r="W15" s="2">
        <v>954068</v>
      </c>
      <c r="X15" s="23">
        <v>51900</v>
      </c>
      <c r="Y15" s="12">
        <v>1023937</v>
      </c>
      <c r="Z15" s="2">
        <f t="shared" si="1"/>
        <v>969534</v>
      </c>
      <c r="AA15" s="23">
        <v>54403</v>
      </c>
      <c r="AB15" s="413">
        <v>1093104</v>
      </c>
      <c r="AC15" s="411">
        <f t="shared" si="2"/>
        <v>1038484</v>
      </c>
      <c r="AD15" s="414">
        <v>54620</v>
      </c>
      <c r="AE15" s="490">
        <v>1213324</v>
      </c>
      <c r="AF15" s="487">
        <v>1140705</v>
      </c>
      <c r="AG15" s="491">
        <v>72619</v>
      </c>
      <c r="AH15" s="525">
        <v>897620</v>
      </c>
      <c r="AI15" s="684">
        <v>834882</v>
      </c>
      <c r="AJ15" s="690">
        <v>62738</v>
      </c>
      <c r="AK15" s="525">
        <v>754979</v>
      </c>
      <c r="AL15" s="684">
        <f t="shared" si="16"/>
        <v>700296</v>
      </c>
      <c r="AM15" s="690">
        <v>54683</v>
      </c>
      <c r="AN15" s="525">
        <v>1098330</v>
      </c>
      <c r="AO15" s="684">
        <f t="shared" si="17"/>
        <v>1037412</v>
      </c>
      <c r="AP15" s="690">
        <v>60918</v>
      </c>
      <c r="AQ15" s="525">
        <v>1239715</v>
      </c>
      <c r="AR15" s="684">
        <f t="shared" si="18"/>
        <v>1174725</v>
      </c>
      <c r="AS15" s="690">
        <v>64990</v>
      </c>
      <c r="AT15" s="489">
        <v>1300747</v>
      </c>
      <c r="AU15" s="597">
        <f t="shared" si="19"/>
        <v>1232876</v>
      </c>
      <c r="AV15" s="598">
        <v>67871</v>
      </c>
      <c r="AW15" s="283">
        <f t="shared" si="3"/>
        <v>7.0577451879010082</v>
      </c>
      <c r="AX15" s="10">
        <f t="shared" si="4"/>
        <v>6.971230078248877</v>
      </c>
      <c r="AY15" s="26">
        <f t="shared" si="5"/>
        <v>6.606256625509646</v>
      </c>
      <c r="AZ15" s="1">
        <f t="shared" si="6"/>
        <v>4.8092120512383181</v>
      </c>
      <c r="BA15" s="1">
        <f t="shared" si="7"/>
        <v>4.8114741152496405</v>
      </c>
      <c r="BB15" s="15">
        <f t="shared" si="8"/>
        <v>5.4583955874739756</v>
      </c>
      <c r="BC15" s="15">
        <f t="shared" si="9"/>
        <v>5.1592098357005396</v>
      </c>
      <c r="BD15" s="399">
        <f t="shared" si="10"/>
        <v>5.3131198501470305</v>
      </c>
      <c r="BE15" s="398">
        <f t="shared" si="11"/>
        <v>4.9967798123508835</v>
      </c>
      <c r="BF15" s="15">
        <f t="shared" si="12"/>
        <v>5.9851284570320873</v>
      </c>
      <c r="BG15" s="399">
        <v>6.9893718945656298</v>
      </c>
      <c r="BH15" s="688">
        <f t="shared" si="13"/>
        <v>7.2429829174056497</v>
      </c>
      <c r="BI15" s="688">
        <f t="shared" si="14"/>
        <v>5.5464204747207129</v>
      </c>
      <c r="BJ15" s="688">
        <f t="shared" si="15"/>
        <v>5.2423339235227457</v>
      </c>
      <c r="BK15" s="689">
        <f t="shared" si="0"/>
        <v>5.2178478981692828</v>
      </c>
    </row>
    <row r="16" spans="1:63" ht="15.75" customHeight="1" x14ac:dyDescent="0.2">
      <c r="A16" s="9">
        <v>13</v>
      </c>
      <c r="B16" s="473" t="s">
        <v>35</v>
      </c>
      <c r="C16" s="161" t="s">
        <v>36</v>
      </c>
      <c r="D16" s="12">
        <v>139000</v>
      </c>
      <c r="E16" s="2">
        <v>139000</v>
      </c>
      <c r="F16" s="23">
        <v>0</v>
      </c>
      <c r="G16" s="89">
        <v>116511</v>
      </c>
      <c r="H16" s="2">
        <v>116511</v>
      </c>
      <c r="I16" s="90">
        <v>0</v>
      </c>
      <c r="J16" s="12">
        <v>126455</v>
      </c>
      <c r="K16" s="2">
        <v>126455</v>
      </c>
      <c r="L16" s="23">
        <v>0</v>
      </c>
      <c r="M16" s="91">
        <v>126533</v>
      </c>
      <c r="N16" s="2">
        <v>126533</v>
      </c>
      <c r="O16" s="90">
        <v>0</v>
      </c>
      <c r="P16" s="3">
        <v>124104</v>
      </c>
      <c r="Q16" s="2">
        <v>124104</v>
      </c>
      <c r="R16" s="23">
        <v>0</v>
      </c>
      <c r="S16" s="89">
        <v>124514</v>
      </c>
      <c r="T16" s="2">
        <v>124514</v>
      </c>
      <c r="U16" s="90">
        <v>0</v>
      </c>
      <c r="V16" s="12">
        <v>128264</v>
      </c>
      <c r="W16" s="2">
        <v>128264</v>
      </c>
      <c r="X16" s="23">
        <v>0</v>
      </c>
      <c r="Y16" s="12">
        <v>124446</v>
      </c>
      <c r="Z16" s="2">
        <f t="shared" si="1"/>
        <v>124446</v>
      </c>
      <c r="AA16" s="23">
        <v>0</v>
      </c>
      <c r="AB16" s="413">
        <v>128891</v>
      </c>
      <c r="AC16" s="411">
        <f t="shared" si="2"/>
        <v>128891</v>
      </c>
      <c r="AD16" s="414">
        <v>0</v>
      </c>
      <c r="AE16" s="490">
        <v>123796</v>
      </c>
      <c r="AF16" s="487">
        <v>123796</v>
      </c>
      <c r="AG16" s="491">
        <v>0</v>
      </c>
      <c r="AH16" s="525">
        <v>95007</v>
      </c>
      <c r="AI16" s="684">
        <v>95007</v>
      </c>
      <c r="AJ16" s="690">
        <v>0</v>
      </c>
      <c r="AK16" s="525">
        <v>102522</v>
      </c>
      <c r="AL16" s="684">
        <f t="shared" si="16"/>
        <v>102522</v>
      </c>
      <c r="AM16" s="690">
        <v>0</v>
      </c>
      <c r="AN16" s="525">
        <v>109956</v>
      </c>
      <c r="AO16" s="684">
        <f t="shared" si="17"/>
        <v>109956</v>
      </c>
      <c r="AP16" s="690">
        <v>0</v>
      </c>
      <c r="AQ16" s="525">
        <v>111423</v>
      </c>
      <c r="AR16" s="684">
        <f t="shared" si="18"/>
        <v>111423</v>
      </c>
      <c r="AS16" s="690">
        <v>0</v>
      </c>
      <c r="AT16" s="489">
        <v>137804</v>
      </c>
      <c r="AU16" s="597">
        <f t="shared" si="19"/>
        <v>137804</v>
      </c>
      <c r="AV16" s="598">
        <v>0</v>
      </c>
      <c r="AW16" s="283">
        <f t="shared" si="3"/>
        <v>0</v>
      </c>
      <c r="AX16" s="10">
        <f t="shared" si="4"/>
        <v>0</v>
      </c>
      <c r="AY16" s="26">
        <f t="shared" si="5"/>
        <v>0</v>
      </c>
      <c r="AZ16" s="1">
        <f t="shared" si="6"/>
        <v>0</v>
      </c>
      <c r="BA16" s="1">
        <f t="shared" si="7"/>
        <v>0</v>
      </c>
      <c r="BB16" s="15">
        <f t="shared" si="8"/>
        <v>0</v>
      </c>
      <c r="BC16" s="15">
        <f t="shared" si="9"/>
        <v>0</v>
      </c>
      <c r="BD16" s="399">
        <f t="shared" si="10"/>
        <v>0</v>
      </c>
      <c r="BE16" s="398">
        <f t="shared" si="11"/>
        <v>0</v>
      </c>
      <c r="BF16" s="15">
        <f t="shared" si="12"/>
        <v>0</v>
      </c>
      <c r="BG16" s="399">
        <v>0</v>
      </c>
      <c r="BH16" s="688">
        <f t="shared" si="13"/>
        <v>0</v>
      </c>
      <c r="BI16" s="688">
        <f t="shared" si="14"/>
        <v>0</v>
      </c>
      <c r="BJ16" s="688">
        <f t="shared" si="15"/>
        <v>0</v>
      </c>
      <c r="BK16" s="689">
        <f t="shared" si="0"/>
        <v>0</v>
      </c>
    </row>
    <row r="17" spans="1:63" ht="15.75" customHeight="1" x14ac:dyDescent="0.2">
      <c r="A17" s="9">
        <v>14</v>
      </c>
      <c r="B17" s="473" t="s">
        <v>35</v>
      </c>
      <c r="C17" s="161" t="s">
        <v>34</v>
      </c>
      <c r="D17" s="12">
        <v>503000</v>
      </c>
      <c r="E17" s="2">
        <v>503000</v>
      </c>
      <c r="F17" s="23">
        <v>0</v>
      </c>
      <c r="G17" s="89">
        <v>410666</v>
      </c>
      <c r="H17" s="2">
        <v>410666</v>
      </c>
      <c r="I17" s="90">
        <v>0</v>
      </c>
      <c r="J17" s="12">
        <v>481707</v>
      </c>
      <c r="K17" s="2">
        <v>481707</v>
      </c>
      <c r="L17" s="23">
        <v>0</v>
      </c>
      <c r="M17" s="91">
        <v>529555</v>
      </c>
      <c r="N17" s="2">
        <v>529555</v>
      </c>
      <c r="O17" s="90">
        <v>0</v>
      </c>
      <c r="P17" s="3">
        <v>457668</v>
      </c>
      <c r="Q17" s="2">
        <v>457668</v>
      </c>
      <c r="R17" s="23">
        <v>0</v>
      </c>
      <c r="S17" s="89">
        <v>431428</v>
      </c>
      <c r="T17" s="2">
        <v>431428</v>
      </c>
      <c r="U17" s="90">
        <v>0</v>
      </c>
      <c r="V17" s="12">
        <v>413275</v>
      </c>
      <c r="W17" s="2">
        <v>413275</v>
      </c>
      <c r="X17" s="23">
        <v>0</v>
      </c>
      <c r="Y17" s="12">
        <v>373896</v>
      </c>
      <c r="Z17" s="2">
        <f t="shared" si="1"/>
        <v>373896</v>
      </c>
      <c r="AA17" s="23">
        <v>0</v>
      </c>
      <c r="AB17" s="413">
        <v>381942</v>
      </c>
      <c r="AC17" s="411">
        <f t="shared" si="2"/>
        <v>381942</v>
      </c>
      <c r="AD17" s="414">
        <v>0</v>
      </c>
      <c r="AE17" s="490">
        <v>392577</v>
      </c>
      <c r="AF17" s="487">
        <v>392577</v>
      </c>
      <c r="AG17" s="491">
        <v>0</v>
      </c>
      <c r="AH17" s="525">
        <v>196981</v>
      </c>
      <c r="AI17" s="684">
        <v>196981</v>
      </c>
      <c r="AJ17" s="690">
        <v>0</v>
      </c>
      <c r="AK17" s="525">
        <v>222052</v>
      </c>
      <c r="AL17" s="684">
        <f t="shared" si="16"/>
        <v>222052</v>
      </c>
      <c r="AM17" s="690">
        <v>0</v>
      </c>
      <c r="AN17" s="525">
        <v>308661</v>
      </c>
      <c r="AO17" s="684">
        <f t="shared" si="17"/>
        <v>308661</v>
      </c>
      <c r="AP17" s="690">
        <v>0</v>
      </c>
      <c r="AQ17" s="525">
        <v>338112</v>
      </c>
      <c r="AR17" s="684">
        <f t="shared" si="18"/>
        <v>338112</v>
      </c>
      <c r="AS17" s="690">
        <v>0</v>
      </c>
      <c r="AT17" s="489">
        <v>345028</v>
      </c>
      <c r="AU17" s="597">
        <f t="shared" si="19"/>
        <v>345028</v>
      </c>
      <c r="AV17" s="598">
        <v>0</v>
      </c>
      <c r="AW17" s="283">
        <f t="shared" si="3"/>
        <v>0</v>
      </c>
      <c r="AX17" s="10">
        <f t="shared" si="4"/>
        <v>0</v>
      </c>
      <c r="AY17" s="26">
        <f t="shared" si="5"/>
        <v>0</v>
      </c>
      <c r="AZ17" s="1">
        <f t="shared" si="6"/>
        <v>0</v>
      </c>
      <c r="BA17" s="1">
        <f t="shared" si="7"/>
        <v>0</v>
      </c>
      <c r="BB17" s="15">
        <f t="shared" si="8"/>
        <v>0</v>
      </c>
      <c r="BC17" s="15">
        <f t="shared" si="9"/>
        <v>0</v>
      </c>
      <c r="BD17" s="399">
        <f t="shared" si="10"/>
        <v>0</v>
      </c>
      <c r="BE17" s="398">
        <f t="shared" si="11"/>
        <v>0</v>
      </c>
      <c r="BF17" s="15">
        <f t="shared" si="12"/>
        <v>0</v>
      </c>
      <c r="BG17" s="399">
        <v>0</v>
      </c>
      <c r="BH17" s="688">
        <f t="shared" si="13"/>
        <v>0</v>
      </c>
      <c r="BI17" s="688">
        <f t="shared" si="14"/>
        <v>0</v>
      </c>
      <c r="BJ17" s="688">
        <f t="shared" si="15"/>
        <v>0</v>
      </c>
      <c r="BK17" s="689">
        <f t="shared" si="0"/>
        <v>0</v>
      </c>
    </row>
    <row r="18" spans="1:63" ht="15.75" customHeight="1" x14ac:dyDescent="0.2">
      <c r="A18" s="9">
        <v>15</v>
      </c>
      <c r="B18" s="473" t="s">
        <v>28</v>
      </c>
      <c r="C18" s="161" t="s">
        <v>33</v>
      </c>
      <c r="D18" s="12">
        <v>1228000</v>
      </c>
      <c r="E18" s="2">
        <v>1146000</v>
      </c>
      <c r="F18" s="23">
        <v>82000</v>
      </c>
      <c r="G18" s="89">
        <v>1248483</v>
      </c>
      <c r="H18" s="2">
        <v>1164396</v>
      </c>
      <c r="I18" s="90">
        <v>84087</v>
      </c>
      <c r="J18" s="12">
        <v>1211600</v>
      </c>
      <c r="K18" s="2">
        <v>1133035</v>
      </c>
      <c r="L18" s="23">
        <v>78565</v>
      </c>
      <c r="M18" s="91">
        <v>1148221</v>
      </c>
      <c r="N18" s="2">
        <v>1070981</v>
      </c>
      <c r="O18" s="90">
        <v>77240</v>
      </c>
      <c r="P18" s="3">
        <v>1106262</v>
      </c>
      <c r="Q18" s="2">
        <v>1032294</v>
      </c>
      <c r="R18" s="23">
        <v>73968</v>
      </c>
      <c r="S18" s="89">
        <v>1269772</v>
      </c>
      <c r="T18" s="2">
        <v>1175364</v>
      </c>
      <c r="U18" s="90">
        <v>94408</v>
      </c>
      <c r="V18" s="12">
        <v>1277301</v>
      </c>
      <c r="W18" s="2">
        <v>1176624</v>
      </c>
      <c r="X18" s="23">
        <v>100677</v>
      </c>
      <c r="Y18" s="12">
        <v>1230042</v>
      </c>
      <c r="Z18" s="2">
        <f t="shared" si="1"/>
        <v>1141490</v>
      </c>
      <c r="AA18" s="23">
        <v>88552</v>
      </c>
      <c r="AB18" s="413">
        <v>1229976</v>
      </c>
      <c r="AC18" s="411">
        <f t="shared" si="2"/>
        <v>1141575</v>
      </c>
      <c r="AD18" s="414">
        <v>88401</v>
      </c>
      <c r="AE18" s="490">
        <v>1265891</v>
      </c>
      <c r="AF18" s="487">
        <v>1184196</v>
      </c>
      <c r="AG18" s="491">
        <v>81695</v>
      </c>
      <c r="AH18" s="525">
        <v>879755</v>
      </c>
      <c r="AI18" s="684">
        <v>829895</v>
      </c>
      <c r="AJ18" s="690">
        <v>49860</v>
      </c>
      <c r="AK18" s="525">
        <v>900656</v>
      </c>
      <c r="AL18" s="684">
        <f t="shared" si="16"/>
        <v>849369</v>
      </c>
      <c r="AM18" s="690">
        <v>51287</v>
      </c>
      <c r="AN18" s="525">
        <v>1084093</v>
      </c>
      <c r="AO18" s="684">
        <f t="shared" si="17"/>
        <v>1012729</v>
      </c>
      <c r="AP18" s="690">
        <v>71364</v>
      </c>
      <c r="AQ18" s="525">
        <v>1003596</v>
      </c>
      <c r="AR18" s="684">
        <f t="shared" si="18"/>
        <v>931683</v>
      </c>
      <c r="AS18" s="690">
        <v>71913</v>
      </c>
      <c r="AT18" s="489">
        <v>1084599</v>
      </c>
      <c r="AU18" s="597">
        <f t="shared" si="19"/>
        <v>1015439</v>
      </c>
      <c r="AV18" s="598">
        <v>69160</v>
      </c>
      <c r="AW18" s="283">
        <f t="shared" si="3"/>
        <v>6.677524429967427</v>
      </c>
      <c r="AX18" s="10">
        <f t="shared" si="4"/>
        <v>6.7351337583291082</v>
      </c>
      <c r="AY18" s="26">
        <f t="shared" si="5"/>
        <v>6.4844007923407068</v>
      </c>
      <c r="AZ18" s="1">
        <f t="shared" si="6"/>
        <v>6.7269280042779229</v>
      </c>
      <c r="BA18" s="1">
        <f t="shared" si="7"/>
        <v>6.6863003519961817</v>
      </c>
      <c r="BB18" s="15">
        <f t="shared" si="8"/>
        <v>7.435035581190955</v>
      </c>
      <c r="BC18" s="15">
        <f t="shared" si="9"/>
        <v>7.8820105832532823</v>
      </c>
      <c r="BD18" s="399">
        <f t="shared" si="10"/>
        <v>7.1991037704403587</v>
      </c>
      <c r="BE18" s="398">
        <f t="shared" si="11"/>
        <v>7.1872134090421271</v>
      </c>
      <c r="BF18" s="15">
        <f t="shared" si="12"/>
        <v>6.4535572178015324</v>
      </c>
      <c r="BG18" s="399">
        <v>5.6674869708043714</v>
      </c>
      <c r="BH18" s="688">
        <f t="shared" si="13"/>
        <v>5.6944049670462418</v>
      </c>
      <c r="BI18" s="688">
        <f t="shared" si="14"/>
        <v>6.5828300708518555</v>
      </c>
      <c r="BJ18" s="688">
        <f t="shared" si="15"/>
        <v>7.1655327442516707</v>
      </c>
      <c r="BK18" s="689">
        <f t="shared" si="0"/>
        <v>6.3765502273190373</v>
      </c>
    </row>
    <row r="19" spans="1:63" ht="15.75" customHeight="1" x14ac:dyDescent="0.2">
      <c r="A19" s="9">
        <v>16</v>
      </c>
      <c r="B19" s="473" t="s">
        <v>28</v>
      </c>
      <c r="C19" s="161" t="s">
        <v>32</v>
      </c>
      <c r="D19" s="12">
        <v>5533000</v>
      </c>
      <c r="E19" s="2">
        <v>5444000</v>
      </c>
      <c r="F19" s="23">
        <v>89000</v>
      </c>
      <c r="G19" s="89">
        <v>5424638</v>
      </c>
      <c r="H19" s="2">
        <v>5332014</v>
      </c>
      <c r="I19" s="90">
        <v>92624</v>
      </c>
      <c r="J19" s="12">
        <v>5634969</v>
      </c>
      <c r="K19" s="2">
        <v>5548888</v>
      </c>
      <c r="L19" s="23">
        <v>86081</v>
      </c>
      <c r="M19" s="91">
        <v>5575457</v>
      </c>
      <c r="N19" s="2">
        <v>5488260</v>
      </c>
      <c r="O19" s="90">
        <v>87197</v>
      </c>
      <c r="P19" s="3">
        <v>4966031</v>
      </c>
      <c r="Q19" s="2">
        <v>4874177</v>
      </c>
      <c r="R19" s="23">
        <v>91854</v>
      </c>
      <c r="S19" s="89">
        <v>4928033</v>
      </c>
      <c r="T19" s="2">
        <v>4840994</v>
      </c>
      <c r="U19" s="90">
        <v>87039</v>
      </c>
      <c r="V19" s="12">
        <v>4974444</v>
      </c>
      <c r="W19" s="2">
        <v>4898502</v>
      </c>
      <c r="X19" s="23">
        <v>75942</v>
      </c>
      <c r="Y19" s="12">
        <v>5226782</v>
      </c>
      <c r="Z19" s="2">
        <f t="shared" si="1"/>
        <v>5066372</v>
      </c>
      <c r="AA19" s="23">
        <v>160410</v>
      </c>
      <c r="AB19" s="413">
        <v>5043854</v>
      </c>
      <c r="AC19" s="411">
        <f t="shared" si="2"/>
        <v>4904267</v>
      </c>
      <c r="AD19" s="414">
        <v>139587</v>
      </c>
      <c r="AE19" s="490">
        <v>5166216</v>
      </c>
      <c r="AF19" s="487">
        <v>5009577</v>
      </c>
      <c r="AG19" s="491">
        <v>156639</v>
      </c>
      <c r="AH19" s="525">
        <v>3934581</v>
      </c>
      <c r="AI19" s="684">
        <v>3828978</v>
      </c>
      <c r="AJ19" s="690">
        <v>105603</v>
      </c>
      <c r="AK19" s="525">
        <v>4266840</v>
      </c>
      <c r="AL19" s="684">
        <f t="shared" si="16"/>
        <v>4161237</v>
      </c>
      <c r="AM19" s="690">
        <v>105603</v>
      </c>
      <c r="AN19" s="525">
        <v>4761446</v>
      </c>
      <c r="AO19" s="684">
        <f t="shared" si="17"/>
        <v>4616239</v>
      </c>
      <c r="AP19" s="690">
        <v>145207</v>
      </c>
      <c r="AQ19" s="525">
        <v>4812462</v>
      </c>
      <c r="AR19" s="684">
        <f t="shared" si="18"/>
        <v>4650919</v>
      </c>
      <c r="AS19" s="690">
        <v>161543</v>
      </c>
      <c r="AT19" s="489">
        <v>5220712</v>
      </c>
      <c r="AU19" s="597">
        <f t="shared" si="19"/>
        <v>5054430</v>
      </c>
      <c r="AV19" s="598">
        <v>166282</v>
      </c>
      <c r="AW19" s="283">
        <f t="shared" si="3"/>
        <v>1.608530634375565</v>
      </c>
      <c r="AX19" s="10">
        <f t="shared" si="4"/>
        <v>1.7074687748749318</v>
      </c>
      <c r="AY19" s="26">
        <f t="shared" si="5"/>
        <v>1.5276215361610685</v>
      </c>
      <c r="AZ19" s="1">
        <f t="shared" si="6"/>
        <v>1.5639435475872203</v>
      </c>
      <c r="BA19" s="1">
        <f t="shared" si="7"/>
        <v>1.8496461258497983</v>
      </c>
      <c r="BB19" s="15">
        <f t="shared" si="8"/>
        <v>1.7662016467828037</v>
      </c>
      <c r="BC19" s="15">
        <f t="shared" si="9"/>
        <v>1.5266429775870429</v>
      </c>
      <c r="BD19" s="399">
        <f t="shared" si="10"/>
        <v>3.0690011559693899</v>
      </c>
      <c r="BE19" s="398">
        <f t="shared" si="11"/>
        <v>2.7674670995631518</v>
      </c>
      <c r="BF19" s="15">
        <f t="shared" si="12"/>
        <v>3.0319870481605879</v>
      </c>
      <c r="BG19" s="399">
        <v>2.6839706693037964</v>
      </c>
      <c r="BH19" s="688">
        <f t="shared" si="13"/>
        <v>2.4749697668532216</v>
      </c>
      <c r="BI19" s="688">
        <f t="shared" si="14"/>
        <v>3.0496408023949027</v>
      </c>
      <c r="BJ19" s="688">
        <f t="shared" si="15"/>
        <v>3.3567641676962849</v>
      </c>
      <c r="BK19" s="689">
        <f t="shared" si="0"/>
        <v>3.1850444920156482</v>
      </c>
    </row>
    <row r="20" spans="1:63" ht="15.75" customHeight="1" x14ac:dyDescent="0.2">
      <c r="A20" s="9">
        <v>17</v>
      </c>
      <c r="B20" s="473" t="s">
        <v>28</v>
      </c>
      <c r="C20" s="161" t="s">
        <v>31</v>
      </c>
      <c r="D20" s="12">
        <v>2453000</v>
      </c>
      <c r="E20" s="2">
        <v>2446000</v>
      </c>
      <c r="F20" s="23">
        <v>7000</v>
      </c>
      <c r="G20" s="89">
        <v>2370132</v>
      </c>
      <c r="H20" s="2">
        <v>2362332</v>
      </c>
      <c r="I20" s="90">
        <v>7800</v>
      </c>
      <c r="J20" s="12">
        <v>2274519</v>
      </c>
      <c r="K20" s="2">
        <v>2265364</v>
      </c>
      <c r="L20" s="23">
        <v>9155</v>
      </c>
      <c r="M20" s="91">
        <v>2315992</v>
      </c>
      <c r="N20" s="2">
        <v>2306546</v>
      </c>
      <c r="O20" s="90">
        <v>9446</v>
      </c>
      <c r="P20" s="3">
        <v>2367238</v>
      </c>
      <c r="Q20" s="2">
        <v>2322877</v>
      </c>
      <c r="R20" s="23">
        <v>44361</v>
      </c>
      <c r="S20" s="89">
        <v>2448354</v>
      </c>
      <c r="T20" s="2">
        <v>2353673</v>
      </c>
      <c r="U20" s="90">
        <v>94681</v>
      </c>
      <c r="V20" s="12">
        <v>2470648</v>
      </c>
      <c r="W20" s="2">
        <v>2396675</v>
      </c>
      <c r="X20" s="23">
        <v>73973</v>
      </c>
      <c r="Y20" s="12">
        <v>2256124</v>
      </c>
      <c r="Z20" s="2">
        <f t="shared" si="1"/>
        <v>2183346</v>
      </c>
      <c r="AA20" s="23">
        <v>72778</v>
      </c>
      <c r="AB20" s="413">
        <v>2248949</v>
      </c>
      <c r="AC20" s="411">
        <f t="shared" si="2"/>
        <v>2175415</v>
      </c>
      <c r="AD20" s="414">
        <v>73534</v>
      </c>
      <c r="AE20" s="490">
        <v>1957413</v>
      </c>
      <c r="AF20" s="487">
        <v>1888276</v>
      </c>
      <c r="AG20" s="491">
        <v>69137</v>
      </c>
      <c r="AH20" s="525">
        <v>1643794</v>
      </c>
      <c r="AI20" s="684">
        <v>1594851</v>
      </c>
      <c r="AJ20" s="690">
        <v>48943</v>
      </c>
      <c r="AK20" s="525">
        <v>1715532</v>
      </c>
      <c r="AL20" s="684">
        <f t="shared" si="16"/>
        <v>1660843</v>
      </c>
      <c r="AM20" s="690">
        <v>54689</v>
      </c>
      <c r="AN20" s="525">
        <v>2371594</v>
      </c>
      <c r="AO20" s="684">
        <f t="shared" si="17"/>
        <v>2285380</v>
      </c>
      <c r="AP20" s="690">
        <v>86214</v>
      </c>
      <c r="AQ20" s="525">
        <v>2394144</v>
      </c>
      <c r="AR20" s="684">
        <f t="shared" si="18"/>
        <v>2335545</v>
      </c>
      <c r="AS20" s="690">
        <v>58599</v>
      </c>
      <c r="AT20" s="489">
        <v>2292514</v>
      </c>
      <c r="AU20" s="597">
        <f t="shared" si="19"/>
        <v>2228679</v>
      </c>
      <c r="AV20" s="598">
        <v>63835</v>
      </c>
      <c r="AW20" s="283">
        <f t="shared" si="3"/>
        <v>0.28536485935589079</v>
      </c>
      <c r="AX20" s="10">
        <f t="shared" si="4"/>
        <v>0.32909559467573957</v>
      </c>
      <c r="AY20" s="26">
        <f t="shared" si="5"/>
        <v>0.4025026829848421</v>
      </c>
      <c r="AZ20" s="1">
        <f t="shared" si="6"/>
        <v>0.40785978535331729</v>
      </c>
      <c r="BA20" s="1">
        <f t="shared" si="7"/>
        <v>1.8739560618746403</v>
      </c>
      <c r="BB20" s="15">
        <f t="shared" si="8"/>
        <v>3.8671286913575411</v>
      </c>
      <c r="BC20" s="15">
        <f t="shared" si="9"/>
        <v>2.9940728100482139</v>
      </c>
      <c r="BD20" s="399">
        <f t="shared" si="10"/>
        <v>3.2257978728119552</v>
      </c>
      <c r="BE20" s="398">
        <f t="shared" si="11"/>
        <v>3.2697050933569414</v>
      </c>
      <c r="BF20" s="15">
        <f t="shared" si="12"/>
        <v>3.5320599178609724</v>
      </c>
      <c r="BG20" s="399">
        <v>2.9774412122200227</v>
      </c>
      <c r="BH20" s="688">
        <f t="shared" si="13"/>
        <v>3.1878740822089009</v>
      </c>
      <c r="BI20" s="688">
        <f t="shared" si="14"/>
        <v>3.6352765270952783</v>
      </c>
      <c r="BJ20" s="688">
        <f t="shared" si="15"/>
        <v>2.4475971370143146</v>
      </c>
      <c r="BK20" s="689">
        <f t="shared" si="0"/>
        <v>2.7844977173530889</v>
      </c>
    </row>
    <row r="21" spans="1:63" ht="15.75" customHeight="1" x14ac:dyDescent="0.2">
      <c r="A21" s="9">
        <v>18</v>
      </c>
      <c r="B21" s="473" t="s">
        <v>28</v>
      </c>
      <c r="C21" s="161" t="s">
        <v>30</v>
      </c>
      <c r="D21" s="12">
        <v>853000</v>
      </c>
      <c r="E21" s="2">
        <v>817000</v>
      </c>
      <c r="F21" s="23">
        <v>36000</v>
      </c>
      <c r="G21" s="89">
        <v>820736</v>
      </c>
      <c r="H21" s="2">
        <v>784736</v>
      </c>
      <c r="I21" s="90">
        <v>36000</v>
      </c>
      <c r="J21" s="12">
        <v>858503</v>
      </c>
      <c r="K21" s="2">
        <v>823503</v>
      </c>
      <c r="L21" s="23">
        <v>35000</v>
      </c>
      <c r="M21" s="91">
        <v>894234</v>
      </c>
      <c r="N21" s="2">
        <v>859234</v>
      </c>
      <c r="O21" s="90">
        <v>35000</v>
      </c>
      <c r="P21" s="3">
        <v>853710</v>
      </c>
      <c r="Q21" s="2">
        <v>818710</v>
      </c>
      <c r="R21" s="23">
        <v>35000</v>
      </c>
      <c r="S21" s="89">
        <v>897060</v>
      </c>
      <c r="T21" s="2">
        <v>862060</v>
      </c>
      <c r="U21" s="90">
        <v>35000</v>
      </c>
      <c r="V21" s="12">
        <v>871126</v>
      </c>
      <c r="W21" s="2">
        <v>836126</v>
      </c>
      <c r="X21" s="23">
        <v>35000</v>
      </c>
      <c r="Y21" s="12">
        <v>836767</v>
      </c>
      <c r="Z21" s="2">
        <f t="shared" si="1"/>
        <v>811909</v>
      </c>
      <c r="AA21" s="23">
        <v>24858</v>
      </c>
      <c r="AB21" s="413">
        <v>920558</v>
      </c>
      <c r="AC21" s="411">
        <f t="shared" si="2"/>
        <v>885667</v>
      </c>
      <c r="AD21" s="414">
        <v>34891</v>
      </c>
      <c r="AE21" s="490">
        <v>1100707</v>
      </c>
      <c r="AF21" s="487">
        <v>1025287</v>
      </c>
      <c r="AG21" s="491">
        <v>75420</v>
      </c>
      <c r="AH21" s="525">
        <v>873172</v>
      </c>
      <c r="AI21" s="684">
        <v>820459</v>
      </c>
      <c r="AJ21" s="690">
        <v>52713</v>
      </c>
      <c r="AK21" s="525">
        <v>954853</v>
      </c>
      <c r="AL21" s="684">
        <f t="shared" si="16"/>
        <v>900895</v>
      </c>
      <c r="AM21" s="690">
        <v>53958</v>
      </c>
      <c r="AN21" s="525">
        <v>1205203</v>
      </c>
      <c r="AO21" s="684">
        <f t="shared" si="17"/>
        <v>1130890</v>
      </c>
      <c r="AP21" s="690">
        <v>74313</v>
      </c>
      <c r="AQ21" s="525">
        <v>1161657</v>
      </c>
      <c r="AR21" s="684">
        <f t="shared" si="18"/>
        <v>1088889</v>
      </c>
      <c r="AS21" s="690">
        <v>72768</v>
      </c>
      <c r="AT21" s="489">
        <v>1136704</v>
      </c>
      <c r="AU21" s="597">
        <f t="shared" si="19"/>
        <v>1047797</v>
      </c>
      <c r="AV21" s="598">
        <v>88907</v>
      </c>
      <c r="AW21" s="283">
        <f t="shared" si="3"/>
        <v>4.2203985932004686</v>
      </c>
      <c r="AX21" s="10">
        <f t="shared" si="4"/>
        <v>4.386306924516532</v>
      </c>
      <c r="AY21" s="26">
        <f t="shared" si="5"/>
        <v>4.0768640295957033</v>
      </c>
      <c r="AZ21" s="1">
        <f t="shared" si="6"/>
        <v>3.9139643538492161</v>
      </c>
      <c r="BA21" s="1">
        <f t="shared" si="7"/>
        <v>4.0997528434714363</v>
      </c>
      <c r="BB21" s="15">
        <f t="shared" si="8"/>
        <v>3.9016342273649482</v>
      </c>
      <c r="BC21" s="15">
        <f t="shared" si="9"/>
        <v>4.0177884714725538</v>
      </c>
      <c r="BD21" s="399">
        <f t="shared" si="10"/>
        <v>2.9707194475881575</v>
      </c>
      <c r="BE21" s="398">
        <f t="shared" si="11"/>
        <v>3.7902011606004185</v>
      </c>
      <c r="BF21" s="15">
        <f t="shared" si="12"/>
        <v>6.8519596949960349</v>
      </c>
      <c r="BG21" s="399">
        <v>6.0369549183895037</v>
      </c>
      <c r="BH21" s="688">
        <f t="shared" si="13"/>
        <v>5.650922183833532</v>
      </c>
      <c r="BI21" s="688">
        <f t="shared" si="14"/>
        <v>6.1660151858234675</v>
      </c>
      <c r="BJ21" s="688">
        <f t="shared" si="15"/>
        <v>6.2641554262574921</v>
      </c>
      <c r="BK21" s="689">
        <f t="shared" si="0"/>
        <v>7.8214733123134952</v>
      </c>
    </row>
    <row r="22" spans="1:63" ht="15.75" customHeight="1" x14ac:dyDescent="0.2">
      <c r="A22" s="9">
        <v>19</v>
      </c>
      <c r="B22" s="473" t="s">
        <v>28</v>
      </c>
      <c r="C22" s="161" t="s">
        <v>29</v>
      </c>
      <c r="D22" s="12">
        <v>3285000</v>
      </c>
      <c r="E22" s="2">
        <v>3060000</v>
      </c>
      <c r="F22" s="23">
        <v>225000</v>
      </c>
      <c r="G22" s="89">
        <v>3191938</v>
      </c>
      <c r="H22" s="2">
        <v>2978359</v>
      </c>
      <c r="I22" s="90">
        <v>213579</v>
      </c>
      <c r="J22" s="12">
        <v>3244301</v>
      </c>
      <c r="K22" s="2">
        <v>3043024</v>
      </c>
      <c r="L22" s="23">
        <v>201277</v>
      </c>
      <c r="M22" s="91">
        <v>3157219</v>
      </c>
      <c r="N22" s="2">
        <v>2957131</v>
      </c>
      <c r="O22" s="90">
        <v>200088</v>
      </c>
      <c r="P22" s="3">
        <v>3431120</v>
      </c>
      <c r="Q22" s="2">
        <v>3215026</v>
      </c>
      <c r="R22" s="23">
        <v>216094</v>
      </c>
      <c r="S22" s="89">
        <v>3479863</v>
      </c>
      <c r="T22" s="2">
        <v>3322262</v>
      </c>
      <c r="U22" s="90">
        <v>157601</v>
      </c>
      <c r="V22" s="12">
        <v>3356999</v>
      </c>
      <c r="W22" s="2">
        <v>3149926</v>
      </c>
      <c r="X22" s="23">
        <v>207073</v>
      </c>
      <c r="Y22" s="12">
        <v>3338759</v>
      </c>
      <c r="Z22" s="2">
        <f t="shared" si="1"/>
        <v>3145343</v>
      </c>
      <c r="AA22" s="23">
        <v>193416</v>
      </c>
      <c r="AB22" s="413">
        <v>3500170</v>
      </c>
      <c r="AC22" s="411">
        <f t="shared" si="2"/>
        <v>3308370</v>
      </c>
      <c r="AD22" s="414">
        <v>191800</v>
      </c>
      <c r="AE22" s="490">
        <v>3411992</v>
      </c>
      <c r="AF22" s="487">
        <v>3254343</v>
      </c>
      <c r="AG22" s="491">
        <v>157649</v>
      </c>
      <c r="AH22" s="525">
        <v>2648003</v>
      </c>
      <c r="AI22" s="684">
        <v>2592154</v>
      </c>
      <c r="AJ22" s="690">
        <v>55849</v>
      </c>
      <c r="AK22" s="525">
        <v>2760140</v>
      </c>
      <c r="AL22" s="684">
        <f t="shared" si="16"/>
        <v>2674123</v>
      </c>
      <c r="AM22" s="690">
        <v>86017</v>
      </c>
      <c r="AN22" s="525">
        <v>3168665</v>
      </c>
      <c r="AO22" s="684">
        <f t="shared" si="17"/>
        <v>3053553</v>
      </c>
      <c r="AP22" s="690">
        <v>115112</v>
      </c>
      <c r="AQ22" s="525">
        <v>3294582</v>
      </c>
      <c r="AR22" s="684">
        <f t="shared" si="18"/>
        <v>3149783</v>
      </c>
      <c r="AS22" s="690">
        <v>144799</v>
      </c>
      <c r="AT22" s="489">
        <v>3291945</v>
      </c>
      <c r="AU22" s="597">
        <f t="shared" si="19"/>
        <v>3064674</v>
      </c>
      <c r="AV22" s="598">
        <v>227271</v>
      </c>
      <c r="AW22" s="283">
        <f t="shared" si="3"/>
        <v>6.8493150684931505</v>
      </c>
      <c r="AX22" s="10">
        <f t="shared" si="4"/>
        <v>6.6912013955158276</v>
      </c>
      <c r="AY22" s="26">
        <f t="shared" si="5"/>
        <v>6.2040174447438758</v>
      </c>
      <c r="AZ22" s="1">
        <f t="shared" si="6"/>
        <v>6.3374761142638496</v>
      </c>
      <c r="BA22" s="1">
        <f t="shared" si="7"/>
        <v>6.2980601086525683</v>
      </c>
      <c r="BB22" s="15">
        <f t="shared" si="8"/>
        <v>4.5289426623979159</v>
      </c>
      <c r="BC22" s="15">
        <f t="shared" si="9"/>
        <v>6.1683962372345063</v>
      </c>
      <c r="BD22" s="399">
        <f t="shared" si="10"/>
        <v>5.7930506514546272</v>
      </c>
      <c r="BE22" s="398">
        <f t="shared" si="11"/>
        <v>5.4797338414991268</v>
      </c>
      <c r="BF22" s="15">
        <f t="shared" si="12"/>
        <v>4.6204387349091087</v>
      </c>
      <c r="BG22" s="399">
        <v>2.1090988189968063</v>
      </c>
      <c r="BH22" s="688">
        <f t="shared" si="13"/>
        <v>3.116399892759063</v>
      </c>
      <c r="BI22" s="688">
        <f t="shared" si="14"/>
        <v>3.6328232867785011</v>
      </c>
      <c r="BJ22" s="688">
        <f t="shared" si="15"/>
        <v>4.3950643814602275</v>
      </c>
      <c r="BK22" s="689">
        <f t="shared" si="0"/>
        <v>6.9038516743141205</v>
      </c>
    </row>
    <row r="23" spans="1:63" ht="15.75" customHeight="1" x14ac:dyDescent="0.2">
      <c r="A23" s="9">
        <v>20</v>
      </c>
      <c r="B23" s="473" t="s">
        <v>28</v>
      </c>
      <c r="C23" s="161" t="s">
        <v>27</v>
      </c>
      <c r="D23" s="12">
        <v>822000</v>
      </c>
      <c r="E23" s="2">
        <v>774000</v>
      </c>
      <c r="F23" s="23">
        <v>48000</v>
      </c>
      <c r="G23" s="89">
        <v>809638</v>
      </c>
      <c r="H23" s="2">
        <v>763638</v>
      </c>
      <c r="I23" s="90">
        <v>46000</v>
      </c>
      <c r="J23" s="12">
        <v>997064</v>
      </c>
      <c r="K23" s="2">
        <v>950464</v>
      </c>
      <c r="L23" s="23">
        <v>46600</v>
      </c>
      <c r="M23" s="91">
        <v>1077739</v>
      </c>
      <c r="N23" s="2">
        <v>1030339</v>
      </c>
      <c r="O23" s="90">
        <v>47400</v>
      </c>
      <c r="P23" s="3">
        <v>1143336</v>
      </c>
      <c r="Q23" s="2">
        <v>1097736</v>
      </c>
      <c r="R23" s="23">
        <v>45600</v>
      </c>
      <c r="S23" s="89">
        <v>1153050</v>
      </c>
      <c r="T23" s="2">
        <v>1111850</v>
      </c>
      <c r="U23" s="90">
        <v>41200</v>
      </c>
      <c r="V23" s="12">
        <v>1159415</v>
      </c>
      <c r="W23" s="2">
        <v>1118915</v>
      </c>
      <c r="X23" s="23">
        <v>40500</v>
      </c>
      <c r="Y23" s="12">
        <v>1068062</v>
      </c>
      <c r="Z23" s="2">
        <f t="shared" si="1"/>
        <v>1030562</v>
      </c>
      <c r="AA23" s="23">
        <v>37500</v>
      </c>
      <c r="AB23" s="413">
        <v>1101046</v>
      </c>
      <c r="AC23" s="411">
        <f t="shared" si="2"/>
        <v>1088267</v>
      </c>
      <c r="AD23" s="414">
        <v>12779</v>
      </c>
      <c r="AE23" s="490">
        <v>1038347</v>
      </c>
      <c r="AF23" s="487">
        <v>1021368</v>
      </c>
      <c r="AG23" s="491">
        <v>16979</v>
      </c>
      <c r="AH23" s="525">
        <v>829315</v>
      </c>
      <c r="AI23" s="684">
        <v>817566</v>
      </c>
      <c r="AJ23" s="690">
        <v>11749</v>
      </c>
      <c r="AK23" s="525">
        <v>798177</v>
      </c>
      <c r="AL23" s="684">
        <f t="shared" si="16"/>
        <v>785745</v>
      </c>
      <c r="AM23" s="690">
        <v>12432</v>
      </c>
      <c r="AN23" s="525">
        <v>911410</v>
      </c>
      <c r="AO23" s="684">
        <f t="shared" si="17"/>
        <v>892345</v>
      </c>
      <c r="AP23" s="690">
        <v>19065</v>
      </c>
      <c r="AQ23" s="525">
        <v>965118</v>
      </c>
      <c r="AR23" s="684">
        <f t="shared" si="18"/>
        <v>949329</v>
      </c>
      <c r="AS23" s="690">
        <v>15789</v>
      </c>
      <c r="AT23" s="489">
        <v>960724</v>
      </c>
      <c r="AU23" s="597">
        <f t="shared" si="19"/>
        <v>943455</v>
      </c>
      <c r="AV23" s="598">
        <v>17269</v>
      </c>
      <c r="AW23" s="283">
        <f t="shared" si="3"/>
        <v>5.8394160583941606</v>
      </c>
      <c r="AX23" s="10">
        <f t="shared" si="4"/>
        <v>5.681551508204902</v>
      </c>
      <c r="AY23" s="26">
        <f t="shared" si="5"/>
        <v>4.6737220479327304</v>
      </c>
      <c r="AZ23" s="1">
        <f t="shared" si="6"/>
        <v>4.3980963851173618</v>
      </c>
      <c r="BA23" s="1">
        <f t="shared" si="7"/>
        <v>3.988328890195008</v>
      </c>
      <c r="BB23" s="15">
        <f t="shared" si="8"/>
        <v>3.5731321278348731</v>
      </c>
      <c r="BC23" s="15">
        <f t="shared" si="9"/>
        <v>3.4931409374555273</v>
      </c>
      <c r="BD23" s="399">
        <f t="shared" si="10"/>
        <v>3.5110321310935131</v>
      </c>
      <c r="BE23" s="398">
        <f t="shared" si="11"/>
        <v>1.1606236251709736</v>
      </c>
      <c r="BF23" s="15">
        <f t="shared" si="12"/>
        <v>1.6351951707858741</v>
      </c>
      <c r="BG23" s="399">
        <v>1.4167113822853801</v>
      </c>
      <c r="BH23" s="688">
        <f t="shared" si="13"/>
        <v>1.5575492653885039</v>
      </c>
      <c r="BI23" s="688">
        <f t="shared" si="14"/>
        <v>2.0918137830394663</v>
      </c>
      <c r="BJ23" s="688">
        <f t="shared" si="15"/>
        <v>1.6359657575550346</v>
      </c>
      <c r="BK23" s="689">
        <f t="shared" si="0"/>
        <v>1.7974985531744809</v>
      </c>
    </row>
    <row r="24" spans="1:63" ht="15.75" customHeight="1" x14ac:dyDescent="0.2">
      <c r="A24" s="9">
        <v>21</v>
      </c>
      <c r="B24" s="473" t="s">
        <v>23</v>
      </c>
      <c r="C24" s="161" t="s">
        <v>26</v>
      </c>
      <c r="D24" s="12">
        <v>7734000</v>
      </c>
      <c r="E24" s="2">
        <v>4973000</v>
      </c>
      <c r="F24" s="23">
        <v>2761000</v>
      </c>
      <c r="G24" s="89">
        <v>8786731</v>
      </c>
      <c r="H24" s="2">
        <v>5692428</v>
      </c>
      <c r="I24" s="90">
        <v>3094303</v>
      </c>
      <c r="J24" s="12">
        <v>8027537</v>
      </c>
      <c r="K24" s="2">
        <v>5555057</v>
      </c>
      <c r="L24" s="23">
        <v>2472480</v>
      </c>
      <c r="M24" s="91">
        <v>8922112</v>
      </c>
      <c r="N24" s="2">
        <v>6361466</v>
      </c>
      <c r="O24" s="90">
        <v>2560646</v>
      </c>
      <c r="P24" s="3">
        <v>9037780</v>
      </c>
      <c r="Q24" s="2">
        <v>8251493</v>
      </c>
      <c r="R24" s="23">
        <v>786287</v>
      </c>
      <c r="S24" s="89">
        <v>11813343</v>
      </c>
      <c r="T24" s="2">
        <v>10100408</v>
      </c>
      <c r="U24" s="90">
        <v>1712935</v>
      </c>
      <c r="V24" s="12">
        <v>10162658</v>
      </c>
      <c r="W24" s="2">
        <v>8872000</v>
      </c>
      <c r="X24" s="23">
        <v>1290658</v>
      </c>
      <c r="Y24" s="12">
        <v>9780653</v>
      </c>
      <c r="Z24" s="2">
        <f t="shared" si="1"/>
        <v>8743904</v>
      </c>
      <c r="AA24" s="23">
        <v>1036749</v>
      </c>
      <c r="AB24" s="413">
        <v>9036379</v>
      </c>
      <c r="AC24" s="411">
        <f t="shared" si="2"/>
        <v>7635740</v>
      </c>
      <c r="AD24" s="414">
        <v>1400639</v>
      </c>
      <c r="AE24" s="490">
        <v>9141989</v>
      </c>
      <c r="AF24" s="487">
        <v>8200364</v>
      </c>
      <c r="AG24" s="491">
        <v>941625</v>
      </c>
      <c r="AH24" s="525">
        <v>3211704</v>
      </c>
      <c r="AI24" s="684">
        <v>2772453</v>
      </c>
      <c r="AJ24" s="690">
        <v>439251</v>
      </c>
      <c r="AK24" s="525">
        <v>4155653</v>
      </c>
      <c r="AL24" s="684">
        <f t="shared" si="16"/>
        <v>3507371</v>
      </c>
      <c r="AM24" s="690">
        <v>648282</v>
      </c>
      <c r="AN24" s="525">
        <v>6953302</v>
      </c>
      <c r="AO24" s="684">
        <f t="shared" si="17"/>
        <v>5659988</v>
      </c>
      <c r="AP24" s="690">
        <v>1293314</v>
      </c>
      <c r="AQ24" s="525">
        <v>9417472</v>
      </c>
      <c r="AR24" s="684">
        <f t="shared" si="18"/>
        <v>7665822</v>
      </c>
      <c r="AS24" s="690">
        <v>1751650</v>
      </c>
      <c r="AT24" s="489">
        <v>9231505</v>
      </c>
      <c r="AU24" s="597">
        <f t="shared" si="19"/>
        <v>7493140</v>
      </c>
      <c r="AV24" s="598">
        <v>1738365</v>
      </c>
      <c r="AW24" s="283">
        <f t="shared" si="3"/>
        <v>35.699508663046288</v>
      </c>
      <c r="AX24" s="10">
        <f t="shared" si="4"/>
        <v>35.215633663987212</v>
      </c>
      <c r="AY24" s="26">
        <f t="shared" si="5"/>
        <v>30.79998260985904</v>
      </c>
      <c r="AZ24" s="1">
        <f t="shared" si="6"/>
        <v>28.699998386032366</v>
      </c>
      <c r="BA24" s="1">
        <f t="shared" si="7"/>
        <v>8.7000015490529758</v>
      </c>
      <c r="BB24" s="15">
        <f t="shared" si="8"/>
        <v>14.500002243226156</v>
      </c>
      <c r="BC24" s="15">
        <f t="shared" si="9"/>
        <v>12.700004270536311</v>
      </c>
      <c r="BD24" s="399">
        <f t="shared" si="10"/>
        <v>10.599997771109965</v>
      </c>
      <c r="BE24" s="398">
        <f t="shared" si="11"/>
        <v>15.500002821926792</v>
      </c>
      <c r="BF24" s="15">
        <f t="shared" si="12"/>
        <v>10.30000145482564</v>
      </c>
      <c r="BG24" s="399">
        <v>13.676571689047309</v>
      </c>
      <c r="BH24" s="688">
        <f t="shared" si="13"/>
        <v>15.600003176396104</v>
      </c>
      <c r="BI24" s="688">
        <f t="shared" si="14"/>
        <v>18.599997526355104</v>
      </c>
      <c r="BJ24" s="688">
        <f t="shared" si="15"/>
        <v>18.600002208660669</v>
      </c>
      <c r="BK24" s="689">
        <f t="shared" si="0"/>
        <v>18.830786529390387</v>
      </c>
    </row>
    <row r="25" spans="1:63" ht="15.75" customHeight="1" x14ac:dyDescent="0.2">
      <c r="A25" s="9">
        <v>22</v>
      </c>
      <c r="B25" s="473" t="s">
        <v>23</v>
      </c>
      <c r="C25" s="161" t="s">
        <v>25</v>
      </c>
      <c r="D25" s="12">
        <v>550000</v>
      </c>
      <c r="E25" s="2">
        <v>511000</v>
      </c>
      <c r="F25" s="23">
        <v>39000</v>
      </c>
      <c r="G25" s="89">
        <v>589745</v>
      </c>
      <c r="H25" s="2">
        <v>549627</v>
      </c>
      <c r="I25" s="90">
        <v>40118</v>
      </c>
      <c r="J25" s="12">
        <v>600039</v>
      </c>
      <c r="K25" s="2">
        <v>557207</v>
      </c>
      <c r="L25" s="23">
        <v>42832</v>
      </c>
      <c r="M25" s="91">
        <v>563373</v>
      </c>
      <c r="N25" s="2">
        <v>519774</v>
      </c>
      <c r="O25" s="90">
        <v>43599</v>
      </c>
      <c r="P25" s="3">
        <v>560292</v>
      </c>
      <c r="Q25" s="2">
        <v>516783</v>
      </c>
      <c r="R25" s="23">
        <v>43509</v>
      </c>
      <c r="S25" s="89">
        <v>604172</v>
      </c>
      <c r="T25" s="2">
        <v>556538</v>
      </c>
      <c r="U25" s="90">
        <v>47634</v>
      </c>
      <c r="V25" s="12">
        <v>558101</v>
      </c>
      <c r="W25" s="2">
        <v>509387</v>
      </c>
      <c r="X25" s="23">
        <v>48714</v>
      </c>
      <c r="Y25" s="12">
        <v>634940</v>
      </c>
      <c r="Z25" s="2">
        <f t="shared" si="1"/>
        <v>585536</v>
      </c>
      <c r="AA25" s="23">
        <v>49404</v>
      </c>
      <c r="AB25" s="413">
        <v>741898</v>
      </c>
      <c r="AC25" s="411">
        <f t="shared" si="2"/>
        <v>694844</v>
      </c>
      <c r="AD25" s="414">
        <v>47054</v>
      </c>
      <c r="AE25" s="490">
        <v>682067</v>
      </c>
      <c r="AF25" s="487">
        <v>652142</v>
      </c>
      <c r="AG25" s="491">
        <v>29925</v>
      </c>
      <c r="AH25" s="525">
        <v>594897</v>
      </c>
      <c r="AI25" s="684">
        <v>550389</v>
      </c>
      <c r="AJ25" s="690">
        <v>44508</v>
      </c>
      <c r="AK25" s="525">
        <v>665855</v>
      </c>
      <c r="AL25" s="684">
        <f t="shared" si="16"/>
        <v>618111</v>
      </c>
      <c r="AM25" s="690">
        <v>47744</v>
      </c>
      <c r="AN25" s="525">
        <v>690019</v>
      </c>
      <c r="AO25" s="684">
        <f t="shared" si="17"/>
        <v>637617</v>
      </c>
      <c r="AP25" s="690">
        <v>52402</v>
      </c>
      <c r="AQ25" s="525">
        <v>667802</v>
      </c>
      <c r="AR25" s="684">
        <f t="shared" si="18"/>
        <v>636192</v>
      </c>
      <c r="AS25" s="690">
        <v>31610</v>
      </c>
      <c r="AT25" s="489">
        <v>681607</v>
      </c>
      <c r="AU25" s="597">
        <f t="shared" si="19"/>
        <v>645747</v>
      </c>
      <c r="AV25" s="598">
        <v>35860</v>
      </c>
      <c r="AW25" s="283">
        <f t="shared" si="3"/>
        <v>7.0909090909090908</v>
      </c>
      <c r="AX25" s="10">
        <f t="shared" si="4"/>
        <v>6.8026011242147035</v>
      </c>
      <c r="AY25" s="26">
        <f t="shared" si="5"/>
        <v>7.1382026834922394</v>
      </c>
      <c r="AZ25" s="1">
        <f t="shared" si="6"/>
        <v>7.738922525573642</v>
      </c>
      <c r="BA25" s="1">
        <f t="shared" si="7"/>
        <v>7.7654151763723203</v>
      </c>
      <c r="BB25" s="15">
        <f t="shared" si="8"/>
        <v>7.8841786775951217</v>
      </c>
      <c r="BC25" s="15">
        <f t="shared" si="9"/>
        <v>8.7285276320952665</v>
      </c>
      <c r="BD25" s="399">
        <f t="shared" si="10"/>
        <v>7.7808926827731755</v>
      </c>
      <c r="BE25" s="398">
        <f t="shared" si="11"/>
        <v>6.3423812976986058</v>
      </c>
      <c r="BF25" s="15">
        <f t="shared" si="12"/>
        <v>4.3873988918977167</v>
      </c>
      <c r="BG25" s="399">
        <v>7.4816312739852435</v>
      </c>
      <c r="BH25" s="688">
        <f t="shared" si="13"/>
        <v>7.1703298766247912</v>
      </c>
      <c r="BI25" s="688">
        <f t="shared" si="14"/>
        <v>7.5942836356680035</v>
      </c>
      <c r="BJ25" s="688">
        <f t="shared" si="15"/>
        <v>4.7334389534622536</v>
      </c>
      <c r="BK25" s="689">
        <f t="shared" si="0"/>
        <v>5.2610962035307729</v>
      </c>
    </row>
    <row r="26" spans="1:63" ht="15.75" customHeight="1" x14ac:dyDescent="0.2">
      <c r="A26" s="9">
        <v>23</v>
      </c>
      <c r="B26" s="473" t="s">
        <v>23</v>
      </c>
      <c r="C26" s="162" t="s">
        <v>24</v>
      </c>
      <c r="D26" s="12">
        <v>154000</v>
      </c>
      <c r="E26" s="2">
        <v>150000</v>
      </c>
      <c r="F26" s="23">
        <v>4000</v>
      </c>
      <c r="G26" s="89">
        <v>162957</v>
      </c>
      <c r="H26" s="2">
        <v>158278</v>
      </c>
      <c r="I26" s="90">
        <v>4679</v>
      </c>
      <c r="J26" s="12">
        <v>147408</v>
      </c>
      <c r="K26" s="2">
        <v>145958</v>
      </c>
      <c r="L26" s="23">
        <v>1450</v>
      </c>
      <c r="M26" s="91">
        <v>118295</v>
      </c>
      <c r="N26" s="2">
        <v>115078</v>
      </c>
      <c r="O26" s="90">
        <v>3217</v>
      </c>
      <c r="P26" s="3">
        <v>87560</v>
      </c>
      <c r="Q26" s="2">
        <v>85128</v>
      </c>
      <c r="R26" s="23">
        <v>2432</v>
      </c>
      <c r="S26" s="89">
        <v>114018</v>
      </c>
      <c r="T26" s="2">
        <v>111285</v>
      </c>
      <c r="U26" s="90">
        <v>2733</v>
      </c>
      <c r="V26" s="12">
        <v>167169</v>
      </c>
      <c r="W26" s="2">
        <v>164462</v>
      </c>
      <c r="X26" s="23">
        <v>2707</v>
      </c>
      <c r="Y26" s="12">
        <v>149731</v>
      </c>
      <c r="Z26" s="2">
        <f t="shared" si="1"/>
        <v>146794</v>
      </c>
      <c r="AA26" s="23">
        <v>2937</v>
      </c>
      <c r="AB26" s="413">
        <v>130767</v>
      </c>
      <c r="AC26" s="411">
        <f t="shared" si="2"/>
        <v>128131</v>
      </c>
      <c r="AD26" s="414">
        <v>2636</v>
      </c>
      <c r="AE26" s="490">
        <v>126057</v>
      </c>
      <c r="AF26" s="487">
        <v>123823</v>
      </c>
      <c r="AG26" s="491">
        <v>2234</v>
      </c>
      <c r="AH26" s="525">
        <v>85431</v>
      </c>
      <c r="AI26" s="684">
        <v>82723</v>
      </c>
      <c r="AJ26" s="690">
        <v>2708</v>
      </c>
      <c r="AK26" s="525">
        <v>101010</v>
      </c>
      <c r="AL26" s="684">
        <f t="shared" si="16"/>
        <v>98494</v>
      </c>
      <c r="AM26" s="690">
        <v>2516</v>
      </c>
      <c r="AN26" s="525">
        <v>108227</v>
      </c>
      <c r="AO26" s="684">
        <f t="shared" si="17"/>
        <v>104730</v>
      </c>
      <c r="AP26" s="690">
        <v>3497</v>
      </c>
      <c r="AQ26" s="525">
        <v>120205</v>
      </c>
      <c r="AR26" s="684">
        <f t="shared" si="18"/>
        <v>118036</v>
      </c>
      <c r="AS26" s="690">
        <v>2169</v>
      </c>
      <c r="AT26" s="489">
        <v>119335</v>
      </c>
      <c r="AU26" s="597">
        <f t="shared" si="19"/>
        <v>117199</v>
      </c>
      <c r="AV26" s="598">
        <v>2136</v>
      </c>
      <c r="AW26" s="283">
        <f t="shared" si="3"/>
        <v>2.5974025974025974</v>
      </c>
      <c r="AX26" s="10">
        <f t="shared" si="4"/>
        <v>2.8713096092834305</v>
      </c>
      <c r="AY26" s="26">
        <f t="shared" si="5"/>
        <v>0.9836643872788452</v>
      </c>
      <c r="AZ26" s="1">
        <f t="shared" si="6"/>
        <v>2.7194725051777335</v>
      </c>
      <c r="BA26" s="1">
        <f t="shared" si="7"/>
        <v>2.7775239835541345</v>
      </c>
      <c r="BB26" s="15">
        <f t="shared" si="8"/>
        <v>2.3969899489554281</v>
      </c>
      <c r="BC26" s="15">
        <f t="shared" si="9"/>
        <v>1.6193193714145564</v>
      </c>
      <c r="BD26" s="399">
        <f t="shared" si="10"/>
        <v>1.9615176549946236</v>
      </c>
      <c r="BE26" s="398">
        <f t="shared" si="11"/>
        <v>2.015799093043352</v>
      </c>
      <c r="BF26" s="15">
        <f t="shared" si="12"/>
        <v>1.7722141570876666</v>
      </c>
      <c r="BG26" s="399">
        <v>3.1698095539090025</v>
      </c>
      <c r="BH26" s="688">
        <f t="shared" si="13"/>
        <v>2.4908424908424909</v>
      </c>
      <c r="BI26" s="688">
        <f t="shared" si="14"/>
        <v>3.2311715191218457</v>
      </c>
      <c r="BJ26" s="688">
        <f t="shared" si="15"/>
        <v>1.8044174535169086</v>
      </c>
      <c r="BK26" s="689">
        <f t="shared" si="0"/>
        <v>1.7899191352076089</v>
      </c>
    </row>
    <row r="27" spans="1:63" ht="15.75" customHeight="1" x14ac:dyDescent="0.2">
      <c r="A27" s="9">
        <v>24</v>
      </c>
      <c r="B27" s="473" t="s">
        <v>23</v>
      </c>
      <c r="C27" s="161" t="s">
        <v>22</v>
      </c>
      <c r="D27" s="12">
        <v>224000</v>
      </c>
      <c r="E27" s="2">
        <v>217000</v>
      </c>
      <c r="F27" s="23">
        <v>7000</v>
      </c>
      <c r="G27" s="89">
        <v>228525</v>
      </c>
      <c r="H27" s="2">
        <v>221225</v>
      </c>
      <c r="I27" s="90">
        <v>7300</v>
      </c>
      <c r="J27" s="12">
        <v>234817</v>
      </c>
      <c r="K27" s="2">
        <v>227517</v>
      </c>
      <c r="L27" s="23">
        <v>7300</v>
      </c>
      <c r="M27" s="91">
        <v>248072</v>
      </c>
      <c r="N27" s="2">
        <v>240772</v>
      </c>
      <c r="O27" s="90">
        <v>7300</v>
      </c>
      <c r="P27" s="3">
        <v>336571</v>
      </c>
      <c r="Q27" s="2">
        <v>329271</v>
      </c>
      <c r="R27" s="23">
        <v>7300</v>
      </c>
      <c r="S27" s="89">
        <v>346680</v>
      </c>
      <c r="T27" s="2">
        <v>339380</v>
      </c>
      <c r="U27" s="90">
        <v>7300</v>
      </c>
      <c r="V27" s="12">
        <v>414987</v>
      </c>
      <c r="W27" s="2">
        <v>407687</v>
      </c>
      <c r="X27" s="23">
        <v>7300</v>
      </c>
      <c r="Y27" s="12">
        <v>397198</v>
      </c>
      <c r="Z27" s="2">
        <f t="shared" si="1"/>
        <v>389898</v>
      </c>
      <c r="AA27" s="23">
        <v>7300</v>
      </c>
      <c r="AB27" s="413">
        <v>419417</v>
      </c>
      <c r="AC27" s="411">
        <f t="shared" si="2"/>
        <v>412117</v>
      </c>
      <c r="AD27" s="414">
        <v>7300</v>
      </c>
      <c r="AE27" s="490">
        <v>416024</v>
      </c>
      <c r="AF27" s="487">
        <v>408724</v>
      </c>
      <c r="AG27" s="491">
        <v>7300</v>
      </c>
      <c r="AH27" s="525">
        <v>408360</v>
      </c>
      <c r="AI27" s="684">
        <v>400560</v>
      </c>
      <c r="AJ27" s="690">
        <v>7800</v>
      </c>
      <c r="AK27" s="525">
        <v>489088</v>
      </c>
      <c r="AL27" s="684">
        <f t="shared" si="16"/>
        <v>481288</v>
      </c>
      <c r="AM27" s="690">
        <v>7800</v>
      </c>
      <c r="AN27" s="525">
        <v>604379</v>
      </c>
      <c r="AO27" s="684">
        <f t="shared" si="17"/>
        <v>596579</v>
      </c>
      <c r="AP27" s="690">
        <v>7800</v>
      </c>
      <c r="AQ27" s="525">
        <v>701298</v>
      </c>
      <c r="AR27" s="684">
        <f t="shared" si="18"/>
        <v>696574</v>
      </c>
      <c r="AS27" s="690">
        <v>4724</v>
      </c>
      <c r="AT27" s="489">
        <v>707221</v>
      </c>
      <c r="AU27" s="597">
        <f t="shared" si="19"/>
        <v>701506</v>
      </c>
      <c r="AV27" s="598">
        <v>5715</v>
      </c>
      <c r="AW27" s="283">
        <f t="shared" si="3"/>
        <v>3.125</v>
      </c>
      <c r="AX27" s="10">
        <f t="shared" si="4"/>
        <v>3.1943988622688981</v>
      </c>
      <c r="AY27" s="26">
        <f t="shared" si="5"/>
        <v>3.1088038770617121</v>
      </c>
      <c r="AZ27" s="1">
        <f t="shared" si="6"/>
        <v>2.9426940565642234</v>
      </c>
      <c r="BA27" s="1">
        <f t="shared" si="7"/>
        <v>2.1689331522917898</v>
      </c>
      <c r="BB27" s="15">
        <f t="shared" si="8"/>
        <v>2.1056882427598937</v>
      </c>
      <c r="BC27" s="15">
        <f t="shared" si="9"/>
        <v>1.7590912486415238</v>
      </c>
      <c r="BD27" s="399">
        <f t="shared" si="10"/>
        <v>1.8378743095383159</v>
      </c>
      <c r="BE27" s="398">
        <f t="shared" si="11"/>
        <v>1.7405112334502415</v>
      </c>
      <c r="BF27" s="15">
        <f t="shared" si="12"/>
        <v>1.7547064592427359</v>
      </c>
      <c r="BG27" s="399">
        <v>1.9100793417572732</v>
      </c>
      <c r="BH27" s="688">
        <f t="shared" si="13"/>
        <v>1.5948050248626013</v>
      </c>
      <c r="BI27" s="688">
        <f t="shared" si="14"/>
        <v>1.2905809103228272</v>
      </c>
      <c r="BJ27" s="688">
        <f t="shared" si="15"/>
        <v>0.67360808101548841</v>
      </c>
      <c r="BK27" s="689">
        <f t="shared" si="0"/>
        <v>0.8080925198770964</v>
      </c>
    </row>
    <row r="28" spans="1:63" ht="15.75" customHeight="1" x14ac:dyDescent="0.2">
      <c r="A28" s="9">
        <v>25</v>
      </c>
      <c r="B28" s="473" t="s">
        <v>15</v>
      </c>
      <c r="C28" s="161" t="s">
        <v>21</v>
      </c>
      <c r="D28" s="12">
        <v>746000</v>
      </c>
      <c r="E28" s="2">
        <v>637000</v>
      </c>
      <c r="F28" s="23">
        <v>109000</v>
      </c>
      <c r="G28" s="89">
        <v>620957</v>
      </c>
      <c r="H28" s="2">
        <v>502218</v>
      </c>
      <c r="I28" s="90">
        <v>118739</v>
      </c>
      <c r="J28" s="12">
        <v>719946</v>
      </c>
      <c r="K28" s="2">
        <v>599208</v>
      </c>
      <c r="L28" s="23">
        <v>120738</v>
      </c>
      <c r="M28" s="91">
        <v>714519</v>
      </c>
      <c r="N28" s="2">
        <v>593204</v>
      </c>
      <c r="O28" s="90">
        <v>121315</v>
      </c>
      <c r="P28" s="3">
        <v>717691</v>
      </c>
      <c r="Q28" s="2">
        <v>604480</v>
      </c>
      <c r="R28" s="23">
        <v>113211</v>
      </c>
      <c r="S28" s="89">
        <v>664855</v>
      </c>
      <c r="T28" s="2">
        <v>558953</v>
      </c>
      <c r="U28" s="90">
        <v>105902</v>
      </c>
      <c r="V28" s="12">
        <v>638048</v>
      </c>
      <c r="W28" s="2">
        <v>535533</v>
      </c>
      <c r="X28" s="23">
        <v>102515</v>
      </c>
      <c r="Y28" s="12">
        <v>636751</v>
      </c>
      <c r="Z28" s="2">
        <f t="shared" si="1"/>
        <v>518594</v>
      </c>
      <c r="AA28" s="23">
        <v>118157</v>
      </c>
      <c r="AB28" s="413">
        <v>615600</v>
      </c>
      <c r="AC28" s="411">
        <f t="shared" si="2"/>
        <v>497697</v>
      </c>
      <c r="AD28" s="414">
        <v>117903</v>
      </c>
      <c r="AE28" s="490">
        <v>606867</v>
      </c>
      <c r="AF28" s="487">
        <v>483077</v>
      </c>
      <c r="AG28" s="491">
        <v>123790</v>
      </c>
      <c r="AH28" s="525">
        <v>381919</v>
      </c>
      <c r="AI28" s="684">
        <v>281427</v>
      </c>
      <c r="AJ28" s="690">
        <v>100492</v>
      </c>
      <c r="AK28" s="525">
        <v>402803</v>
      </c>
      <c r="AL28" s="684">
        <f t="shared" si="16"/>
        <v>298890</v>
      </c>
      <c r="AM28" s="690">
        <v>103913</v>
      </c>
      <c r="AN28" s="525">
        <v>416423</v>
      </c>
      <c r="AO28" s="684">
        <f t="shared" si="17"/>
        <v>298743</v>
      </c>
      <c r="AP28" s="690">
        <v>117680</v>
      </c>
      <c r="AQ28" s="525">
        <v>564928</v>
      </c>
      <c r="AR28" s="684">
        <f t="shared" si="18"/>
        <v>454998</v>
      </c>
      <c r="AS28" s="690">
        <v>109930</v>
      </c>
      <c r="AT28" s="489">
        <v>548337</v>
      </c>
      <c r="AU28" s="597">
        <f t="shared" si="19"/>
        <v>440731</v>
      </c>
      <c r="AV28" s="598">
        <v>107606</v>
      </c>
      <c r="AW28" s="283">
        <f t="shared" si="3"/>
        <v>14.611260053619301</v>
      </c>
      <c r="AX28" s="10">
        <f t="shared" si="4"/>
        <v>19.121935979463956</v>
      </c>
      <c r="AY28" s="26">
        <f t="shared" si="5"/>
        <v>16.770424448500304</v>
      </c>
      <c r="AZ28" s="1">
        <f t="shared" si="6"/>
        <v>16.978554804001014</v>
      </c>
      <c r="BA28" s="1">
        <f t="shared" si="7"/>
        <v>15.774337423765939</v>
      </c>
      <c r="BB28" s="15">
        <f t="shared" si="8"/>
        <v>15.928585932270947</v>
      </c>
      <c r="BC28" s="15">
        <f t="shared" si="9"/>
        <v>16.066973017703997</v>
      </c>
      <c r="BD28" s="399">
        <f t="shared" si="10"/>
        <v>18.556233127234979</v>
      </c>
      <c r="BE28" s="398">
        <f t="shared" si="11"/>
        <v>19.15253411306043</v>
      </c>
      <c r="BF28" s="15">
        <f t="shared" si="12"/>
        <v>20.398209162798437</v>
      </c>
      <c r="BG28" s="399">
        <v>26.3123856105614</v>
      </c>
      <c r="BH28" s="688">
        <f t="shared" si="13"/>
        <v>25.797474199546677</v>
      </c>
      <c r="BI28" s="688">
        <f t="shared" si="14"/>
        <v>28.259726287933184</v>
      </c>
      <c r="BJ28" s="688">
        <f t="shared" si="15"/>
        <v>19.459116914013823</v>
      </c>
      <c r="BK28" s="689">
        <f t="shared" si="0"/>
        <v>19.624063304135962</v>
      </c>
    </row>
    <row r="29" spans="1:63" ht="15.75" customHeight="1" x14ac:dyDescent="0.2">
      <c r="A29" s="9">
        <v>26</v>
      </c>
      <c r="B29" s="473" t="s">
        <v>15</v>
      </c>
      <c r="C29" s="161" t="s">
        <v>20</v>
      </c>
      <c r="D29" s="12">
        <v>1882000</v>
      </c>
      <c r="E29" s="2">
        <v>1790000</v>
      </c>
      <c r="F29" s="23">
        <v>92000</v>
      </c>
      <c r="G29" s="89">
        <v>1915247</v>
      </c>
      <c r="H29" s="2">
        <v>1858560</v>
      </c>
      <c r="I29" s="90">
        <v>56687</v>
      </c>
      <c r="J29" s="12">
        <v>2001014</v>
      </c>
      <c r="K29" s="2">
        <v>1948721</v>
      </c>
      <c r="L29" s="23">
        <v>52293</v>
      </c>
      <c r="M29" s="91">
        <v>2011035</v>
      </c>
      <c r="N29" s="2">
        <v>1964026</v>
      </c>
      <c r="O29" s="90">
        <v>47009</v>
      </c>
      <c r="P29" s="3">
        <v>2070959</v>
      </c>
      <c r="Q29" s="2">
        <v>2026893</v>
      </c>
      <c r="R29" s="23">
        <v>44066</v>
      </c>
      <c r="S29" s="89">
        <v>2132849</v>
      </c>
      <c r="T29" s="2">
        <v>2095732</v>
      </c>
      <c r="U29" s="90">
        <v>37117</v>
      </c>
      <c r="V29" s="12">
        <v>2181785</v>
      </c>
      <c r="W29" s="2">
        <v>2146080</v>
      </c>
      <c r="X29" s="23">
        <v>35705</v>
      </c>
      <c r="Y29" s="12">
        <v>2170287</v>
      </c>
      <c r="Z29" s="2">
        <f t="shared" si="1"/>
        <v>2124175</v>
      </c>
      <c r="AA29" s="23">
        <v>46112</v>
      </c>
      <c r="AB29" s="413">
        <v>2014034</v>
      </c>
      <c r="AC29" s="411">
        <f t="shared" si="2"/>
        <v>1963920</v>
      </c>
      <c r="AD29" s="414">
        <v>50114</v>
      </c>
      <c r="AE29" s="490">
        <v>1960195</v>
      </c>
      <c r="AF29" s="487">
        <v>1915893</v>
      </c>
      <c r="AG29" s="491">
        <v>44302</v>
      </c>
      <c r="AH29" s="525">
        <v>1126915</v>
      </c>
      <c r="AI29" s="684">
        <v>1105197</v>
      </c>
      <c r="AJ29" s="690">
        <v>21718</v>
      </c>
      <c r="AK29" s="525">
        <v>1278096</v>
      </c>
      <c r="AL29" s="684">
        <f t="shared" si="16"/>
        <v>1249496</v>
      </c>
      <c r="AM29" s="690">
        <v>28600</v>
      </c>
      <c r="AN29" s="525">
        <v>1693380</v>
      </c>
      <c r="AO29" s="684">
        <f t="shared" si="17"/>
        <v>1654231</v>
      </c>
      <c r="AP29" s="690">
        <v>39149</v>
      </c>
      <c r="AQ29" s="525">
        <v>1712158</v>
      </c>
      <c r="AR29" s="684">
        <f t="shared" si="18"/>
        <v>1674451</v>
      </c>
      <c r="AS29" s="690">
        <v>37707</v>
      </c>
      <c r="AT29" s="489">
        <v>1530136</v>
      </c>
      <c r="AU29" s="597">
        <f t="shared" si="19"/>
        <v>1494555</v>
      </c>
      <c r="AV29" s="598">
        <v>35581</v>
      </c>
      <c r="AW29" s="283">
        <f t="shared" si="3"/>
        <v>4.8884165781083952</v>
      </c>
      <c r="AX29" s="10">
        <f t="shared" si="4"/>
        <v>2.9597749010963077</v>
      </c>
      <c r="AY29" s="26">
        <f t="shared" si="5"/>
        <v>2.6133250442025893</v>
      </c>
      <c r="AZ29" s="1">
        <f t="shared" si="6"/>
        <v>2.3375525537844939</v>
      </c>
      <c r="BA29" s="1">
        <f t="shared" si="7"/>
        <v>2.1278064896504469</v>
      </c>
      <c r="BB29" s="15">
        <f t="shared" si="8"/>
        <v>1.7402544671469944</v>
      </c>
      <c r="BC29" s="15">
        <f t="shared" si="9"/>
        <v>1.636504055165839</v>
      </c>
      <c r="BD29" s="399">
        <f t="shared" si="10"/>
        <v>2.124695950351267</v>
      </c>
      <c r="BE29" s="398">
        <f t="shared" si="11"/>
        <v>2.4882400197811951</v>
      </c>
      <c r="BF29" s="15">
        <f t="shared" si="12"/>
        <v>2.2600812674249244</v>
      </c>
      <c r="BG29" s="399">
        <v>1.9272083520052532</v>
      </c>
      <c r="BH29" s="688">
        <f t="shared" si="13"/>
        <v>2.2377035840813209</v>
      </c>
      <c r="BI29" s="688">
        <f t="shared" si="14"/>
        <v>2.3118851055285878</v>
      </c>
      <c r="BJ29" s="688">
        <f t="shared" si="15"/>
        <v>2.2023084318152879</v>
      </c>
      <c r="BK29" s="689">
        <f t="shared" si="0"/>
        <v>2.3253488578792996</v>
      </c>
    </row>
    <row r="30" spans="1:63" ht="15.75" customHeight="1" x14ac:dyDescent="0.2">
      <c r="A30" s="9">
        <v>27</v>
      </c>
      <c r="B30" s="473" t="s">
        <v>15</v>
      </c>
      <c r="C30" s="161" t="s">
        <v>19</v>
      </c>
      <c r="D30" s="12">
        <v>1472000</v>
      </c>
      <c r="E30" s="2">
        <v>1225000</v>
      </c>
      <c r="F30" s="23">
        <v>247000</v>
      </c>
      <c r="G30" s="89">
        <v>1433352</v>
      </c>
      <c r="H30" s="2">
        <v>1186210</v>
      </c>
      <c r="I30" s="90">
        <v>247142</v>
      </c>
      <c r="J30" s="12">
        <v>1487071</v>
      </c>
      <c r="K30" s="2">
        <v>1226379</v>
      </c>
      <c r="L30" s="23">
        <v>260692</v>
      </c>
      <c r="M30" s="91">
        <v>1503471</v>
      </c>
      <c r="N30" s="2">
        <v>1242176</v>
      </c>
      <c r="O30" s="90">
        <v>261295</v>
      </c>
      <c r="P30" s="3">
        <v>1500584</v>
      </c>
      <c r="Q30" s="2">
        <v>1209823</v>
      </c>
      <c r="R30" s="23">
        <v>290761</v>
      </c>
      <c r="S30" s="89">
        <v>1542360</v>
      </c>
      <c r="T30" s="2">
        <v>1226552</v>
      </c>
      <c r="U30" s="90">
        <v>315808</v>
      </c>
      <c r="V30" s="12">
        <v>1462479</v>
      </c>
      <c r="W30" s="2">
        <v>1155193</v>
      </c>
      <c r="X30" s="23">
        <v>307286</v>
      </c>
      <c r="Y30" s="12">
        <v>1489667</v>
      </c>
      <c r="Z30" s="2">
        <f t="shared" si="1"/>
        <v>1195350</v>
      </c>
      <c r="AA30" s="23">
        <v>294317</v>
      </c>
      <c r="AB30" s="413">
        <v>1413383</v>
      </c>
      <c r="AC30" s="411">
        <f t="shared" si="2"/>
        <v>1137144</v>
      </c>
      <c r="AD30" s="414">
        <v>276239</v>
      </c>
      <c r="AE30" s="490">
        <v>1500892</v>
      </c>
      <c r="AF30" s="487">
        <v>1220022</v>
      </c>
      <c r="AG30" s="491">
        <v>280870</v>
      </c>
      <c r="AH30" s="525">
        <v>736628</v>
      </c>
      <c r="AI30" s="684">
        <v>540047</v>
      </c>
      <c r="AJ30" s="690">
        <v>196581</v>
      </c>
      <c r="AK30" s="525">
        <v>993384</v>
      </c>
      <c r="AL30" s="684">
        <f t="shared" si="16"/>
        <v>754977</v>
      </c>
      <c r="AM30" s="690">
        <v>238407</v>
      </c>
      <c r="AN30" s="525">
        <v>1091465</v>
      </c>
      <c r="AO30" s="684">
        <f t="shared" si="17"/>
        <v>711768</v>
      </c>
      <c r="AP30" s="690">
        <v>379697</v>
      </c>
      <c r="AQ30" s="525">
        <v>1082301</v>
      </c>
      <c r="AR30" s="684">
        <f t="shared" si="18"/>
        <v>729559</v>
      </c>
      <c r="AS30" s="690">
        <v>352742</v>
      </c>
      <c r="AT30" s="489">
        <v>1157195</v>
      </c>
      <c r="AU30" s="597">
        <f t="shared" si="19"/>
        <v>820889</v>
      </c>
      <c r="AV30" s="598">
        <v>336306</v>
      </c>
      <c r="AW30" s="283">
        <f t="shared" si="3"/>
        <v>16.779891304347828</v>
      </c>
      <c r="AX30" s="10">
        <f t="shared" si="4"/>
        <v>17.242240566169372</v>
      </c>
      <c r="AY30" s="26">
        <f t="shared" si="5"/>
        <v>17.530568479917903</v>
      </c>
      <c r="AZ30" s="1">
        <f t="shared" si="6"/>
        <v>17.379450617936762</v>
      </c>
      <c r="BA30" s="1">
        <f t="shared" si="7"/>
        <v>19.376522740479707</v>
      </c>
      <c r="BB30" s="15">
        <f t="shared" si="8"/>
        <v>20.475634741564875</v>
      </c>
      <c r="BC30" s="15">
        <f t="shared" si="9"/>
        <v>21.011310247873645</v>
      </c>
      <c r="BD30" s="399">
        <f t="shared" si="10"/>
        <v>19.757234334921829</v>
      </c>
      <c r="BE30" s="398">
        <f t="shared" si="11"/>
        <v>19.544525440025811</v>
      </c>
      <c r="BF30" s="15">
        <f t="shared" si="12"/>
        <v>18.713538349195012</v>
      </c>
      <c r="BG30" s="399">
        <v>26.686604364753986</v>
      </c>
      <c r="BH30" s="688">
        <f t="shared" si="13"/>
        <v>23.999480563407506</v>
      </c>
      <c r="BI30" s="688">
        <f t="shared" si="14"/>
        <v>34.787831034435371</v>
      </c>
      <c r="BJ30" s="688">
        <f t="shared" si="15"/>
        <v>32.591857533163136</v>
      </c>
      <c r="BK30" s="689">
        <f t="shared" si="0"/>
        <v>29.062171889785215</v>
      </c>
    </row>
    <row r="31" spans="1:63" ht="15.75" customHeight="1" x14ac:dyDescent="0.2">
      <c r="A31" s="9">
        <v>28</v>
      </c>
      <c r="B31" s="473" t="s">
        <v>15</v>
      </c>
      <c r="C31" s="161" t="s">
        <v>18</v>
      </c>
      <c r="D31" s="12">
        <v>1172000</v>
      </c>
      <c r="E31" s="2">
        <v>1087000</v>
      </c>
      <c r="F31" s="23">
        <v>85000</v>
      </c>
      <c r="G31" s="89">
        <v>1177631</v>
      </c>
      <c r="H31" s="2">
        <v>1091431</v>
      </c>
      <c r="I31" s="90">
        <v>86200</v>
      </c>
      <c r="J31" s="12">
        <v>1201555</v>
      </c>
      <c r="K31" s="2">
        <v>1113555</v>
      </c>
      <c r="L31" s="23">
        <v>88000</v>
      </c>
      <c r="M31" s="91">
        <v>1275378</v>
      </c>
      <c r="N31" s="2">
        <v>1186378</v>
      </c>
      <c r="O31" s="90">
        <v>89000</v>
      </c>
      <c r="P31" s="3">
        <v>1216762</v>
      </c>
      <c r="Q31" s="2">
        <v>1128762</v>
      </c>
      <c r="R31" s="23">
        <v>88000</v>
      </c>
      <c r="S31" s="89">
        <v>1276436</v>
      </c>
      <c r="T31" s="2">
        <v>1184436</v>
      </c>
      <c r="U31" s="90">
        <v>92000</v>
      </c>
      <c r="V31" s="12">
        <v>1165475</v>
      </c>
      <c r="W31" s="2">
        <v>1081571</v>
      </c>
      <c r="X31" s="23">
        <v>83904</v>
      </c>
      <c r="Y31" s="12">
        <v>1061808</v>
      </c>
      <c r="Z31" s="2">
        <f t="shared" si="1"/>
        <v>985455</v>
      </c>
      <c r="AA31" s="23">
        <v>76353</v>
      </c>
      <c r="AB31" s="413">
        <v>1049015</v>
      </c>
      <c r="AC31" s="411">
        <f t="shared" si="2"/>
        <v>973254</v>
      </c>
      <c r="AD31" s="414">
        <v>75761</v>
      </c>
      <c r="AE31" s="490">
        <v>979309</v>
      </c>
      <c r="AF31" s="487">
        <v>904585</v>
      </c>
      <c r="AG31" s="491">
        <v>74724</v>
      </c>
      <c r="AH31" s="525">
        <v>773862</v>
      </c>
      <c r="AI31" s="684">
        <v>714084</v>
      </c>
      <c r="AJ31" s="690">
        <v>59778</v>
      </c>
      <c r="AK31" s="525">
        <v>833906</v>
      </c>
      <c r="AL31" s="684">
        <f t="shared" si="16"/>
        <v>769493</v>
      </c>
      <c r="AM31" s="690">
        <v>64413</v>
      </c>
      <c r="AN31" s="525">
        <v>857495</v>
      </c>
      <c r="AO31" s="684">
        <f t="shared" si="17"/>
        <v>791260</v>
      </c>
      <c r="AP31" s="690">
        <v>66235</v>
      </c>
      <c r="AQ31" s="525">
        <v>829937</v>
      </c>
      <c r="AR31" s="684">
        <f t="shared" si="18"/>
        <v>765829</v>
      </c>
      <c r="AS31" s="690">
        <v>64108</v>
      </c>
      <c r="AT31" s="489">
        <v>883233</v>
      </c>
      <c r="AU31" s="597">
        <f t="shared" si="19"/>
        <v>815022</v>
      </c>
      <c r="AV31" s="598">
        <v>68211</v>
      </c>
      <c r="AW31" s="283">
        <f t="shared" si="3"/>
        <v>7.2525597269624571</v>
      </c>
      <c r="AX31" s="10">
        <f t="shared" si="4"/>
        <v>7.3197801348639766</v>
      </c>
      <c r="AY31" s="26">
        <f t="shared" si="5"/>
        <v>7.3238428536354965</v>
      </c>
      <c r="AZ31" s="1">
        <f t="shared" si="6"/>
        <v>6.9783232892522848</v>
      </c>
      <c r="BA31" s="1">
        <f t="shared" si="7"/>
        <v>7.2323100162562604</v>
      </c>
      <c r="BB31" s="15">
        <f t="shared" si="8"/>
        <v>7.2075685737475288</v>
      </c>
      <c r="BC31" s="15">
        <f t="shared" si="9"/>
        <v>7.1991248203522167</v>
      </c>
      <c r="BD31" s="399">
        <f t="shared" si="10"/>
        <v>7.19084806292663</v>
      </c>
      <c r="BE31" s="398">
        <f t="shared" si="11"/>
        <v>7.2221083587937258</v>
      </c>
      <c r="BF31" s="15">
        <f t="shared" si="12"/>
        <v>7.6302780838325797</v>
      </c>
      <c r="BG31" s="399">
        <v>7.7246330741139886</v>
      </c>
      <c r="BH31" s="688">
        <f t="shared" si="13"/>
        <v>7.7242518940983755</v>
      </c>
      <c r="BI31" s="688">
        <f t="shared" si="14"/>
        <v>7.7242432900483387</v>
      </c>
      <c r="BJ31" s="688">
        <f t="shared" si="15"/>
        <v>7.7244417347340821</v>
      </c>
      <c r="BK31" s="689">
        <f t="shared" si="0"/>
        <v>7.7228772022784469</v>
      </c>
    </row>
    <row r="32" spans="1:63" ht="15.75" customHeight="1" x14ac:dyDescent="0.2">
      <c r="A32" s="9">
        <v>29</v>
      </c>
      <c r="B32" s="473" t="s">
        <v>15</v>
      </c>
      <c r="C32" s="161" t="s">
        <v>17</v>
      </c>
      <c r="D32" s="12">
        <v>212000</v>
      </c>
      <c r="E32" s="2">
        <v>190000</v>
      </c>
      <c r="F32" s="23">
        <v>22000</v>
      </c>
      <c r="G32" s="89">
        <v>231982</v>
      </c>
      <c r="H32" s="2">
        <v>228422</v>
      </c>
      <c r="I32" s="90">
        <v>3560</v>
      </c>
      <c r="J32" s="12">
        <v>189243</v>
      </c>
      <c r="K32" s="2">
        <v>173716</v>
      </c>
      <c r="L32" s="23">
        <v>15527</v>
      </c>
      <c r="M32" s="91">
        <v>162905</v>
      </c>
      <c r="N32" s="2">
        <v>145029</v>
      </c>
      <c r="O32" s="90">
        <v>17876</v>
      </c>
      <c r="P32" s="3">
        <v>165237</v>
      </c>
      <c r="Q32" s="2">
        <v>145171</v>
      </c>
      <c r="R32" s="23">
        <v>20066</v>
      </c>
      <c r="S32" s="89">
        <v>162276</v>
      </c>
      <c r="T32" s="2">
        <v>139867</v>
      </c>
      <c r="U32" s="90">
        <v>22409</v>
      </c>
      <c r="V32" s="12">
        <v>145599</v>
      </c>
      <c r="W32" s="2">
        <v>124535</v>
      </c>
      <c r="X32" s="23">
        <v>21064</v>
      </c>
      <c r="Y32" s="12">
        <v>158716</v>
      </c>
      <c r="Z32" s="2">
        <f t="shared" si="1"/>
        <v>138968</v>
      </c>
      <c r="AA32" s="23">
        <v>19748</v>
      </c>
      <c r="AB32" s="413">
        <v>158964</v>
      </c>
      <c r="AC32" s="411">
        <f t="shared" si="2"/>
        <v>140534</v>
      </c>
      <c r="AD32" s="414">
        <v>18430</v>
      </c>
      <c r="AE32" s="490">
        <v>148023</v>
      </c>
      <c r="AF32" s="487">
        <v>129068</v>
      </c>
      <c r="AG32" s="491">
        <v>18955</v>
      </c>
      <c r="AH32" s="525">
        <v>38011</v>
      </c>
      <c r="AI32" s="684">
        <v>21627</v>
      </c>
      <c r="AJ32" s="690">
        <v>16384</v>
      </c>
      <c r="AK32" s="525">
        <v>49531</v>
      </c>
      <c r="AL32" s="684">
        <f t="shared" si="16"/>
        <v>34138</v>
      </c>
      <c r="AM32" s="690">
        <v>15393</v>
      </c>
      <c r="AN32" s="525">
        <v>90519</v>
      </c>
      <c r="AO32" s="684">
        <f t="shared" si="17"/>
        <v>74305</v>
      </c>
      <c r="AP32" s="690">
        <v>16214</v>
      </c>
      <c r="AQ32" s="525">
        <v>100326</v>
      </c>
      <c r="AR32" s="684">
        <f t="shared" si="18"/>
        <v>82309</v>
      </c>
      <c r="AS32" s="690">
        <v>18017</v>
      </c>
      <c r="AT32" s="489">
        <v>94709</v>
      </c>
      <c r="AU32" s="597">
        <f t="shared" si="19"/>
        <v>76970</v>
      </c>
      <c r="AV32" s="598">
        <v>17739</v>
      </c>
      <c r="AW32" s="283">
        <f t="shared" si="3"/>
        <v>10.377358490566039</v>
      </c>
      <c r="AX32" s="10">
        <f t="shared" si="4"/>
        <v>1.5346018225551983</v>
      </c>
      <c r="AY32" s="26">
        <f t="shared" si="5"/>
        <v>8.2047948933381942</v>
      </c>
      <c r="AZ32" s="1">
        <f t="shared" si="6"/>
        <v>10.973266627789203</v>
      </c>
      <c r="BA32" s="1">
        <f t="shared" si="7"/>
        <v>12.143769252649225</v>
      </c>
      <c r="BB32" s="15">
        <f t="shared" si="8"/>
        <v>13.80918928245705</v>
      </c>
      <c r="BC32" s="15">
        <f t="shared" si="9"/>
        <v>14.467132329205556</v>
      </c>
      <c r="BD32" s="399">
        <f t="shared" si="10"/>
        <v>12.442349857607299</v>
      </c>
      <c r="BE32" s="398">
        <f t="shared" si="11"/>
        <v>11.593819984398984</v>
      </c>
      <c r="BF32" s="15">
        <f t="shared" si="12"/>
        <v>12.805442397465258</v>
      </c>
      <c r="BG32" s="399">
        <v>43.103312199100259</v>
      </c>
      <c r="BH32" s="688">
        <f t="shared" si="13"/>
        <v>31.07750701580828</v>
      </c>
      <c r="BI32" s="688">
        <f t="shared" si="14"/>
        <v>17.912261514157247</v>
      </c>
      <c r="BJ32" s="688">
        <f t="shared" si="15"/>
        <v>17.958455435280985</v>
      </c>
      <c r="BK32" s="689">
        <f t="shared" si="0"/>
        <v>18.730004540223209</v>
      </c>
    </row>
    <row r="33" spans="1:63" ht="15.75" customHeight="1" x14ac:dyDescent="0.2">
      <c r="A33" s="9">
        <v>30</v>
      </c>
      <c r="B33" s="473" t="s">
        <v>15</v>
      </c>
      <c r="C33" s="161" t="s">
        <v>16</v>
      </c>
      <c r="D33" s="12">
        <v>345000</v>
      </c>
      <c r="E33" s="2">
        <v>322000</v>
      </c>
      <c r="F33" s="23">
        <v>23000</v>
      </c>
      <c r="G33" s="89">
        <v>373924</v>
      </c>
      <c r="H33" s="2">
        <v>348314</v>
      </c>
      <c r="I33" s="90">
        <v>25610</v>
      </c>
      <c r="J33" s="12">
        <v>365325</v>
      </c>
      <c r="K33" s="2">
        <v>343059</v>
      </c>
      <c r="L33" s="23">
        <v>22266</v>
      </c>
      <c r="M33" s="91">
        <v>326827</v>
      </c>
      <c r="N33" s="2">
        <v>306414</v>
      </c>
      <c r="O33" s="90">
        <v>20413</v>
      </c>
      <c r="P33" s="3">
        <v>320050</v>
      </c>
      <c r="Q33" s="2">
        <v>300956</v>
      </c>
      <c r="R33" s="23">
        <v>19094</v>
      </c>
      <c r="S33" s="89">
        <v>329082</v>
      </c>
      <c r="T33" s="2">
        <v>322602</v>
      </c>
      <c r="U33" s="90">
        <v>6480</v>
      </c>
      <c r="V33" s="12">
        <v>330300</v>
      </c>
      <c r="W33" s="2">
        <v>323826</v>
      </c>
      <c r="X33" s="23">
        <v>6474</v>
      </c>
      <c r="Y33" s="12">
        <v>366899</v>
      </c>
      <c r="Z33" s="2">
        <f t="shared" si="1"/>
        <v>360601</v>
      </c>
      <c r="AA33" s="23">
        <v>6298</v>
      </c>
      <c r="AB33" s="413">
        <v>302102</v>
      </c>
      <c r="AC33" s="411">
        <f t="shared" si="2"/>
        <v>296336</v>
      </c>
      <c r="AD33" s="414">
        <v>5766</v>
      </c>
      <c r="AE33" s="490">
        <v>281742</v>
      </c>
      <c r="AF33" s="487">
        <v>276189</v>
      </c>
      <c r="AG33" s="491">
        <v>5553</v>
      </c>
      <c r="AH33" s="525">
        <v>167805</v>
      </c>
      <c r="AI33" s="684">
        <v>165420</v>
      </c>
      <c r="AJ33" s="690">
        <v>2385</v>
      </c>
      <c r="AK33" s="525">
        <v>209082</v>
      </c>
      <c r="AL33" s="684">
        <f t="shared" si="16"/>
        <v>205496</v>
      </c>
      <c r="AM33" s="690">
        <v>3586</v>
      </c>
      <c r="AN33" s="525">
        <v>217908</v>
      </c>
      <c r="AO33" s="684">
        <f t="shared" si="17"/>
        <v>213387</v>
      </c>
      <c r="AP33" s="690">
        <v>4521</v>
      </c>
      <c r="AQ33" s="525">
        <v>248000</v>
      </c>
      <c r="AR33" s="684">
        <f t="shared" si="18"/>
        <v>242673</v>
      </c>
      <c r="AS33" s="690">
        <v>5327</v>
      </c>
      <c r="AT33" s="489">
        <v>236853</v>
      </c>
      <c r="AU33" s="597">
        <f t="shared" si="19"/>
        <v>231516</v>
      </c>
      <c r="AV33" s="598">
        <v>5337</v>
      </c>
      <c r="AW33" s="283">
        <f t="shared" si="3"/>
        <v>6.666666666666667</v>
      </c>
      <c r="AX33" s="10">
        <f t="shared" si="4"/>
        <v>6.8489853553128448</v>
      </c>
      <c r="AY33" s="26">
        <f t="shared" si="5"/>
        <v>6.0948470539930204</v>
      </c>
      <c r="AZ33" s="1">
        <f t="shared" si="6"/>
        <v>6.2458120045161509</v>
      </c>
      <c r="BA33" s="1">
        <f t="shared" si="7"/>
        <v>5.965942821434151</v>
      </c>
      <c r="BB33" s="15">
        <f t="shared" si="8"/>
        <v>1.9691140809889329</v>
      </c>
      <c r="BC33" s="15">
        <f t="shared" si="9"/>
        <v>1.9600363306085378</v>
      </c>
      <c r="BD33" s="399">
        <f t="shared" si="10"/>
        <v>1.716548695962649</v>
      </c>
      <c r="BE33" s="398">
        <f t="shared" si="11"/>
        <v>1.908626887607497</v>
      </c>
      <c r="BF33" s="15">
        <f t="shared" si="12"/>
        <v>1.9709521477096068</v>
      </c>
      <c r="BG33" s="399">
        <v>1.4212925717350495</v>
      </c>
      <c r="BH33" s="688">
        <f t="shared" si="13"/>
        <v>1.7151165571402609</v>
      </c>
      <c r="BI33" s="688">
        <f t="shared" si="14"/>
        <v>2.0747287846247042</v>
      </c>
      <c r="BJ33" s="688">
        <f t="shared" si="15"/>
        <v>2.1479838709677419</v>
      </c>
      <c r="BK33" s="689">
        <f t="shared" si="0"/>
        <v>2.2532963483679751</v>
      </c>
    </row>
    <row r="34" spans="1:63" ht="15.75" customHeight="1" x14ac:dyDescent="0.2">
      <c r="A34" s="9">
        <v>31</v>
      </c>
      <c r="B34" s="473" t="s">
        <v>15</v>
      </c>
      <c r="C34" s="161" t="s">
        <v>14</v>
      </c>
      <c r="D34" s="12">
        <v>712000</v>
      </c>
      <c r="E34" s="2">
        <v>654000</v>
      </c>
      <c r="F34" s="23">
        <v>58000</v>
      </c>
      <c r="G34" s="89">
        <v>690942</v>
      </c>
      <c r="H34" s="2">
        <v>627073</v>
      </c>
      <c r="I34" s="90">
        <v>63869</v>
      </c>
      <c r="J34" s="12">
        <v>683339</v>
      </c>
      <c r="K34" s="2">
        <v>621829</v>
      </c>
      <c r="L34" s="23">
        <v>61510</v>
      </c>
      <c r="M34" s="91">
        <v>663468</v>
      </c>
      <c r="N34" s="2">
        <v>601587</v>
      </c>
      <c r="O34" s="90">
        <v>61881</v>
      </c>
      <c r="P34" s="3">
        <v>643394</v>
      </c>
      <c r="Q34" s="2">
        <v>578765</v>
      </c>
      <c r="R34" s="23">
        <v>64629</v>
      </c>
      <c r="S34" s="89">
        <v>650810</v>
      </c>
      <c r="T34" s="2">
        <v>578043</v>
      </c>
      <c r="U34" s="90">
        <v>72767</v>
      </c>
      <c r="V34" s="12">
        <v>615451</v>
      </c>
      <c r="W34" s="2">
        <v>541653</v>
      </c>
      <c r="X34" s="23">
        <v>73798</v>
      </c>
      <c r="Y34" s="12">
        <v>721242</v>
      </c>
      <c r="Z34" s="2">
        <f t="shared" si="1"/>
        <v>648312</v>
      </c>
      <c r="AA34" s="23">
        <v>72930</v>
      </c>
      <c r="AB34" s="413">
        <v>694661</v>
      </c>
      <c r="AC34" s="411">
        <f t="shared" si="2"/>
        <v>620025</v>
      </c>
      <c r="AD34" s="414">
        <v>74636</v>
      </c>
      <c r="AE34" s="490">
        <v>709796</v>
      </c>
      <c r="AF34" s="487">
        <v>636909</v>
      </c>
      <c r="AG34" s="491">
        <v>72887</v>
      </c>
      <c r="AH34" s="525">
        <v>471464</v>
      </c>
      <c r="AI34" s="684">
        <v>437320</v>
      </c>
      <c r="AJ34" s="690">
        <v>34144</v>
      </c>
      <c r="AK34" s="525">
        <v>510595</v>
      </c>
      <c r="AL34" s="684">
        <f t="shared" si="16"/>
        <v>470766</v>
      </c>
      <c r="AM34" s="690">
        <v>39829</v>
      </c>
      <c r="AN34" s="525">
        <v>552148</v>
      </c>
      <c r="AO34" s="684">
        <f t="shared" si="17"/>
        <v>498221</v>
      </c>
      <c r="AP34" s="690">
        <v>53927</v>
      </c>
      <c r="AQ34" s="525">
        <v>565316</v>
      </c>
      <c r="AR34" s="684">
        <f t="shared" si="18"/>
        <v>501351</v>
      </c>
      <c r="AS34" s="690">
        <v>63965</v>
      </c>
      <c r="AT34" s="489">
        <v>538148</v>
      </c>
      <c r="AU34" s="597">
        <f t="shared" si="19"/>
        <v>469965</v>
      </c>
      <c r="AV34" s="598">
        <v>68183</v>
      </c>
      <c r="AW34" s="283">
        <f t="shared" si="3"/>
        <v>8.1460674157303377</v>
      </c>
      <c r="AX34" s="10">
        <f t="shared" si="4"/>
        <v>9.2437570736762265</v>
      </c>
      <c r="AY34" s="26">
        <f t="shared" si="5"/>
        <v>9.001388768971184</v>
      </c>
      <c r="AZ34" s="1">
        <f t="shared" si="6"/>
        <v>9.3269004684476116</v>
      </c>
      <c r="BA34" s="1">
        <f t="shared" si="7"/>
        <v>10.04501129945259</v>
      </c>
      <c r="BB34" s="15">
        <f t="shared" si="8"/>
        <v>11.180989843425884</v>
      </c>
      <c r="BC34" s="15">
        <f t="shared" si="9"/>
        <v>11.990881483659949</v>
      </c>
      <c r="BD34" s="399">
        <f t="shared" si="10"/>
        <v>10.111723942865224</v>
      </c>
      <c r="BE34" s="398">
        <f t="shared" si="11"/>
        <v>10.744233518219678</v>
      </c>
      <c r="BF34" s="15">
        <f t="shared" si="12"/>
        <v>10.268725098478999</v>
      </c>
      <c r="BG34" s="399">
        <v>7.2421224101946278</v>
      </c>
      <c r="BH34" s="688">
        <f t="shared" si="13"/>
        <v>7.8005072513440199</v>
      </c>
      <c r="BI34" s="688">
        <f t="shared" si="14"/>
        <v>9.7667654324565163</v>
      </c>
      <c r="BJ34" s="688">
        <f t="shared" si="15"/>
        <v>11.314910598674016</v>
      </c>
      <c r="BK34" s="689">
        <f t="shared" si="0"/>
        <v>12.669934664813399</v>
      </c>
    </row>
    <row r="35" spans="1:63" ht="15.75" customHeight="1" x14ac:dyDescent="0.2">
      <c r="A35" s="9">
        <v>32</v>
      </c>
      <c r="B35" s="473" t="s">
        <v>9</v>
      </c>
      <c r="C35" s="161" t="s">
        <v>13</v>
      </c>
      <c r="D35" s="12">
        <v>4039000</v>
      </c>
      <c r="E35" s="2">
        <v>2986000</v>
      </c>
      <c r="F35" s="23">
        <v>1053000</v>
      </c>
      <c r="G35" s="89">
        <v>4125400</v>
      </c>
      <c r="H35" s="2">
        <v>3021400</v>
      </c>
      <c r="I35" s="90">
        <v>1104000</v>
      </c>
      <c r="J35" s="12">
        <v>4046500</v>
      </c>
      <c r="K35" s="2">
        <v>2964500</v>
      </c>
      <c r="L35" s="23">
        <v>1082000</v>
      </c>
      <c r="M35" s="91">
        <v>4088300</v>
      </c>
      <c r="N35" s="2">
        <v>2993300</v>
      </c>
      <c r="O35" s="90">
        <v>1095000</v>
      </c>
      <c r="P35" s="3">
        <v>4253500</v>
      </c>
      <c r="Q35" s="2">
        <v>3066500</v>
      </c>
      <c r="R35" s="23">
        <v>1187000</v>
      </c>
      <c r="S35" s="89">
        <v>4073800</v>
      </c>
      <c r="T35" s="2">
        <v>2906800</v>
      </c>
      <c r="U35" s="90">
        <v>1167000</v>
      </c>
      <c r="V35" s="12">
        <v>3970500</v>
      </c>
      <c r="W35" s="2">
        <v>2832500</v>
      </c>
      <c r="X35" s="23">
        <v>1138000</v>
      </c>
      <c r="Y35" s="12">
        <v>3925000</v>
      </c>
      <c r="Z35" s="2">
        <f t="shared" si="1"/>
        <v>2791000</v>
      </c>
      <c r="AA35" s="23">
        <v>1134000</v>
      </c>
      <c r="AB35" s="413">
        <v>3833900</v>
      </c>
      <c r="AC35" s="411">
        <f t="shared" si="2"/>
        <v>2721900</v>
      </c>
      <c r="AD35" s="414">
        <v>1112000</v>
      </c>
      <c r="AE35" s="490">
        <v>3858400</v>
      </c>
      <c r="AF35" s="487">
        <v>2754400</v>
      </c>
      <c r="AG35" s="491">
        <v>1104000</v>
      </c>
      <c r="AH35" s="525">
        <v>1965000</v>
      </c>
      <c r="AI35" s="684">
        <v>1378000</v>
      </c>
      <c r="AJ35" s="690">
        <v>587000</v>
      </c>
      <c r="AK35" s="525">
        <v>2137400</v>
      </c>
      <c r="AL35" s="684">
        <f t="shared" si="16"/>
        <v>1485400</v>
      </c>
      <c r="AM35" s="690">
        <v>652000</v>
      </c>
      <c r="AN35" s="525">
        <v>3077900</v>
      </c>
      <c r="AO35" s="684">
        <f t="shared" si="17"/>
        <v>2160900</v>
      </c>
      <c r="AP35" s="690">
        <v>917000</v>
      </c>
      <c r="AQ35" s="525">
        <v>3093100</v>
      </c>
      <c r="AR35" s="684">
        <f t="shared" si="18"/>
        <v>2164100</v>
      </c>
      <c r="AS35" s="690">
        <v>929000</v>
      </c>
      <c r="AT35" s="489">
        <v>3090600</v>
      </c>
      <c r="AU35" s="597">
        <f t="shared" si="19"/>
        <v>2141600</v>
      </c>
      <c r="AV35" s="598">
        <v>949000</v>
      </c>
      <c r="AW35" s="283">
        <f t="shared" si="3"/>
        <v>26.070809606338202</v>
      </c>
      <c r="AX35" s="10">
        <f t="shared" si="4"/>
        <v>26.761041353565712</v>
      </c>
      <c r="AY35" s="26">
        <f t="shared" si="5"/>
        <v>26.73915729642901</v>
      </c>
      <c r="AZ35" s="1">
        <f t="shared" si="6"/>
        <v>26.78374874642272</v>
      </c>
      <c r="BA35" s="1">
        <f t="shared" si="7"/>
        <v>27.9064299988245</v>
      </c>
      <c r="BB35" s="15">
        <f t="shared" si="8"/>
        <v>28.646472580882715</v>
      </c>
      <c r="BC35" s="15">
        <f t="shared" si="9"/>
        <v>28.661377660244302</v>
      </c>
      <c r="BD35" s="399">
        <f t="shared" si="10"/>
        <v>28.891719745222932</v>
      </c>
      <c r="BE35" s="398">
        <f t="shared" si="11"/>
        <v>29.004408044028274</v>
      </c>
      <c r="BF35" s="15">
        <f t="shared" si="12"/>
        <v>28.612896537424838</v>
      </c>
      <c r="BG35" s="399">
        <v>29.872773536895675</v>
      </c>
      <c r="BH35" s="688">
        <f t="shared" si="13"/>
        <v>30.504351080752318</v>
      </c>
      <c r="BI35" s="688">
        <f t="shared" si="14"/>
        <v>29.793040709574708</v>
      </c>
      <c r="BJ35" s="688">
        <f t="shared" si="15"/>
        <v>30.034593126636704</v>
      </c>
      <c r="BK35" s="689">
        <f t="shared" si="0"/>
        <v>30.706011777648349</v>
      </c>
    </row>
    <row r="36" spans="1:63" ht="15.75" customHeight="1" x14ac:dyDescent="0.2">
      <c r="A36" s="9">
        <v>33</v>
      </c>
      <c r="B36" s="473" t="s">
        <v>9</v>
      </c>
      <c r="C36" s="161" t="s">
        <v>12</v>
      </c>
      <c r="D36" s="12">
        <v>1113000</v>
      </c>
      <c r="E36" s="2">
        <v>883000</v>
      </c>
      <c r="F36" s="23">
        <v>230000</v>
      </c>
      <c r="G36" s="89">
        <v>1076716</v>
      </c>
      <c r="H36" s="2">
        <v>933881</v>
      </c>
      <c r="I36" s="90">
        <v>142835</v>
      </c>
      <c r="J36" s="12">
        <v>1205565</v>
      </c>
      <c r="K36" s="2">
        <v>1006040</v>
      </c>
      <c r="L36" s="23">
        <v>199525</v>
      </c>
      <c r="M36" s="91">
        <v>1229695</v>
      </c>
      <c r="N36" s="2">
        <v>986271</v>
      </c>
      <c r="O36" s="90">
        <v>243424</v>
      </c>
      <c r="P36" s="3">
        <v>1206630</v>
      </c>
      <c r="Q36" s="2">
        <v>962439</v>
      </c>
      <c r="R36" s="23">
        <v>244191</v>
      </c>
      <c r="S36" s="89">
        <v>1290846</v>
      </c>
      <c r="T36" s="2">
        <v>1128269</v>
      </c>
      <c r="U36" s="90">
        <v>162577</v>
      </c>
      <c r="V36" s="12">
        <v>1282435</v>
      </c>
      <c r="W36" s="2">
        <v>1063547</v>
      </c>
      <c r="X36" s="23">
        <v>218888</v>
      </c>
      <c r="Y36" s="12">
        <v>1237439</v>
      </c>
      <c r="Z36" s="2">
        <f t="shared" si="1"/>
        <v>1009987</v>
      </c>
      <c r="AA36" s="23">
        <v>227452</v>
      </c>
      <c r="AB36" s="413">
        <v>1166531</v>
      </c>
      <c r="AC36" s="411">
        <f t="shared" si="2"/>
        <v>964089</v>
      </c>
      <c r="AD36" s="414">
        <v>202442</v>
      </c>
      <c r="AE36" s="490">
        <v>1067618</v>
      </c>
      <c r="AF36" s="487">
        <v>887801</v>
      </c>
      <c r="AG36" s="491">
        <v>179817</v>
      </c>
      <c r="AH36" s="525">
        <v>740925</v>
      </c>
      <c r="AI36" s="684">
        <v>692952</v>
      </c>
      <c r="AJ36" s="690">
        <v>47973</v>
      </c>
      <c r="AK36" s="525">
        <v>771205</v>
      </c>
      <c r="AL36" s="684">
        <f t="shared" si="16"/>
        <v>711362</v>
      </c>
      <c r="AM36" s="690">
        <v>59843</v>
      </c>
      <c r="AN36" s="525">
        <v>966952</v>
      </c>
      <c r="AO36" s="684">
        <f t="shared" si="17"/>
        <v>816474</v>
      </c>
      <c r="AP36" s="690">
        <v>150478</v>
      </c>
      <c r="AQ36" s="525">
        <v>919629</v>
      </c>
      <c r="AR36" s="684">
        <f t="shared" si="18"/>
        <v>750727</v>
      </c>
      <c r="AS36" s="690">
        <v>168902</v>
      </c>
      <c r="AT36" s="489">
        <v>1033457</v>
      </c>
      <c r="AU36" s="597">
        <f t="shared" si="19"/>
        <v>859759</v>
      </c>
      <c r="AV36" s="598">
        <v>173698</v>
      </c>
      <c r="AW36" s="283">
        <f t="shared" si="3"/>
        <v>20.664869721473494</v>
      </c>
      <c r="AX36" s="10">
        <f t="shared" si="4"/>
        <v>13.265800823987012</v>
      </c>
      <c r="AY36" s="26">
        <f t="shared" si="5"/>
        <v>16.550331172520767</v>
      </c>
      <c r="AZ36" s="1">
        <f t="shared" si="6"/>
        <v>19.795477740415308</v>
      </c>
      <c r="BA36" s="1">
        <f t="shared" si="7"/>
        <v>20.237438154198056</v>
      </c>
      <c r="BB36" s="15">
        <f t="shared" si="8"/>
        <v>12.594608497063167</v>
      </c>
      <c r="BC36" s="15">
        <f t="shared" si="9"/>
        <v>17.068155501058531</v>
      </c>
      <c r="BD36" s="399">
        <f t="shared" si="10"/>
        <v>18.380865642670063</v>
      </c>
      <c r="BE36" s="398">
        <f t="shared" si="11"/>
        <v>17.354189472890134</v>
      </c>
      <c r="BF36" s="15">
        <f t="shared" si="12"/>
        <v>16.842822058076955</v>
      </c>
      <c r="BG36" s="399">
        <v>6.4747444073286768</v>
      </c>
      <c r="BH36" s="688">
        <f t="shared" si="13"/>
        <v>7.7596747946395581</v>
      </c>
      <c r="BI36" s="688">
        <f t="shared" si="14"/>
        <v>15.562096153687049</v>
      </c>
      <c r="BJ36" s="688">
        <f t="shared" si="15"/>
        <v>18.366319461434991</v>
      </c>
      <c r="BK36" s="689">
        <f t="shared" si="0"/>
        <v>16.807472396045505</v>
      </c>
    </row>
    <row r="37" spans="1:63" ht="15.75" customHeight="1" x14ac:dyDescent="0.2">
      <c r="A37" s="9">
        <v>34</v>
      </c>
      <c r="B37" s="473" t="s">
        <v>9</v>
      </c>
      <c r="C37" s="161" t="s">
        <v>11</v>
      </c>
      <c r="D37" s="12">
        <v>819000</v>
      </c>
      <c r="E37" s="2">
        <v>708000</v>
      </c>
      <c r="F37" s="23">
        <v>111000</v>
      </c>
      <c r="G37" s="89">
        <v>880491</v>
      </c>
      <c r="H37" s="2">
        <v>780204</v>
      </c>
      <c r="I37" s="90">
        <v>100287</v>
      </c>
      <c r="J37" s="12">
        <v>2138517</v>
      </c>
      <c r="K37" s="2">
        <v>2037839</v>
      </c>
      <c r="L37" s="23">
        <v>100678</v>
      </c>
      <c r="M37" s="91">
        <v>2594037</v>
      </c>
      <c r="N37" s="2">
        <v>2483479</v>
      </c>
      <c r="O37" s="90">
        <v>110558</v>
      </c>
      <c r="P37" s="3">
        <v>2617677</v>
      </c>
      <c r="Q37" s="2">
        <v>2491233</v>
      </c>
      <c r="R37" s="23">
        <v>126444</v>
      </c>
      <c r="S37" s="89">
        <v>2450422</v>
      </c>
      <c r="T37" s="2">
        <v>2309709</v>
      </c>
      <c r="U37" s="90">
        <v>140713</v>
      </c>
      <c r="V37" s="12">
        <v>2293496</v>
      </c>
      <c r="W37" s="2">
        <v>2172243</v>
      </c>
      <c r="X37" s="23">
        <v>121253</v>
      </c>
      <c r="Y37" s="12">
        <v>2353282</v>
      </c>
      <c r="Z37" s="2">
        <f t="shared" si="1"/>
        <v>2237151</v>
      </c>
      <c r="AA37" s="23">
        <v>116131</v>
      </c>
      <c r="AB37" s="413">
        <v>2278869</v>
      </c>
      <c r="AC37" s="411">
        <f t="shared" si="2"/>
        <v>2166099</v>
      </c>
      <c r="AD37" s="414">
        <v>112770</v>
      </c>
      <c r="AE37" s="490">
        <v>2142428</v>
      </c>
      <c r="AF37" s="487">
        <v>2017765</v>
      </c>
      <c r="AG37" s="491">
        <v>124663</v>
      </c>
      <c r="AH37" s="525">
        <v>1451412</v>
      </c>
      <c r="AI37" s="684">
        <v>1392957</v>
      </c>
      <c r="AJ37" s="690">
        <v>58455</v>
      </c>
      <c r="AK37" s="525">
        <v>1492275</v>
      </c>
      <c r="AL37" s="684">
        <f t="shared" si="16"/>
        <v>1419624</v>
      </c>
      <c r="AM37" s="690">
        <v>72651</v>
      </c>
      <c r="AN37" s="525">
        <v>1881987</v>
      </c>
      <c r="AO37" s="684">
        <f t="shared" si="17"/>
        <v>1777116</v>
      </c>
      <c r="AP37" s="690">
        <v>104871</v>
      </c>
      <c r="AQ37" s="525">
        <v>1897865</v>
      </c>
      <c r="AR37" s="684">
        <f t="shared" si="18"/>
        <v>1770134</v>
      </c>
      <c r="AS37" s="690">
        <v>127731</v>
      </c>
      <c r="AT37" s="489">
        <v>1896165</v>
      </c>
      <c r="AU37" s="597">
        <f t="shared" si="19"/>
        <v>1766854</v>
      </c>
      <c r="AV37" s="598">
        <v>129311</v>
      </c>
      <c r="AW37" s="283">
        <f t="shared" si="3"/>
        <v>13.553113553113553</v>
      </c>
      <c r="AX37" s="10">
        <f t="shared" si="4"/>
        <v>11.389894956336862</v>
      </c>
      <c r="AY37" s="26">
        <f t="shared" si="5"/>
        <v>4.7078419297111029</v>
      </c>
      <c r="AZ37" s="1">
        <f t="shared" si="6"/>
        <v>4.2620055149560319</v>
      </c>
      <c r="BA37" s="1">
        <f t="shared" si="7"/>
        <v>4.8303896928459853</v>
      </c>
      <c r="BB37" s="15">
        <f t="shared" si="8"/>
        <v>5.7423986562314573</v>
      </c>
      <c r="BC37" s="15">
        <f t="shared" si="9"/>
        <v>5.2868197720859333</v>
      </c>
      <c r="BD37" s="399">
        <f t="shared" si="10"/>
        <v>4.9348526865883482</v>
      </c>
      <c r="BE37" s="398">
        <f t="shared" si="11"/>
        <v>4.9485073516731326</v>
      </c>
      <c r="BF37" s="15">
        <f t="shared" si="12"/>
        <v>5.8187719727337397</v>
      </c>
      <c r="BG37" s="399">
        <v>4.0274574001041747</v>
      </c>
      <c r="BH37" s="688">
        <f t="shared" si="13"/>
        <v>4.8684726340654372</v>
      </c>
      <c r="BI37" s="688">
        <f t="shared" si="14"/>
        <v>5.5723551756733709</v>
      </c>
      <c r="BJ37" s="688">
        <f t="shared" si="15"/>
        <v>6.7302468826813291</v>
      </c>
      <c r="BK37" s="689">
        <f t="shared" si="0"/>
        <v>6.8196069434885684</v>
      </c>
    </row>
    <row r="38" spans="1:63" ht="15.75" customHeight="1" x14ac:dyDescent="0.2">
      <c r="A38" s="9">
        <v>35</v>
      </c>
      <c r="B38" s="473" t="s">
        <v>9</v>
      </c>
      <c r="C38" s="161" t="s">
        <v>10</v>
      </c>
      <c r="D38" s="12">
        <v>1253000</v>
      </c>
      <c r="E38" s="2">
        <v>935000</v>
      </c>
      <c r="F38" s="23">
        <v>318000</v>
      </c>
      <c r="G38" s="89">
        <v>1275738</v>
      </c>
      <c r="H38" s="2">
        <v>959966</v>
      </c>
      <c r="I38" s="90">
        <v>315772</v>
      </c>
      <c r="J38" s="12">
        <v>1524197</v>
      </c>
      <c r="K38" s="2">
        <v>1214912</v>
      </c>
      <c r="L38" s="23">
        <v>309285</v>
      </c>
      <c r="M38" s="91">
        <v>1637666</v>
      </c>
      <c r="N38" s="2">
        <v>1308193</v>
      </c>
      <c r="O38" s="90">
        <v>329473</v>
      </c>
      <c r="P38" s="3">
        <v>1605643</v>
      </c>
      <c r="Q38" s="2">
        <v>1285442</v>
      </c>
      <c r="R38" s="23">
        <v>320201</v>
      </c>
      <c r="S38" s="89">
        <v>1434122</v>
      </c>
      <c r="T38" s="2">
        <v>1107535</v>
      </c>
      <c r="U38" s="90">
        <v>326587</v>
      </c>
      <c r="V38" s="12">
        <v>1501965</v>
      </c>
      <c r="W38" s="2">
        <v>1162518</v>
      </c>
      <c r="X38" s="23">
        <v>339447</v>
      </c>
      <c r="Y38" s="12">
        <v>1485840</v>
      </c>
      <c r="Z38" s="2">
        <f t="shared" si="1"/>
        <v>1153680</v>
      </c>
      <c r="AA38" s="23">
        <v>332160</v>
      </c>
      <c r="AB38" s="413">
        <v>1501494</v>
      </c>
      <c r="AC38" s="411">
        <f t="shared" si="2"/>
        <v>1168564</v>
      </c>
      <c r="AD38" s="414">
        <v>332930</v>
      </c>
      <c r="AE38" s="490">
        <v>1269324</v>
      </c>
      <c r="AF38" s="487">
        <v>985914</v>
      </c>
      <c r="AG38" s="491">
        <v>283410</v>
      </c>
      <c r="AH38" s="525">
        <v>971625</v>
      </c>
      <c r="AI38" s="684">
        <v>740148</v>
      </c>
      <c r="AJ38" s="690">
        <v>231477</v>
      </c>
      <c r="AK38" s="525">
        <v>933450</v>
      </c>
      <c r="AL38" s="684">
        <f t="shared" si="16"/>
        <v>704625</v>
      </c>
      <c r="AM38" s="690">
        <v>228825</v>
      </c>
      <c r="AN38" s="525">
        <v>1142932</v>
      </c>
      <c r="AO38" s="684">
        <f t="shared" si="17"/>
        <v>877999</v>
      </c>
      <c r="AP38" s="690">
        <v>264933</v>
      </c>
      <c r="AQ38" s="525">
        <v>1124533</v>
      </c>
      <c r="AR38" s="684">
        <f t="shared" si="18"/>
        <v>867075</v>
      </c>
      <c r="AS38" s="690">
        <v>257458</v>
      </c>
      <c r="AT38" s="489">
        <v>1224548</v>
      </c>
      <c r="AU38" s="597">
        <f t="shared" si="19"/>
        <v>954070</v>
      </c>
      <c r="AV38" s="598">
        <v>270478</v>
      </c>
      <c r="AW38" s="283">
        <f t="shared" si="3"/>
        <v>25.379090183559455</v>
      </c>
      <c r="AX38" s="10">
        <f t="shared" si="4"/>
        <v>24.752104272193819</v>
      </c>
      <c r="AY38" s="26">
        <f t="shared" si="5"/>
        <v>20.291668334211391</v>
      </c>
      <c r="AZ38" s="1">
        <f t="shared" si="6"/>
        <v>20.118449061041751</v>
      </c>
      <c r="BA38" s="1">
        <f t="shared" si="7"/>
        <v>19.942228751970394</v>
      </c>
      <c r="BB38" s="15">
        <f t="shared" si="8"/>
        <v>22.772609303810974</v>
      </c>
      <c r="BC38" s="15">
        <f t="shared" si="9"/>
        <v>22.600193746192488</v>
      </c>
      <c r="BD38" s="399">
        <f t="shared" si="10"/>
        <v>22.355031497334839</v>
      </c>
      <c r="BE38" s="398">
        <f t="shared" si="11"/>
        <v>22.173248777550892</v>
      </c>
      <c r="BF38" s="15">
        <f t="shared" si="12"/>
        <v>22.327632661164525</v>
      </c>
      <c r="BG38" s="399">
        <v>23.823697414125817</v>
      </c>
      <c r="BH38" s="688">
        <f t="shared" si="13"/>
        <v>24.51390004820826</v>
      </c>
      <c r="BI38" s="688">
        <f t="shared" si="14"/>
        <v>23.180119202192255</v>
      </c>
      <c r="BJ38" s="688">
        <f t="shared" si="15"/>
        <v>22.894659383050563</v>
      </c>
      <c r="BK38" s="689">
        <f t="shared" si="0"/>
        <v>22.087986751029767</v>
      </c>
    </row>
    <row r="39" spans="1:63" ht="15.75" customHeight="1" x14ac:dyDescent="0.2">
      <c r="A39" s="9">
        <v>36</v>
      </c>
      <c r="B39" s="473" t="s">
        <v>9</v>
      </c>
      <c r="C39" s="161" t="s">
        <v>8</v>
      </c>
      <c r="D39" s="12">
        <v>1115000</v>
      </c>
      <c r="E39" s="2">
        <v>899000</v>
      </c>
      <c r="F39" s="23">
        <v>216000</v>
      </c>
      <c r="G39" s="89">
        <v>1003151</v>
      </c>
      <c r="H39" s="2">
        <v>813486</v>
      </c>
      <c r="I39" s="90">
        <v>189665</v>
      </c>
      <c r="J39" s="12">
        <v>1078669</v>
      </c>
      <c r="K39" s="2">
        <v>833606</v>
      </c>
      <c r="L39" s="23">
        <v>245063</v>
      </c>
      <c r="M39" s="91">
        <v>1071068</v>
      </c>
      <c r="N39" s="2">
        <v>818433</v>
      </c>
      <c r="O39" s="90">
        <v>252635</v>
      </c>
      <c r="P39" s="3">
        <v>1078821</v>
      </c>
      <c r="Q39" s="2">
        <v>826958</v>
      </c>
      <c r="R39" s="23">
        <v>251863</v>
      </c>
      <c r="S39" s="89">
        <v>1081610</v>
      </c>
      <c r="T39" s="2">
        <v>816609</v>
      </c>
      <c r="U39" s="90">
        <v>265001</v>
      </c>
      <c r="V39" s="12">
        <v>1069323</v>
      </c>
      <c r="W39" s="2">
        <v>815543</v>
      </c>
      <c r="X39" s="23">
        <v>253780</v>
      </c>
      <c r="Y39" s="12">
        <v>1092409</v>
      </c>
      <c r="Z39" s="2">
        <f t="shared" si="1"/>
        <v>838012</v>
      </c>
      <c r="AA39" s="23">
        <v>254397</v>
      </c>
      <c r="AB39" s="413">
        <v>1107599</v>
      </c>
      <c r="AC39" s="411">
        <f t="shared" si="2"/>
        <v>865537</v>
      </c>
      <c r="AD39" s="414">
        <v>242062</v>
      </c>
      <c r="AE39" s="490">
        <v>1071465</v>
      </c>
      <c r="AF39" s="487">
        <v>843618</v>
      </c>
      <c r="AG39" s="491">
        <v>227847</v>
      </c>
      <c r="AH39" s="525">
        <v>650533</v>
      </c>
      <c r="AI39" s="684">
        <v>513962</v>
      </c>
      <c r="AJ39" s="690">
        <v>136571</v>
      </c>
      <c r="AK39" s="525">
        <v>721185</v>
      </c>
      <c r="AL39" s="684">
        <f t="shared" si="16"/>
        <v>580834</v>
      </c>
      <c r="AM39" s="690">
        <v>140351</v>
      </c>
      <c r="AN39" s="525">
        <v>935296</v>
      </c>
      <c r="AO39" s="684">
        <f t="shared" si="17"/>
        <v>732984</v>
      </c>
      <c r="AP39" s="690">
        <v>202312</v>
      </c>
      <c r="AQ39" s="525">
        <v>968198</v>
      </c>
      <c r="AR39" s="684">
        <f t="shared" si="18"/>
        <v>757579</v>
      </c>
      <c r="AS39" s="690">
        <v>210619</v>
      </c>
      <c r="AT39" s="489">
        <v>974199</v>
      </c>
      <c r="AU39" s="597">
        <f t="shared" si="19"/>
        <v>757026</v>
      </c>
      <c r="AV39" s="598">
        <v>217173</v>
      </c>
      <c r="AW39" s="283">
        <f t="shared" si="3"/>
        <v>19.372197309417043</v>
      </c>
      <c r="AX39" s="10">
        <f t="shared" si="4"/>
        <v>18.906924281588715</v>
      </c>
      <c r="AY39" s="26">
        <f t="shared" si="5"/>
        <v>22.719017604102834</v>
      </c>
      <c r="AZ39" s="1">
        <f t="shared" si="6"/>
        <v>23.587204547236965</v>
      </c>
      <c r="BA39" s="1">
        <f t="shared" si="7"/>
        <v>23.346134344807897</v>
      </c>
      <c r="BB39" s="15">
        <f t="shared" si="8"/>
        <v>24.500605578720609</v>
      </c>
      <c r="BC39" s="15">
        <f t="shared" si="9"/>
        <v>23.732772978791253</v>
      </c>
      <c r="BD39" s="399">
        <f t="shared" si="10"/>
        <v>23.28770634441862</v>
      </c>
      <c r="BE39" s="398">
        <f t="shared" si="11"/>
        <v>21.854660396045862</v>
      </c>
      <c r="BF39" s="15">
        <f t="shared" si="12"/>
        <v>21.264996990102336</v>
      </c>
      <c r="BG39" s="399">
        <v>20.993708236169418</v>
      </c>
      <c r="BH39" s="688">
        <f t="shared" si="13"/>
        <v>19.461164611022134</v>
      </c>
      <c r="BI39" s="688">
        <f t="shared" si="14"/>
        <v>21.630799233611604</v>
      </c>
      <c r="BJ39" s="688">
        <f t="shared" si="15"/>
        <v>21.753711534210979</v>
      </c>
      <c r="BK39" s="689">
        <f t="shared" si="0"/>
        <v>22.292467965990522</v>
      </c>
    </row>
    <row r="40" spans="1:63" ht="15.75" customHeight="1" x14ac:dyDescent="0.2">
      <c r="A40" s="9">
        <v>37</v>
      </c>
      <c r="B40" s="473" t="s">
        <v>6</v>
      </c>
      <c r="C40" s="161" t="s">
        <v>423</v>
      </c>
      <c r="D40" s="12">
        <v>2403000</v>
      </c>
      <c r="E40" s="2">
        <v>2258000</v>
      </c>
      <c r="F40" s="23">
        <v>145000</v>
      </c>
      <c r="G40" s="89">
        <v>2472571</v>
      </c>
      <c r="H40" s="2">
        <v>2342019</v>
      </c>
      <c r="I40" s="90">
        <v>130552</v>
      </c>
      <c r="J40" s="12">
        <v>2442002</v>
      </c>
      <c r="K40" s="2">
        <v>2307380</v>
      </c>
      <c r="L40" s="23">
        <v>134622</v>
      </c>
      <c r="M40" s="91">
        <v>2317270</v>
      </c>
      <c r="N40" s="2">
        <v>2197013</v>
      </c>
      <c r="O40" s="90">
        <v>120257</v>
      </c>
      <c r="P40" s="3">
        <v>2305824</v>
      </c>
      <c r="Q40" s="2">
        <v>2186040</v>
      </c>
      <c r="R40" s="23">
        <v>119784</v>
      </c>
      <c r="S40" s="89">
        <v>2344838</v>
      </c>
      <c r="T40" s="2">
        <v>2224379</v>
      </c>
      <c r="U40" s="90">
        <v>120459</v>
      </c>
      <c r="V40" s="12">
        <v>2402370</v>
      </c>
      <c r="W40" s="2">
        <v>2277966</v>
      </c>
      <c r="X40" s="23">
        <v>124404</v>
      </c>
      <c r="Y40" s="12">
        <v>2470799</v>
      </c>
      <c r="Z40" s="2">
        <f t="shared" si="1"/>
        <v>2338429</v>
      </c>
      <c r="AA40" s="23">
        <v>132370</v>
      </c>
      <c r="AB40" s="413">
        <v>2422481</v>
      </c>
      <c r="AC40" s="411">
        <f t="shared" si="2"/>
        <v>2300938</v>
      </c>
      <c r="AD40" s="414">
        <v>121543</v>
      </c>
      <c r="AE40" s="490">
        <v>2848411</v>
      </c>
      <c r="AF40" s="487">
        <v>2734625</v>
      </c>
      <c r="AG40" s="491">
        <v>113786</v>
      </c>
      <c r="AH40" s="525">
        <v>2057556</v>
      </c>
      <c r="AI40" s="684">
        <v>1980589</v>
      </c>
      <c r="AJ40" s="690">
        <v>76967</v>
      </c>
      <c r="AK40" s="525">
        <v>2351362</v>
      </c>
      <c r="AL40" s="684">
        <f t="shared" si="16"/>
        <v>2257741</v>
      </c>
      <c r="AM40" s="690">
        <v>93621</v>
      </c>
      <c r="AN40" s="525">
        <v>2619615</v>
      </c>
      <c r="AO40" s="684">
        <f t="shared" si="17"/>
        <v>2512060</v>
      </c>
      <c r="AP40" s="690">
        <v>107555</v>
      </c>
      <c r="AQ40" s="525">
        <v>3037044</v>
      </c>
      <c r="AR40" s="684">
        <f t="shared" si="18"/>
        <v>2927525</v>
      </c>
      <c r="AS40" s="690">
        <v>109519</v>
      </c>
      <c r="AT40" s="489">
        <v>3119514</v>
      </c>
      <c r="AU40" s="597">
        <f t="shared" si="19"/>
        <v>3009045</v>
      </c>
      <c r="AV40" s="598">
        <v>110469</v>
      </c>
      <c r="AW40" s="283">
        <f t="shared" si="3"/>
        <v>6.0341240116521009</v>
      </c>
      <c r="AX40" s="10">
        <f t="shared" si="4"/>
        <v>5.2800101594655926</v>
      </c>
      <c r="AY40" s="26">
        <f t="shared" si="5"/>
        <v>5.5127718978117137</v>
      </c>
      <c r="AZ40" s="1">
        <f t="shared" si="6"/>
        <v>5.1895981046662669</v>
      </c>
      <c r="BA40" s="1">
        <f t="shared" si="7"/>
        <v>5.1948457471168652</v>
      </c>
      <c r="BB40" s="15">
        <f t="shared" si="8"/>
        <v>5.1371992436151235</v>
      </c>
      <c r="BC40" s="15">
        <f t="shared" si="9"/>
        <v>5.1783863434858084</v>
      </c>
      <c r="BD40" s="399">
        <f t="shared" si="10"/>
        <v>5.3573762981124728</v>
      </c>
      <c r="BE40" s="398">
        <f t="shared" si="11"/>
        <v>5.0172942532882612</v>
      </c>
      <c r="BF40" s="15">
        <f t="shared" si="12"/>
        <v>3.9947184588179163</v>
      </c>
      <c r="BG40" s="399">
        <v>3.7407001316124564</v>
      </c>
      <c r="BH40" s="688">
        <f t="shared" si="13"/>
        <v>3.9815647271666381</v>
      </c>
      <c r="BI40" s="688">
        <f t="shared" si="14"/>
        <v>4.1057559984959617</v>
      </c>
      <c r="BJ40" s="688">
        <f t="shared" si="15"/>
        <v>3.6061051469784435</v>
      </c>
      <c r="BK40" s="689">
        <f t="shared" si="0"/>
        <v>3.5412246907691389</v>
      </c>
    </row>
    <row r="41" spans="1:63" ht="15.75" customHeight="1" x14ac:dyDescent="0.2">
      <c r="A41" s="9">
        <v>38</v>
      </c>
      <c r="B41" s="473" t="s">
        <v>6</v>
      </c>
      <c r="C41" s="161" t="s">
        <v>5</v>
      </c>
      <c r="D41" s="12">
        <v>2014000</v>
      </c>
      <c r="E41" s="2">
        <v>1909000</v>
      </c>
      <c r="F41" s="23">
        <v>105000</v>
      </c>
      <c r="G41" s="89">
        <v>1994349</v>
      </c>
      <c r="H41" s="2">
        <v>1890349</v>
      </c>
      <c r="I41" s="90">
        <v>104000</v>
      </c>
      <c r="J41" s="12">
        <v>2195972</v>
      </c>
      <c r="K41" s="2">
        <v>2089972</v>
      </c>
      <c r="L41" s="23">
        <v>106000</v>
      </c>
      <c r="M41" s="91">
        <v>2101355</v>
      </c>
      <c r="N41" s="2">
        <v>2000355</v>
      </c>
      <c r="O41" s="90">
        <v>101000</v>
      </c>
      <c r="P41" s="3">
        <v>1998370</v>
      </c>
      <c r="Q41" s="2">
        <v>1902370</v>
      </c>
      <c r="R41" s="23">
        <v>96000</v>
      </c>
      <c r="S41" s="89">
        <v>2109845</v>
      </c>
      <c r="T41" s="2">
        <v>2021935</v>
      </c>
      <c r="U41" s="90">
        <v>87910</v>
      </c>
      <c r="V41" s="12">
        <v>2079498</v>
      </c>
      <c r="W41" s="2">
        <v>1987181</v>
      </c>
      <c r="X41" s="23">
        <v>92317</v>
      </c>
      <c r="Y41" s="12">
        <v>2184547</v>
      </c>
      <c r="Z41" s="2">
        <f t="shared" si="1"/>
        <v>2086193</v>
      </c>
      <c r="AA41" s="23">
        <v>98354</v>
      </c>
      <c r="AB41" s="413">
        <v>2260054</v>
      </c>
      <c r="AC41" s="411">
        <f t="shared" si="2"/>
        <v>2156546</v>
      </c>
      <c r="AD41" s="414">
        <v>103508</v>
      </c>
      <c r="AE41" s="490">
        <v>2223850</v>
      </c>
      <c r="AF41" s="487">
        <v>2123707</v>
      </c>
      <c r="AG41" s="491">
        <v>100143</v>
      </c>
      <c r="AH41" s="525">
        <v>1576934</v>
      </c>
      <c r="AI41" s="684">
        <v>1513833</v>
      </c>
      <c r="AJ41" s="690">
        <v>63101</v>
      </c>
      <c r="AK41" s="525">
        <v>1717590</v>
      </c>
      <c r="AL41" s="684">
        <f t="shared" si="16"/>
        <v>1633458</v>
      </c>
      <c r="AM41" s="690">
        <v>84132</v>
      </c>
      <c r="AN41" s="525">
        <v>1970018</v>
      </c>
      <c r="AO41" s="684">
        <f t="shared" si="17"/>
        <v>1871946</v>
      </c>
      <c r="AP41" s="690">
        <v>98072</v>
      </c>
      <c r="AQ41" s="525">
        <v>1953716</v>
      </c>
      <c r="AR41" s="684">
        <f t="shared" si="18"/>
        <v>1873221</v>
      </c>
      <c r="AS41" s="690">
        <v>80495</v>
      </c>
      <c r="AT41" s="489">
        <v>1977894</v>
      </c>
      <c r="AU41" s="597">
        <f t="shared" si="19"/>
        <v>1901805</v>
      </c>
      <c r="AV41" s="598">
        <v>76089</v>
      </c>
      <c r="AW41" s="283">
        <f t="shared" si="3"/>
        <v>5.2135054617676264</v>
      </c>
      <c r="AX41" s="10">
        <f t="shared" si="4"/>
        <v>5.2147342315713043</v>
      </c>
      <c r="AY41" s="26">
        <f t="shared" si="5"/>
        <v>4.8270196523452942</v>
      </c>
      <c r="AZ41" s="1">
        <f t="shared" si="6"/>
        <v>4.8064225226104114</v>
      </c>
      <c r="BA41" s="1">
        <f t="shared" si="7"/>
        <v>4.8039151908805682</v>
      </c>
      <c r="BB41" s="15">
        <f t="shared" si="8"/>
        <v>4.1666567923236064</v>
      </c>
      <c r="BC41" s="15">
        <f t="shared" si="9"/>
        <v>4.4393887370894323</v>
      </c>
      <c r="BD41" s="399">
        <f t="shared" si="10"/>
        <v>4.5022606517506834</v>
      </c>
      <c r="BE41" s="398">
        <f t="shared" si="11"/>
        <v>4.5798905689864045</v>
      </c>
      <c r="BF41" s="15">
        <f t="shared" si="12"/>
        <v>4.5031364525485085</v>
      </c>
      <c r="BG41" s="399">
        <v>4.0014991115671297</v>
      </c>
      <c r="BH41" s="688">
        <f t="shared" si="13"/>
        <v>4.8982586065359017</v>
      </c>
      <c r="BI41" s="688">
        <f t="shared" si="14"/>
        <v>4.9782286253222052</v>
      </c>
      <c r="BJ41" s="688">
        <f t="shared" si="15"/>
        <v>4.1200972915203646</v>
      </c>
      <c r="BK41" s="689">
        <f t="shared" si="0"/>
        <v>3.8469705656622653</v>
      </c>
    </row>
    <row r="42" spans="1:63" ht="15.75" customHeight="1" x14ac:dyDescent="0.2">
      <c r="A42" s="9">
        <v>39</v>
      </c>
      <c r="B42" s="473" t="s">
        <v>2</v>
      </c>
      <c r="C42" s="161" t="s">
        <v>4</v>
      </c>
      <c r="D42" s="12">
        <v>1082000</v>
      </c>
      <c r="E42" s="2">
        <v>504000</v>
      </c>
      <c r="F42" s="23">
        <v>578000</v>
      </c>
      <c r="G42" s="89">
        <v>1083203</v>
      </c>
      <c r="H42" s="2">
        <v>505068</v>
      </c>
      <c r="I42" s="90">
        <v>578135</v>
      </c>
      <c r="J42" s="12">
        <v>1118816</v>
      </c>
      <c r="K42" s="2">
        <v>496864</v>
      </c>
      <c r="L42" s="23">
        <v>621952</v>
      </c>
      <c r="M42" s="91">
        <v>1077547</v>
      </c>
      <c r="N42" s="2">
        <v>474043</v>
      </c>
      <c r="O42" s="90">
        <v>603504</v>
      </c>
      <c r="P42" s="3">
        <v>1073982</v>
      </c>
      <c r="Q42" s="2">
        <v>435536</v>
      </c>
      <c r="R42" s="23">
        <v>638446</v>
      </c>
      <c r="S42" s="89">
        <v>1208952</v>
      </c>
      <c r="T42" s="2">
        <v>529408</v>
      </c>
      <c r="U42" s="90">
        <v>679544</v>
      </c>
      <c r="V42" s="12">
        <v>1174109</v>
      </c>
      <c r="W42" s="2">
        <v>523056</v>
      </c>
      <c r="X42" s="23">
        <v>651053</v>
      </c>
      <c r="Y42" s="12">
        <v>1275923</v>
      </c>
      <c r="Z42" s="2">
        <f t="shared" si="1"/>
        <v>613696</v>
      </c>
      <c r="AA42" s="23">
        <v>662227</v>
      </c>
      <c r="AB42" s="413">
        <v>1215812</v>
      </c>
      <c r="AC42" s="411">
        <f t="shared" si="2"/>
        <v>562664</v>
      </c>
      <c r="AD42" s="414">
        <v>653148</v>
      </c>
      <c r="AE42" s="490">
        <v>1177655</v>
      </c>
      <c r="AF42" s="487">
        <v>537749</v>
      </c>
      <c r="AG42" s="491">
        <v>639906</v>
      </c>
      <c r="AH42" s="525">
        <v>658811</v>
      </c>
      <c r="AI42" s="684">
        <v>242148</v>
      </c>
      <c r="AJ42" s="690">
        <v>416663</v>
      </c>
      <c r="AK42" s="525">
        <v>804251</v>
      </c>
      <c r="AL42" s="684">
        <f t="shared" si="16"/>
        <v>225959</v>
      </c>
      <c r="AM42" s="690">
        <v>578292</v>
      </c>
      <c r="AN42" s="525">
        <v>994564</v>
      </c>
      <c r="AO42" s="684">
        <f t="shared" si="17"/>
        <v>374536</v>
      </c>
      <c r="AP42" s="690">
        <v>620028</v>
      </c>
      <c r="AQ42" s="525">
        <v>1200756</v>
      </c>
      <c r="AR42" s="684">
        <f t="shared" si="18"/>
        <v>577815</v>
      </c>
      <c r="AS42" s="690">
        <v>622941</v>
      </c>
      <c r="AT42" s="489">
        <v>1153015</v>
      </c>
      <c r="AU42" s="597">
        <f t="shared" si="19"/>
        <v>529819</v>
      </c>
      <c r="AV42" s="598">
        <v>623196</v>
      </c>
      <c r="AW42" s="283">
        <f t="shared" si="3"/>
        <v>53.419593345656189</v>
      </c>
      <c r="AX42" s="10">
        <f t="shared" si="4"/>
        <v>53.372728842146856</v>
      </c>
      <c r="AY42" s="26">
        <f t="shared" si="5"/>
        <v>55.590195349369331</v>
      </c>
      <c r="AZ42" s="1">
        <f t="shared" si="6"/>
        <v>56.007208966291032</v>
      </c>
      <c r="BA42" s="1">
        <f t="shared" si="7"/>
        <v>59.446620148196146</v>
      </c>
      <c r="BB42" s="15">
        <f t="shared" si="8"/>
        <v>56.209344953314933</v>
      </c>
      <c r="BC42" s="15">
        <f t="shared" si="9"/>
        <v>55.450814191868048</v>
      </c>
      <c r="BD42" s="399">
        <f t="shared" si="10"/>
        <v>51.90179971675407</v>
      </c>
      <c r="BE42" s="398">
        <f t="shared" si="11"/>
        <v>53.721134517507643</v>
      </c>
      <c r="BF42" s="15">
        <f t="shared" si="12"/>
        <v>54.337305917267784</v>
      </c>
      <c r="BG42" s="399">
        <v>63.24469384998126</v>
      </c>
      <c r="BH42" s="688">
        <f t="shared" si="13"/>
        <v>71.904417899387127</v>
      </c>
      <c r="BI42" s="688">
        <f t="shared" si="14"/>
        <v>62.341689423707273</v>
      </c>
      <c r="BJ42" s="688">
        <f t="shared" si="15"/>
        <v>51.879066188301373</v>
      </c>
      <c r="BK42" s="689">
        <f t="shared" si="0"/>
        <v>54.049253478922651</v>
      </c>
    </row>
    <row r="43" spans="1:63" ht="15.75" customHeight="1" x14ac:dyDescent="0.2">
      <c r="A43" s="9">
        <v>40</v>
      </c>
      <c r="B43" s="473" t="s">
        <v>2</v>
      </c>
      <c r="C43" s="161" t="s">
        <v>3</v>
      </c>
      <c r="D43" s="12">
        <v>2715000</v>
      </c>
      <c r="E43" s="2">
        <v>2151000</v>
      </c>
      <c r="F43" s="23">
        <v>564000</v>
      </c>
      <c r="G43" s="89">
        <v>2552300</v>
      </c>
      <c r="H43" s="2">
        <v>1986300</v>
      </c>
      <c r="I43" s="90">
        <v>566000</v>
      </c>
      <c r="J43" s="12">
        <v>2761496</v>
      </c>
      <c r="K43" s="2">
        <v>2168340</v>
      </c>
      <c r="L43" s="23">
        <v>593156</v>
      </c>
      <c r="M43" s="91">
        <v>2779008</v>
      </c>
      <c r="N43" s="2">
        <v>2184754</v>
      </c>
      <c r="O43" s="90">
        <v>594254</v>
      </c>
      <c r="P43" s="3">
        <v>2818105</v>
      </c>
      <c r="Q43" s="2">
        <v>2359487</v>
      </c>
      <c r="R43" s="23">
        <v>458618</v>
      </c>
      <c r="S43" s="89">
        <v>3031765</v>
      </c>
      <c r="T43" s="2">
        <v>2567518</v>
      </c>
      <c r="U43" s="90">
        <v>464247</v>
      </c>
      <c r="V43" s="12">
        <v>3040283</v>
      </c>
      <c r="W43" s="2">
        <v>2584064</v>
      </c>
      <c r="X43" s="23">
        <v>456219</v>
      </c>
      <c r="Y43" s="12">
        <v>2877458</v>
      </c>
      <c r="Z43" s="2">
        <f t="shared" si="1"/>
        <v>2422484</v>
      </c>
      <c r="AA43" s="23">
        <v>454974</v>
      </c>
      <c r="AB43" s="413">
        <v>2728195</v>
      </c>
      <c r="AC43" s="411">
        <f t="shared" si="2"/>
        <v>2325099</v>
      </c>
      <c r="AD43" s="414">
        <v>403096</v>
      </c>
      <c r="AE43" s="490">
        <v>2603092</v>
      </c>
      <c r="AF43" s="487">
        <v>2183203</v>
      </c>
      <c r="AG43" s="491">
        <v>419889</v>
      </c>
      <c r="AH43" s="525">
        <v>1403636</v>
      </c>
      <c r="AI43" s="684">
        <v>1183563</v>
      </c>
      <c r="AJ43" s="690">
        <v>220073</v>
      </c>
      <c r="AK43" s="525">
        <v>1757601</v>
      </c>
      <c r="AL43" s="684">
        <f t="shared" si="16"/>
        <v>1475161</v>
      </c>
      <c r="AM43" s="690">
        <v>282440</v>
      </c>
      <c r="AN43" s="525">
        <v>2652713</v>
      </c>
      <c r="AO43" s="684">
        <f t="shared" si="17"/>
        <v>2248055</v>
      </c>
      <c r="AP43" s="690">
        <v>404658</v>
      </c>
      <c r="AQ43" s="525">
        <v>2520425</v>
      </c>
      <c r="AR43" s="684">
        <f t="shared" si="18"/>
        <v>2115978</v>
      </c>
      <c r="AS43" s="690">
        <v>404447</v>
      </c>
      <c r="AT43" s="489">
        <v>2542889</v>
      </c>
      <c r="AU43" s="597">
        <f t="shared" si="19"/>
        <v>2105739</v>
      </c>
      <c r="AV43" s="598">
        <v>437150</v>
      </c>
      <c r="AW43" s="283">
        <f t="shared" si="3"/>
        <v>20.773480662983427</v>
      </c>
      <c r="AX43" s="10">
        <f t="shared" si="4"/>
        <v>22.176076480037612</v>
      </c>
      <c r="AY43" s="26">
        <f t="shared" si="5"/>
        <v>21.479516899535614</v>
      </c>
      <c r="AZ43" s="1">
        <f t="shared" si="6"/>
        <v>21.383673598636634</v>
      </c>
      <c r="BA43" s="1">
        <f t="shared" si="7"/>
        <v>16.27398553283146</v>
      </c>
      <c r="BB43" s="15">
        <f t="shared" si="8"/>
        <v>15.312763357318262</v>
      </c>
      <c r="BC43" s="15">
        <f t="shared" si="9"/>
        <v>15.005807025201273</v>
      </c>
      <c r="BD43" s="399">
        <f t="shared" si="10"/>
        <v>15.811664323163013</v>
      </c>
      <c r="BE43" s="398">
        <f t="shared" si="11"/>
        <v>14.775190189850798</v>
      </c>
      <c r="BF43" s="15">
        <f t="shared" si="12"/>
        <v>16.13039416201963</v>
      </c>
      <c r="BG43" s="399">
        <v>15.900895140202987</v>
      </c>
      <c r="BH43" s="688">
        <f>AM43/AK43*100</f>
        <v>16.069631275812885</v>
      </c>
      <c r="BI43" s="688">
        <f t="shared" si="14"/>
        <v>15.254496057432524</v>
      </c>
      <c r="BJ43" s="688">
        <f t="shared" si="15"/>
        <v>16.046777825168373</v>
      </c>
      <c r="BK43" s="689">
        <f t="shared" si="0"/>
        <v>17.191076763476502</v>
      </c>
    </row>
    <row r="44" spans="1:63" ht="15.75" customHeight="1" thickBot="1" x14ac:dyDescent="0.25">
      <c r="A44" s="8">
        <v>41</v>
      </c>
      <c r="B44" s="7" t="s">
        <v>2</v>
      </c>
      <c r="C44" s="77" t="s">
        <v>1</v>
      </c>
      <c r="D44" s="281">
        <v>5982000</v>
      </c>
      <c r="E44" s="5">
        <v>5761000</v>
      </c>
      <c r="F44" s="24">
        <v>221000</v>
      </c>
      <c r="G44" s="87">
        <v>5505550</v>
      </c>
      <c r="H44" s="5">
        <v>5279882</v>
      </c>
      <c r="I44" s="84">
        <v>225668</v>
      </c>
      <c r="J44" s="281">
        <v>5999573</v>
      </c>
      <c r="K44" s="5">
        <v>5793165</v>
      </c>
      <c r="L44" s="24">
        <v>206408</v>
      </c>
      <c r="M44" s="85">
        <v>5912227</v>
      </c>
      <c r="N44" s="5">
        <v>5700502</v>
      </c>
      <c r="O44" s="84">
        <v>211725</v>
      </c>
      <c r="P44" s="6">
        <v>8820688</v>
      </c>
      <c r="Q44" s="5">
        <v>8617448</v>
      </c>
      <c r="R44" s="24">
        <v>203240</v>
      </c>
      <c r="S44" s="87">
        <v>9481834</v>
      </c>
      <c r="T44" s="5">
        <v>9267054</v>
      </c>
      <c r="U44" s="84">
        <v>214780</v>
      </c>
      <c r="V44" s="281">
        <v>8562448</v>
      </c>
      <c r="W44" s="5">
        <v>8369398</v>
      </c>
      <c r="X44" s="24">
        <v>193050</v>
      </c>
      <c r="Y44" s="281">
        <v>8858599</v>
      </c>
      <c r="Z44" s="5">
        <f t="shared" si="1"/>
        <v>8659619</v>
      </c>
      <c r="AA44" s="24">
        <v>198980</v>
      </c>
      <c r="AB44" s="413">
        <v>8622736</v>
      </c>
      <c r="AC44" s="411">
        <f t="shared" si="2"/>
        <v>8423306</v>
      </c>
      <c r="AD44" s="417">
        <v>199430</v>
      </c>
      <c r="AE44" s="490">
        <v>8821930</v>
      </c>
      <c r="AF44" s="487">
        <v>8640550</v>
      </c>
      <c r="AG44" s="494">
        <v>181380</v>
      </c>
      <c r="AH44" s="525">
        <v>5980665</v>
      </c>
      <c r="AI44" s="684">
        <v>5869975</v>
      </c>
      <c r="AJ44" s="692">
        <v>110690</v>
      </c>
      <c r="AK44" s="525">
        <v>7026330</v>
      </c>
      <c r="AL44" s="684">
        <f t="shared" si="16"/>
        <v>6904830</v>
      </c>
      <c r="AM44" s="692">
        <v>121500</v>
      </c>
      <c r="AN44" s="525">
        <v>9168397</v>
      </c>
      <c r="AO44" s="684">
        <f t="shared" si="17"/>
        <v>8964077</v>
      </c>
      <c r="AP44" s="692">
        <v>204320</v>
      </c>
      <c r="AQ44" s="525">
        <v>9611550</v>
      </c>
      <c r="AR44" s="684">
        <f t="shared" si="18"/>
        <v>9411750</v>
      </c>
      <c r="AS44" s="692">
        <v>199800</v>
      </c>
      <c r="AT44" s="489">
        <v>9139272</v>
      </c>
      <c r="AU44" s="597">
        <f t="shared" si="19"/>
        <v>8940662</v>
      </c>
      <c r="AV44" s="600">
        <v>198610</v>
      </c>
      <c r="AW44" s="284">
        <f t="shared" si="3"/>
        <v>3.6944165830825813</v>
      </c>
      <c r="AX44" s="27">
        <f t="shared" si="4"/>
        <v>4.0989183641961295</v>
      </c>
      <c r="AY44" s="28">
        <f t="shared" si="5"/>
        <v>3.4403781735800201</v>
      </c>
      <c r="AZ44" s="4">
        <f t="shared" si="6"/>
        <v>3.5811378690297242</v>
      </c>
      <c r="BA44" s="4">
        <f t="shared" si="7"/>
        <v>2.3041286575378246</v>
      </c>
      <c r="BB44" s="17">
        <f t="shared" si="8"/>
        <v>2.2651735940536399</v>
      </c>
      <c r="BC44" s="17">
        <f t="shared" si="9"/>
        <v>2.2546122323896158</v>
      </c>
      <c r="BD44" s="400">
        <f t="shared" si="10"/>
        <v>2.2461791080056788</v>
      </c>
      <c r="BE44" s="696">
        <f t="shared" si="11"/>
        <v>2.3128389875324955</v>
      </c>
      <c r="BF44" s="697">
        <f t="shared" si="12"/>
        <v>2.056012686566318</v>
      </c>
      <c r="BG44" s="696">
        <v>1.850797528368501</v>
      </c>
      <c r="BH44" s="698">
        <f t="shared" si="13"/>
        <v>1.7292099858674441</v>
      </c>
      <c r="BI44" s="698">
        <f t="shared" si="14"/>
        <v>2.2285247901023482</v>
      </c>
      <c r="BJ44" s="698">
        <f>AS44/AQ44*100</f>
        <v>2.0787490051032349</v>
      </c>
      <c r="BK44" s="699">
        <f t="shared" si="0"/>
        <v>2.1731490210598832</v>
      </c>
    </row>
    <row r="45" spans="1:63" ht="20.25" customHeight="1" thickBot="1" x14ac:dyDescent="0.25">
      <c r="A45" s="779" t="s">
        <v>0</v>
      </c>
      <c r="B45" s="780"/>
      <c r="C45" s="781"/>
      <c r="D45" s="21">
        <v>123682000</v>
      </c>
      <c r="E45" s="18">
        <v>110716000</v>
      </c>
      <c r="F45" s="25">
        <v>12966000</v>
      </c>
      <c r="G45" s="163">
        <v>121264837</v>
      </c>
      <c r="H45" s="18">
        <v>107920457</v>
      </c>
      <c r="I45" s="164">
        <v>13344380</v>
      </c>
      <c r="J45" s="21">
        <v>126111209</v>
      </c>
      <c r="K45" s="18">
        <v>113236006</v>
      </c>
      <c r="L45" s="25">
        <v>12875203</v>
      </c>
      <c r="M45" s="163">
        <v>130271751</v>
      </c>
      <c r="N45" s="18">
        <v>116788771</v>
      </c>
      <c r="O45" s="164">
        <v>13482980</v>
      </c>
      <c r="P45" s="21">
        <v>133255979</v>
      </c>
      <c r="Q45" s="18">
        <v>121119150</v>
      </c>
      <c r="R45" s="25">
        <v>12136829</v>
      </c>
      <c r="S45" s="163">
        <v>138753797</v>
      </c>
      <c r="T45" s="18">
        <v>125377384</v>
      </c>
      <c r="U45" s="164">
        <v>13376413</v>
      </c>
      <c r="V45" s="21">
        <v>134166173</v>
      </c>
      <c r="W45" s="18">
        <v>121503794</v>
      </c>
      <c r="X45" s="25">
        <v>12662379</v>
      </c>
      <c r="Y45" s="21">
        <f>SUM(Y4:Y44)</f>
        <v>139045982</v>
      </c>
      <c r="Z45" s="18">
        <f t="shared" ref="Z45:AA45" si="20">SUM(Z4:Z44)</f>
        <v>126242450</v>
      </c>
      <c r="AA45" s="422">
        <f t="shared" si="20"/>
        <v>12803532</v>
      </c>
      <c r="AB45" s="423">
        <f>SUM(AB4:AB44)</f>
        <v>136962771</v>
      </c>
      <c r="AC45" s="424">
        <f t="shared" ref="AC45:AD45" si="21">SUM(AC4:AC44)</f>
        <v>124773200</v>
      </c>
      <c r="AD45" s="425">
        <f t="shared" si="21"/>
        <v>12189571</v>
      </c>
      <c r="AE45" s="499">
        <f>SUM(AE4:AE44)</f>
        <v>136507073</v>
      </c>
      <c r="AF45" s="500">
        <f t="shared" ref="AF45:AM45" si="22">SUM(AF4:AF44)</f>
        <v>124668178</v>
      </c>
      <c r="AG45" s="501">
        <f t="shared" si="22"/>
        <v>11838895</v>
      </c>
      <c r="AH45" s="700">
        <f>SUM(AH4:AH44)</f>
        <v>75253759</v>
      </c>
      <c r="AI45" s="701">
        <f t="shared" si="22"/>
        <v>68736633</v>
      </c>
      <c r="AJ45" s="702">
        <f t="shared" si="22"/>
        <v>6517126.2039194368</v>
      </c>
      <c r="AK45" s="700">
        <f>SUM(AK4:AK44)</f>
        <v>84863313</v>
      </c>
      <c r="AL45" s="701">
        <f t="shared" si="22"/>
        <v>77368006</v>
      </c>
      <c r="AM45" s="702">
        <f t="shared" si="22"/>
        <v>7495307</v>
      </c>
      <c r="AN45" s="700">
        <f>SUM(AN4:AN44)</f>
        <v>114503264.84137851</v>
      </c>
      <c r="AO45" s="701">
        <f t="shared" ref="AO45:AP45" si="23">SUM(AO4:AO44)</f>
        <v>103596034.72690716</v>
      </c>
      <c r="AP45" s="702">
        <f t="shared" si="23"/>
        <v>10907230.114471341</v>
      </c>
      <c r="AQ45" s="700">
        <f>SUM(AQ4:AQ44)</f>
        <v>122317394</v>
      </c>
      <c r="AR45" s="701">
        <f t="shared" ref="AR45:AS45" si="24">SUM(AR4:AR44)</f>
        <v>110848116</v>
      </c>
      <c r="AS45" s="702">
        <f t="shared" si="24"/>
        <v>11469278</v>
      </c>
      <c r="AT45" s="499">
        <f>SUM(AT4:AT44)</f>
        <v>125291408.84816577</v>
      </c>
      <c r="AU45" s="500">
        <f t="shared" ref="AU45:AV45" si="25">SUM(AU4:AU44)</f>
        <v>112806579.84816577</v>
      </c>
      <c r="AV45" s="501">
        <f t="shared" si="25"/>
        <v>12484829</v>
      </c>
      <c r="AW45" s="282">
        <f t="shared" si="3"/>
        <v>10.483336297925325</v>
      </c>
      <c r="AX45" s="19">
        <f t="shared" si="4"/>
        <v>11.00432766012789</v>
      </c>
      <c r="AY45" s="19">
        <f t="shared" si="5"/>
        <v>10.209404145828147</v>
      </c>
      <c r="AZ45" s="19">
        <f t="shared" si="6"/>
        <v>10.349887751182527</v>
      </c>
      <c r="BA45" s="19">
        <f t="shared" si="7"/>
        <v>9.1079057698416666</v>
      </c>
      <c r="BB45" s="20">
        <f t="shared" si="8"/>
        <v>9.6403942012484176</v>
      </c>
      <c r="BC45" s="20">
        <f t="shared" si="9"/>
        <v>9.4378327389572334</v>
      </c>
      <c r="BD45" s="401">
        <f t="shared" si="10"/>
        <v>9.2081279989809417</v>
      </c>
      <c r="BE45" s="703">
        <f t="shared" si="11"/>
        <v>8.8999155836296566</v>
      </c>
      <c r="BF45" s="704">
        <f t="shared" si="12"/>
        <v>8.6727337564405911</v>
      </c>
      <c r="BG45" s="703">
        <v>8.6780909855072608</v>
      </c>
      <c r="BH45" s="705">
        <f>AM45/AK45*100</f>
        <v>8.8322111581950615</v>
      </c>
      <c r="BI45" s="705">
        <f>AP45/AN45*100</f>
        <v>9.5256935508180813</v>
      </c>
      <c r="BJ45" s="705">
        <f t="shared" si="15"/>
        <v>9.3766533319047003</v>
      </c>
      <c r="BK45" s="706">
        <f t="shared" si="0"/>
        <v>9.9646329423350366</v>
      </c>
    </row>
    <row r="46" spans="1:63" x14ac:dyDescent="0.2">
      <c r="A46" t="s">
        <v>74</v>
      </c>
    </row>
    <row r="47" spans="1:63" x14ac:dyDescent="0.2">
      <c r="X47" s="31" t="s">
        <v>65</v>
      </c>
      <c r="Y47" s="31"/>
      <c r="Z47" s="31"/>
      <c r="AA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</row>
    <row r="48" spans="1:63" x14ac:dyDescent="0.2">
      <c r="A48" s="31" t="s">
        <v>227</v>
      </c>
      <c r="C48" s="771" t="s">
        <v>283</v>
      </c>
      <c r="D48" s="167" t="s">
        <v>69</v>
      </c>
      <c r="E48" s="470"/>
      <c r="F48" s="474"/>
      <c r="G48" s="168" t="s">
        <v>70</v>
      </c>
      <c r="H48" s="470"/>
      <c r="I48" s="169"/>
      <c r="J48" s="168" t="s">
        <v>67</v>
      </c>
      <c r="K48" s="470"/>
      <c r="L48" s="169"/>
      <c r="M48" s="167" t="s">
        <v>61</v>
      </c>
      <c r="N48" s="470"/>
      <c r="O48" s="474"/>
      <c r="P48" s="168" t="s">
        <v>60</v>
      </c>
      <c r="Q48" s="470"/>
      <c r="R48" s="169"/>
      <c r="S48" s="167" t="s">
        <v>59</v>
      </c>
      <c r="T48" s="470"/>
      <c r="U48" s="474"/>
      <c r="V48" s="168" t="s">
        <v>58</v>
      </c>
      <c r="W48" s="470"/>
      <c r="X48" s="169"/>
      <c r="Y48" s="168" t="s">
        <v>371</v>
      </c>
      <c r="Z48" s="470"/>
      <c r="AA48" s="474"/>
      <c r="AB48" s="426" t="s">
        <v>401</v>
      </c>
      <c r="AC48" s="427"/>
      <c r="AD48" s="345"/>
      <c r="AE48" s="168" t="s">
        <v>434</v>
      </c>
      <c r="AF48" s="470"/>
      <c r="AG48" s="474"/>
      <c r="AH48" s="168" t="s">
        <v>493</v>
      </c>
      <c r="AI48" s="470"/>
      <c r="AJ48" s="474"/>
      <c r="AK48" s="168" t="s">
        <v>557</v>
      </c>
      <c r="AL48" s="470"/>
      <c r="AM48" s="474"/>
      <c r="AN48" s="168" t="s">
        <v>574</v>
      </c>
      <c r="AO48" s="470"/>
      <c r="AP48" s="474"/>
      <c r="AQ48" s="168" t="s">
        <v>621</v>
      </c>
      <c r="AR48" s="470"/>
      <c r="AS48" s="474"/>
      <c r="AT48" s="711" t="s">
        <v>637</v>
      </c>
      <c r="AU48" s="712"/>
      <c r="AV48" s="713"/>
      <c r="AW48" s="769" t="s">
        <v>57</v>
      </c>
      <c r="AX48" s="770"/>
      <c r="AY48" s="770"/>
      <c r="AZ48" s="770"/>
      <c r="BA48" s="770"/>
      <c r="BB48" s="770"/>
      <c r="BC48" s="770"/>
      <c r="BD48" s="770"/>
      <c r="BE48" s="43"/>
      <c r="BF48" s="67"/>
      <c r="BG48" s="67"/>
      <c r="BH48" s="67"/>
      <c r="BI48" s="67"/>
      <c r="BJ48" s="129"/>
      <c r="BK48" s="129"/>
    </row>
    <row r="49" spans="1:63" x14ac:dyDescent="0.2">
      <c r="A49" s="31"/>
      <c r="C49" s="772"/>
      <c r="D49" s="181"/>
      <c r="E49" s="473" t="s">
        <v>56</v>
      </c>
      <c r="F49" s="474" t="s">
        <v>55</v>
      </c>
      <c r="G49" s="178"/>
      <c r="H49" s="473" t="s">
        <v>56</v>
      </c>
      <c r="I49" s="169" t="s">
        <v>55</v>
      </c>
      <c r="J49" s="178"/>
      <c r="K49" s="473" t="s">
        <v>56</v>
      </c>
      <c r="L49" s="169" t="s">
        <v>55</v>
      </c>
      <c r="M49" s="181"/>
      <c r="N49" s="473" t="s">
        <v>56</v>
      </c>
      <c r="O49" s="474" t="s">
        <v>55</v>
      </c>
      <c r="P49" s="178"/>
      <c r="Q49" s="473" t="s">
        <v>56</v>
      </c>
      <c r="R49" s="169" t="s">
        <v>55</v>
      </c>
      <c r="S49" s="181"/>
      <c r="T49" s="473" t="s">
        <v>56</v>
      </c>
      <c r="U49" s="474" t="s">
        <v>55</v>
      </c>
      <c r="V49" s="178"/>
      <c r="W49" s="473" t="s">
        <v>56</v>
      </c>
      <c r="X49" s="169" t="s">
        <v>55</v>
      </c>
      <c r="Y49" s="178"/>
      <c r="Z49" s="473" t="s">
        <v>56</v>
      </c>
      <c r="AA49" s="169" t="s">
        <v>55</v>
      </c>
      <c r="AB49" s="428"/>
      <c r="AC49" s="429" t="s">
        <v>56</v>
      </c>
      <c r="AD49" s="430" t="s">
        <v>55</v>
      </c>
      <c r="AE49" s="178"/>
      <c r="AF49" s="473" t="s">
        <v>56</v>
      </c>
      <c r="AG49" s="169" t="s">
        <v>55</v>
      </c>
      <c r="AH49" s="178"/>
      <c r="AI49" s="473" t="s">
        <v>56</v>
      </c>
      <c r="AJ49" s="169" t="s">
        <v>55</v>
      </c>
      <c r="AK49" s="178"/>
      <c r="AL49" s="473" t="s">
        <v>56</v>
      </c>
      <c r="AM49" s="169" t="s">
        <v>55</v>
      </c>
      <c r="AN49" s="178"/>
      <c r="AO49" s="473" t="s">
        <v>56</v>
      </c>
      <c r="AP49" s="169" t="s">
        <v>55</v>
      </c>
      <c r="AQ49" s="178"/>
      <c r="AR49" s="473" t="s">
        <v>56</v>
      </c>
      <c r="AS49" s="169" t="s">
        <v>55</v>
      </c>
      <c r="AT49" s="714"/>
      <c r="AU49" s="715" t="s">
        <v>56</v>
      </c>
      <c r="AV49" s="716" t="s">
        <v>55</v>
      </c>
      <c r="AW49" s="83" t="s">
        <v>71</v>
      </c>
      <c r="AX49" s="83" t="s">
        <v>72</v>
      </c>
      <c r="AY49" s="234" t="s">
        <v>73</v>
      </c>
      <c r="AZ49" s="285" t="s">
        <v>68</v>
      </c>
      <c r="BA49" s="285" t="s">
        <v>54</v>
      </c>
      <c r="BB49" s="83" t="s">
        <v>53</v>
      </c>
      <c r="BC49" s="82" t="s">
        <v>52</v>
      </c>
      <c r="BD49" s="234" t="s">
        <v>372</v>
      </c>
      <c r="BE49" s="77" t="s">
        <v>427</v>
      </c>
      <c r="BF49" s="7" t="s">
        <v>469</v>
      </c>
      <c r="BG49" s="7" t="s">
        <v>499</v>
      </c>
      <c r="BH49" s="75" t="s">
        <v>558</v>
      </c>
      <c r="BI49" s="75" t="s">
        <v>627</v>
      </c>
      <c r="BJ49" s="75" t="s">
        <v>639</v>
      </c>
      <c r="BK49" s="75" t="s">
        <v>635</v>
      </c>
    </row>
    <row r="50" spans="1:63" x14ac:dyDescent="0.2">
      <c r="C50" s="170" t="s">
        <v>281</v>
      </c>
      <c r="D50" s="68">
        <f>D4</f>
        <v>31790000</v>
      </c>
      <c r="E50" s="179">
        <f t="shared" ref="E50:AV50" si="26">E4</f>
        <v>27500000</v>
      </c>
      <c r="F50" s="68">
        <f t="shared" si="26"/>
        <v>4290000</v>
      </c>
      <c r="G50" s="139">
        <f t="shared" si="26"/>
        <v>30956000</v>
      </c>
      <c r="H50" s="179">
        <f t="shared" si="26"/>
        <v>26546000</v>
      </c>
      <c r="I50" s="140">
        <f t="shared" si="26"/>
        <v>4410000</v>
      </c>
      <c r="J50" s="139">
        <f t="shared" si="26"/>
        <v>32820000</v>
      </c>
      <c r="K50" s="179">
        <f t="shared" si="26"/>
        <v>28370000</v>
      </c>
      <c r="L50" s="140">
        <f t="shared" si="26"/>
        <v>4450000</v>
      </c>
      <c r="M50" s="68">
        <f t="shared" si="26"/>
        <v>35730000</v>
      </c>
      <c r="N50" s="179">
        <f t="shared" si="26"/>
        <v>30920000</v>
      </c>
      <c r="O50" s="68">
        <f t="shared" si="26"/>
        <v>4810000</v>
      </c>
      <c r="P50" s="139">
        <f t="shared" si="26"/>
        <v>35430000</v>
      </c>
      <c r="Q50" s="179">
        <f t="shared" si="26"/>
        <v>30350000</v>
      </c>
      <c r="R50" s="140">
        <f t="shared" si="26"/>
        <v>5080000</v>
      </c>
      <c r="S50" s="68">
        <f t="shared" si="26"/>
        <v>35980000</v>
      </c>
      <c r="T50" s="179">
        <f t="shared" si="26"/>
        <v>30690000</v>
      </c>
      <c r="U50" s="68">
        <f t="shared" si="26"/>
        <v>5290000</v>
      </c>
      <c r="V50" s="139">
        <f t="shared" si="26"/>
        <v>35000000</v>
      </c>
      <c r="W50" s="179">
        <f t="shared" si="26"/>
        <v>29940000</v>
      </c>
      <c r="X50" s="140">
        <f t="shared" si="26"/>
        <v>5060000</v>
      </c>
      <c r="Y50" s="139">
        <f t="shared" si="26"/>
        <v>39330000</v>
      </c>
      <c r="Z50" s="179">
        <f t="shared" si="26"/>
        <v>33970000</v>
      </c>
      <c r="AA50" s="68">
        <f t="shared" si="26"/>
        <v>5360000</v>
      </c>
      <c r="AB50" s="139">
        <f t="shared" si="26"/>
        <v>35380000</v>
      </c>
      <c r="AC50" s="179">
        <f t="shared" si="26"/>
        <v>30870000</v>
      </c>
      <c r="AD50" s="68">
        <f t="shared" si="26"/>
        <v>4510000</v>
      </c>
      <c r="AE50" s="139">
        <f t="shared" si="26"/>
        <v>35420000</v>
      </c>
      <c r="AF50" s="179">
        <f t="shared" si="26"/>
        <v>30650000</v>
      </c>
      <c r="AG50" s="68">
        <f t="shared" si="26"/>
        <v>4770000</v>
      </c>
      <c r="AH50" s="139">
        <f t="shared" si="26"/>
        <v>12543217</v>
      </c>
      <c r="AI50" s="179">
        <f t="shared" si="26"/>
        <v>10222853</v>
      </c>
      <c r="AJ50" s="68">
        <f t="shared" si="26"/>
        <v>2320364.2039194363</v>
      </c>
      <c r="AK50" s="139">
        <f t="shared" si="26"/>
        <v>13380000</v>
      </c>
      <c r="AL50" s="179">
        <f t="shared" si="26"/>
        <v>10890000</v>
      </c>
      <c r="AM50" s="68">
        <f t="shared" si="26"/>
        <v>2490000</v>
      </c>
      <c r="AN50" s="139">
        <f t="shared" si="26"/>
        <v>24257222.841378503</v>
      </c>
      <c r="AO50" s="179">
        <f t="shared" si="26"/>
        <v>20326162.726907164</v>
      </c>
      <c r="AP50" s="68">
        <f t="shared" si="26"/>
        <v>3931060.1144713406</v>
      </c>
      <c r="AQ50" s="139">
        <f t="shared" si="26"/>
        <v>26450000</v>
      </c>
      <c r="AR50" s="179">
        <f t="shared" si="26"/>
        <v>22628700</v>
      </c>
      <c r="AS50" s="68">
        <f t="shared" si="26"/>
        <v>3821300</v>
      </c>
      <c r="AT50" s="267">
        <f t="shared" si="26"/>
        <v>29239999.848165765</v>
      </c>
      <c r="AU50" s="538">
        <f t="shared" si="26"/>
        <v>24579999.848165765</v>
      </c>
      <c r="AV50" s="50">
        <f t="shared" si="26"/>
        <v>4660000</v>
      </c>
      <c r="AW50" s="286">
        <f t="shared" ref="AW50:AW60" si="27">F50/D50*100</f>
        <v>13.494809688581316</v>
      </c>
      <c r="AX50" s="287">
        <f t="shared" ref="AX50:AX60" si="28">I50/G50*100</f>
        <v>14.246026618426152</v>
      </c>
      <c r="AY50" s="287">
        <f t="shared" ref="AY50:AY60" si="29">L50/J50*100</f>
        <v>13.558805606337598</v>
      </c>
      <c r="AZ50" s="287">
        <f t="shared" ref="AZ50:AZ60" si="30">O50/M50*100</f>
        <v>13.462076686258046</v>
      </c>
      <c r="BA50" s="287">
        <f t="shared" ref="BA50:BA60" si="31">R50/P50*100</f>
        <v>14.338131526954559</v>
      </c>
      <c r="BB50" s="288">
        <f t="shared" ref="BB50:BB60" si="32">U50/S50*100</f>
        <v>14.702612562534743</v>
      </c>
      <c r="BC50" s="288">
        <f t="shared" ref="BC50:BC60" si="33">X50/V50*100</f>
        <v>14.457142857142857</v>
      </c>
      <c r="BD50" s="288">
        <f t="shared" ref="BD50:BD60" si="34">AA50/Y50*100</f>
        <v>13.628273582506992</v>
      </c>
      <c r="BE50" s="400">
        <f t="shared" ref="BE50:BE60" si="35">AD50/AB50*100</f>
        <v>12.747314867156586</v>
      </c>
      <c r="BF50" s="17">
        <f t="shared" ref="BF50:BF60" si="36">AG50/AE50*100</f>
        <v>13.4669678147939</v>
      </c>
      <c r="BG50" s="17">
        <f>AJ50/AH50*100</f>
        <v>18.498956080560802</v>
      </c>
      <c r="BH50" s="707">
        <f>AM50/AK50*100</f>
        <v>18.609865470852018</v>
      </c>
      <c r="BI50" s="707">
        <f>AP50/AN50*100</f>
        <v>16.205730310419757</v>
      </c>
      <c r="BJ50" s="707">
        <f>AS50/AQ50*100</f>
        <v>14.447258979206049</v>
      </c>
      <c r="BK50" s="707">
        <f t="shared" ref="BK50:BK60" si="37">AV50/AT50*100</f>
        <v>15.937072586176237</v>
      </c>
    </row>
    <row r="51" spans="1:63" x14ac:dyDescent="0.2">
      <c r="C51" s="170" t="s">
        <v>204</v>
      </c>
      <c r="D51" s="68">
        <f>SUM(D5:D7)</f>
        <v>13926000</v>
      </c>
      <c r="E51" s="179">
        <f t="shared" ref="E51:AM51" si="38">SUM(E5:E7)</f>
        <v>13515000</v>
      </c>
      <c r="F51" s="68">
        <f t="shared" si="38"/>
        <v>411000</v>
      </c>
      <c r="G51" s="139">
        <f t="shared" si="38"/>
        <v>13250212</v>
      </c>
      <c r="H51" s="179">
        <f t="shared" si="38"/>
        <v>12833261</v>
      </c>
      <c r="I51" s="140">
        <f t="shared" si="38"/>
        <v>416951</v>
      </c>
      <c r="J51" s="139">
        <f t="shared" si="38"/>
        <v>13444719</v>
      </c>
      <c r="K51" s="179">
        <f t="shared" si="38"/>
        <v>13038740</v>
      </c>
      <c r="L51" s="140">
        <f t="shared" si="38"/>
        <v>405979</v>
      </c>
      <c r="M51" s="68">
        <f t="shared" si="38"/>
        <v>13798865</v>
      </c>
      <c r="N51" s="179">
        <f t="shared" si="38"/>
        <v>13325668</v>
      </c>
      <c r="O51" s="68">
        <f t="shared" si="38"/>
        <v>473197</v>
      </c>
      <c r="P51" s="139">
        <f t="shared" si="38"/>
        <v>14195020</v>
      </c>
      <c r="Q51" s="179">
        <f t="shared" si="38"/>
        <v>13657578</v>
      </c>
      <c r="R51" s="140">
        <f t="shared" si="38"/>
        <v>537442</v>
      </c>
      <c r="S51" s="68">
        <f t="shared" si="38"/>
        <v>14460829</v>
      </c>
      <c r="T51" s="179">
        <f t="shared" si="38"/>
        <v>13864129</v>
      </c>
      <c r="U51" s="68">
        <f t="shared" si="38"/>
        <v>596700</v>
      </c>
      <c r="V51" s="139">
        <f t="shared" si="38"/>
        <v>14537968</v>
      </c>
      <c r="W51" s="179">
        <f t="shared" si="38"/>
        <v>13952928</v>
      </c>
      <c r="X51" s="140">
        <f t="shared" si="38"/>
        <v>585040</v>
      </c>
      <c r="Y51" s="139">
        <f t="shared" si="38"/>
        <v>14294641</v>
      </c>
      <c r="Z51" s="179">
        <f t="shared" si="38"/>
        <v>13675364</v>
      </c>
      <c r="AA51" s="68">
        <f t="shared" si="38"/>
        <v>619277</v>
      </c>
      <c r="AB51" s="139">
        <f t="shared" si="38"/>
        <v>14477533</v>
      </c>
      <c r="AC51" s="179">
        <f t="shared" si="38"/>
        <v>13790870</v>
      </c>
      <c r="AD51" s="68">
        <f t="shared" si="38"/>
        <v>686663</v>
      </c>
      <c r="AE51" s="139">
        <f t="shared" si="38"/>
        <v>14726506</v>
      </c>
      <c r="AF51" s="179">
        <f t="shared" si="38"/>
        <v>14035639</v>
      </c>
      <c r="AG51" s="68">
        <f t="shared" si="38"/>
        <v>690867</v>
      </c>
      <c r="AH51" s="139">
        <f t="shared" si="38"/>
        <v>7895410</v>
      </c>
      <c r="AI51" s="179">
        <f t="shared" si="38"/>
        <v>7469546</v>
      </c>
      <c r="AJ51" s="68">
        <f t="shared" si="38"/>
        <v>425864</v>
      </c>
      <c r="AK51" s="139">
        <f t="shared" si="38"/>
        <v>9493019</v>
      </c>
      <c r="AL51" s="179">
        <f t="shared" si="38"/>
        <v>9020404</v>
      </c>
      <c r="AM51" s="68">
        <f t="shared" si="38"/>
        <v>472615</v>
      </c>
      <c r="AN51" s="139">
        <f>SUM(AN5:AN7)</f>
        <v>13290878</v>
      </c>
      <c r="AO51" s="179">
        <f>SUM(AO5:AO7)</f>
        <v>12728796</v>
      </c>
      <c r="AP51" s="68">
        <f t="shared" ref="AP51" si="39">SUM(AP5:AP7)</f>
        <v>562082</v>
      </c>
      <c r="AQ51" s="139">
        <f>SUM(AQ5:AQ7)</f>
        <v>14251243</v>
      </c>
      <c r="AR51" s="179">
        <f>SUM(AR5:AR7)</f>
        <v>13564793</v>
      </c>
      <c r="AS51" s="68">
        <f t="shared" ref="AS51" si="40">SUM(AS5:AS7)</f>
        <v>686450</v>
      </c>
      <c r="AT51" s="267">
        <f>SUM(AT5:AT7)</f>
        <v>14537635</v>
      </c>
      <c r="AU51" s="538">
        <f>SUM(AU5:AU7)</f>
        <v>13791887</v>
      </c>
      <c r="AV51" s="50">
        <f t="shared" ref="AV51" si="41">SUM(AV5:AV7)</f>
        <v>745748</v>
      </c>
      <c r="AW51" s="171">
        <f t="shared" si="27"/>
        <v>2.951314088754847</v>
      </c>
      <c r="AX51" s="172">
        <f t="shared" si="28"/>
        <v>3.1467496520055676</v>
      </c>
      <c r="AY51" s="172">
        <f t="shared" si="29"/>
        <v>3.0196168473286797</v>
      </c>
      <c r="AZ51" s="172">
        <f t="shared" si="30"/>
        <v>3.429245811159106</v>
      </c>
      <c r="BA51" s="172">
        <f t="shared" si="31"/>
        <v>3.7861306289107026</v>
      </c>
      <c r="BB51" s="173">
        <f t="shared" si="32"/>
        <v>4.1263194523633464</v>
      </c>
      <c r="BC51" s="173">
        <f t="shared" si="33"/>
        <v>4.0242212666859629</v>
      </c>
      <c r="BD51" s="173">
        <f t="shared" si="34"/>
        <v>4.3322319182412485</v>
      </c>
      <c r="BE51" s="445">
        <f t="shared" si="35"/>
        <v>4.7429558613335576</v>
      </c>
      <c r="BF51" s="502">
        <f t="shared" si="36"/>
        <v>4.6913164602655915</v>
      </c>
      <c r="BG51" s="502">
        <f t="shared" ref="BG51:BG59" si="42">AJ51/AH51*100</f>
        <v>5.3938174205012785</v>
      </c>
      <c r="BH51" s="708">
        <f t="shared" ref="BH51:BH58" si="43">AM51/AK51*100</f>
        <v>4.9785531873474609</v>
      </c>
      <c r="BI51" s="708">
        <f t="shared" ref="BI51:BI60" si="44">AP51/AN51*100</f>
        <v>4.2290810283564415</v>
      </c>
      <c r="BJ51" s="708">
        <f t="shared" ref="BJ51:BJ60" si="45">AS51/AQ51*100</f>
        <v>4.8167728246581722</v>
      </c>
      <c r="BK51" s="708">
        <f t="shared" si="37"/>
        <v>5.1297752351052974</v>
      </c>
    </row>
    <row r="52" spans="1:63" x14ac:dyDescent="0.2">
      <c r="C52" s="170" t="s">
        <v>203</v>
      </c>
      <c r="D52" s="68">
        <f>SUM(D8:D12)</f>
        <v>16991000</v>
      </c>
      <c r="E52" s="179">
        <f t="shared" ref="E52:AJ52" si="46">SUM(E8:E12)</f>
        <v>16628000</v>
      </c>
      <c r="F52" s="68">
        <f t="shared" si="46"/>
        <v>363000</v>
      </c>
      <c r="G52" s="139">
        <f t="shared" si="46"/>
        <v>16242326</v>
      </c>
      <c r="H52" s="179">
        <f t="shared" si="46"/>
        <v>15823348</v>
      </c>
      <c r="I52" s="140">
        <f t="shared" si="46"/>
        <v>418978</v>
      </c>
      <c r="J52" s="139">
        <f t="shared" si="46"/>
        <v>16723540</v>
      </c>
      <c r="K52" s="179">
        <f t="shared" si="46"/>
        <v>16345533</v>
      </c>
      <c r="L52" s="140">
        <f t="shared" si="46"/>
        <v>378007</v>
      </c>
      <c r="M52" s="68">
        <f t="shared" si="46"/>
        <v>16479019</v>
      </c>
      <c r="N52" s="179">
        <f t="shared" si="46"/>
        <v>16064729</v>
      </c>
      <c r="O52" s="68">
        <f t="shared" si="46"/>
        <v>414290</v>
      </c>
      <c r="P52" s="139">
        <f t="shared" si="46"/>
        <v>16620086</v>
      </c>
      <c r="Q52" s="179">
        <f t="shared" si="46"/>
        <v>16186070</v>
      </c>
      <c r="R52" s="140">
        <f t="shared" si="46"/>
        <v>434016</v>
      </c>
      <c r="S52" s="68">
        <f t="shared" si="46"/>
        <v>17134129</v>
      </c>
      <c r="T52" s="179">
        <f t="shared" si="46"/>
        <v>16685376</v>
      </c>
      <c r="U52" s="68">
        <f t="shared" si="46"/>
        <v>448753</v>
      </c>
      <c r="V52" s="139">
        <f t="shared" si="46"/>
        <v>16476800</v>
      </c>
      <c r="W52" s="179">
        <f t="shared" si="46"/>
        <v>16048417</v>
      </c>
      <c r="X52" s="140">
        <f t="shared" si="46"/>
        <v>428383</v>
      </c>
      <c r="Y52" s="139">
        <f t="shared" si="46"/>
        <v>16831067</v>
      </c>
      <c r="Z52" s="179">
        <f t="shared" si="46"/>
        <v>16413553</v>
      </c>
      <c r="AA52" s="68">
        <f t="shared" si="46"/>
        <v>417514</v>
      </c>
      <c r="AB52" s="139">
        <f t="shared" si="46"/>
        <v>19943813</v>
      </c>
      <c r="AC52" s="179">
        <f t="shared" si="46"/>
        <v>19551666</v>
      </c>
      <c r="AD52" s="68">
        <f t="shared" si="46"/>
        <v>392147</v>
      </c>
      <c r="AE52" s="139">
        <f t="shared" si="46"/>
        <v>18935100</v>
      </c>
      <c r="AF52" s="179">
        <f t="shared" si="46"/>
        <v>18567271</v>
      </c>
      <c r="AG52" s="68">
        <f t="shared" si="46"/>
        <v>367829</v>
      </c>
      <c r="AH52" s="139">
        <f t="shared" si="46"/>
        <v>12401438</v>
      </c>
      <c r="AI52" s="179">
        <f t="shared" si="46"/>
        <v>12168045</v>
      </c>
      <c r="AJ52" s="68">
        <f t="shared" si="46"/>
        <v>233393</v>
      </c>
      <c r="AK52" s="139">
        <f>SUM(AK8:AK12)</f>
        <v>14960550</v>
      </c>
      <c r="AL52" s="179">
        <f t="shared" ref="AL52:AM52" si="47">SUM(AL8:AL12)</f>
        <v>14706302</v>
      </c>
      <c r="AM52" s="68">
        <f t="shared" si="47"/>
        <v>254248</v>
      </c>
      <c r="AN52" s="139">
        <f>SUM(AN8:AN12)</f>
        <v>17401487</v>
      </c>
      <c r="AO52" s="179">
        <f t="shared" ref="AO52:AP52" si="48">SUM(AO8:AO12)</f>
        <v>17082920</v>
      </c>
      <c r="AP52" s="68">
        <f t="shared" si="48"/>
        <v>318567</v>
      </c>
      <c r="AQ52" s="139">
        <f>SUM(AQ8:AQ12)</f>
        <v>17901383</v>
      </c>
      <c r="AR52" s="179">
        <f t="shared" ref="AR52:AS52" si="49">SUM(AR8:AR12)</f>
        <v>17540509</v>
      </c>
      <c r="AS52" s="68">
        <f t="shared" si="49"/>
        <v>360874</v>
      </c>
      <c r="AT52" s="267">
        <f>SUM(AT8:AT12)</f>
        <v>17646472</v>
      </c>
      <c r="AU52" s="538">
        <f t="shared" ref="AU52:AV52" si="50">SUM(AU8:AU12)</f>
        <v>17319647</v>
      </c>
      <c r="AV52" s="50">
        <f t="shared" si="50"/>
        <v>326825</v>
      </c>
      <c r="AW52" s="171">
        <f t="shared" si="27"/>
        <v>2.1364251662644929</v>
      </c>
      <c r="AX52" s="172">
        <f t="shared" si="28"/>
        <v>2.5795443337364365</v>
      </c>
      <c r="AY52" s="172">
        <f t="shared" si="29"/>
        <v>2.2603288538192272</v>
      </c>
      <c r="AZ52" s="172">
        <f t="shared" si="30"/>
        <v>2.5140452838849208</v>
      </c>
      <c r="BA52" s="172">
        <f t="shared" si="31"/>
        <v>2.6113944296076443</v>
      </c>
      <c r="BB52" s="173">
        <f t="shared" si="32"/>
        <v>2.6190593055532614</v>
      </c>
      <c r="BC52" s="173">
        <f t="shared" si="33"/>
        <v>2.5999162458729854</v>
      </c>
      <c r="BD52" s="173">
        <f t="shared" si="34"/>
        <v>2.480615162425531</v>
      </c>
      <c r="BE52" s="445">
        <f t="shared" si="35"/>
        <v>1.9662589094673122</v>
      </c>
      <c r="BF52" s="502">
        <f t="shared" si="36"/>
        <v>1.9425775411801363</v>
      </c>
      <c r="BG52" s="502">
        <f t="shared" si="42"/>
        <v>1.8819833635421956</v>
      </c>
      <c r="BH52" s="708">
        <f t="shared" si="43"/>
        <v>1.6994562365688428</v>
      </c>
      <c r="BI52" s="708">
        <f t="shared" si="44"/>
        <v>1.8306883773783242</v>
      </c>
      <c r="BJ52" s="708">
        <f t="shared" si="45"/>
        <v>2.0159001122985862</v>
      </c>
      <c r="BK52" s="708">
        <f t="shared" si="37"/>
        <v>1.8520699208317675</v>
      </c>
    </row>
    <row r="53" spans="1:63" x14ac:dyDescent="0.2">
      <c r="C53" s="170" t="s">
        <v>202</v>
      </c>
      <c r="D53" s="68">
        <f>SUM(D13:D17)</f>
        <v>9063000</v>
      </c>
      <c r="E53" s="179">
        <f t="shared" ref="E53:AV53" si="51">SUM(E13:E17)</f>
        <v>8636000</v>
      </c>
      <c r="F53" s="68">
        <f t="shared" si="51"/>
        <v>427000</v>
      </c>
      <c r="G53" s="139">
        <f t="shared" si="51"/>
        <v>8769272</v>
      </c>
      <c r="H53" s="179">
        <f t="shared" si="51"/>
        <v>8356032</v>
      </c>
      <c r="I53" s="140">
        <f t="shared" si="51"/>
        <v>413240</v>
      </c>
      <c r="J53" s="139">
        <f t="shared" si="51"/>
        <v>8733393</v>
      </c>
      <c r="K53" s="179">
        <f t="shared" si="51"/>
        <v>8292631</v>
      </c>
      <c r="L53" s="140">
        <f t="shared" si="51"/>
        <v>440762</v>
      </c>
      <c r="M53" s="68">
        <f t="shared" si="51"/>
        <v>8777377</v>
      </c>
      <c r="N53" s="179">
        <f t="shared" si="51"/>
        <v>8343636</v>
      </c>
      <c r="O53" s="68">
        <f t="shared" si="51"/>
        <v>433741</v>
      </c>
      <c r="P53" s="139">
        <f t="shared" si="51"/>
        <v>8707056</v>
      </c>
      <c r="Q53" s="179">
        <f t="shared" si="51"/>
        <v>8253704</v>
      </c>
      <c r="R53" s="140">
        <f t="shared" si="51"/>
        <v>453352</v>
      </c>
      <c r="S53" s="68">
        <f t="shared" si="51"/>
        <v>8857792</v>
      </c>
      <c r="T53" s="179">
        <f t="shared" si="51"/>
        <v>8378664</v>
      </c>
      <c r="U53" s="68">
        <f t="shared" si="51"/>
        <v>479128</v>
      </c>
      <c r="V53" s="139">
        <f t="shared" si="51"/>
        <v>8822993</v>
      </c>
      <c r="W53" s="179">
        <f t="shared" si="51"/>
        <v>8335738</v>
      </c>
      <c r="X53" s="140">
        <f t="shared" si="51"/>
        <v>487255</v>
      </c>
      <c r="Y53" s="139">
        <f t="shared" si="51"/>
        <v>9304550</v>
      </c>
      <c r="Z53" s="179">
        <f t="shared" si="51"/>
        <v>8816673</v>
      </c>
      <c r="AA53" s="68">
        <f t="shared" si="51"/>
        <v>487877</v>
      </c>
      <c r="AB53" s="139">
        <f t="shared" si="51"/>
        <v>9402981</v>
      </c>
      <c r="AC53" s="179">
        <f t="shared" si="51"/>
        <v>8902619</v>
      </c>
      <c r="AD53" s="68">
        <f t="shared" si="51"/>
        <v>500362</v>
      </c>
      <c r="AE53" s="139">
        <f t="shared" si="51"/>
        <v>9847767</v>
      </c>
      <c r="AF53" s="179">
        <f t="shared" si="51"/>
        <v>9372093</v>
      </c>
      <c r="AG53" s="68">
        <f t="shared" si="51"/>
        <v>475674</v>
      </c>
      <c r="AH53" s="139">
        <f t="shared" si="51"/>
        <v>6150981</v>
      </c>
      <c r="AI53" s="179">
        <f t="shared" si="51"/>
        <v>5812912</v>
      </c>
      <c r="AJ53" s="68">
        <f t="shared" si="51"/>
        <v>338069</v>
      </c>
      <c r="AK53" s="139">
        <f t="shared" si="51"/>
        <v>6231894</v>
      </c>
      <c r="AL53" s="179">
        <f t="shared" si="51"/>
        <v>5831574</v>
      </c>
      <c r="AM53" s="68">
        <f t="shared" si="51"/>
        <v>400320</v>
      </c>
      <c r="AN53" s="139">
        <f t="shared" si="51"/>
        <v>7365627</v>
      </c>
      <c r="AO53" s="179">
        <f t="shared" si="51"/>
        <v>6890044</v>
      </c>
      <c r="AP53" s="68">
        <f t="shared" si="51"/>
        <v>475583</v>
      </c>
      <c r="AQ53" s="139">
        <f t="shared" si="51"/>
        <v>7746650</v>
      </c>
      <c r="AR53" s="179">
        <f t="shared" si="51"/>
        <v>7224268</v>
      </c>
      <c r="AS53" s="68">
        <f t="shared" si="51"/>
        <v>522382</v>
      </c>
      <c r="AT53" s="267">
        <f t="shared" si="51"/>
        <v>8000272</v>
      </c>
      <c r="AU53" s="538">
        <f t="shared" si="51"/>
        <v>7486953</v>
      </c>
      <c r="AV53" s="50">
        <f t="shared" si="51"/>
        <v>513319</v>
      </c>
      <c r="AW53" s="171">
        <f t="shared" si="27"/>
        <v>4.711464195078892</v>
      </c>
      <c r="AX53" s="172">
        <f t="shared" si="28"/>
        <v>4.7123638085350761</v>
      </c>
      <c r="AY53" s="172">
        <f t="shared" si="29"/>
        <v>5.0468586493244949</v>
      </c>
      <c r="AZ53" s="172">
        <f t="shared" si="30"/>
        <v>4.9415787882872069</v>
      </c>
      <c r="BA53" s="172">
        <f t="shared" si="31"/>
        <v>5.2067196995172651</v>
      </c>
      <c r="BB53" s="173">
        <f t="shared" si="32"/>
        <v>5.4091132417649908</v>
      </c>
      <c r="BC53" s="173">
        <f t="shared" si="33"/>
        <v>5.522559068107614</v>
      </c>
      <c r="BD53" s="173">
        <f t="shared" si="34"/>
        <v>5.2434239162560248</v>
      </c>
      <c r="BE53" s="445">
        <f t="shared" si="35"/>
        <v>5.3213124646322267</v>
      </c>
      <c r="BF53" s="502">
        <f t="shared" si="36"/>
        <v>4.8302726902454127</v>
      </c>
      <c r="BG53" s="502">
        <f t="shared" si="42"/>
        <v>5.4961802028001712</v>
      </c>
      <c r="BH53" s="708">
        <f t="shared" si="43"/>
        <v>6.4237292867946731</v>
      </c>
      <c r="BI53" s="708">
        <f t="shared" si="44"/>
        <v>6.4567890825859093</v>
      </c>
      <c r="BJ53" s="708">
        <f t="shared" si="45"/>
        <v>6.7433277610321873</v>
      </c>
      <c r="BK53" s="708">
        <f t="shared" si="37"/>
        <v>6.4162693468422072</v>
      </c>
    </row>
    <row r="54" spans="1:63" x14ac:dyDescent="0.2">
      <c r="C54" s="170" t="s">
        <v>201</v>
      </c>
      <c r="D54" s="68">
        <f>SUM(D18:D23)</f>
        <v>14174000</v>
      </c>
      <c r="E54" s="179">
        <f t="shared" ref="E54:AV54" si="52">SUM(E18:E23)</f>
        <v>13687000</v>
      </c>
      <c r="F54" s="68">
        <f t="shared" si="52"/>
        <v>487000</v>
      </c>
      <c r="G54" s="139">
        <f t="shared" si="52"/>
        <v>13865565</v>
      </c>
      <c r="H54" s="179">
        <f t="shared" si="52"/>
        <v>13385475</v>
      </c>
      <c r="I54" s="140">
        <f t="shared" si="52"/>
        <v>480090</v>
      </c>
      <c r="J54" s="139">
        <f t="shared" si="52"/>
        <v>14220956</v>
      </c>
      <c r="K54" s="179">
        <f t="shared" si="52"/>
        <v>13764278</v>
      </c>
      <c r="L54" s="140">
        <f t="shared" si="52"/>
        <v>456678</v>
      </c>
      <c r="M54" s="68">
        <f t="shared" si="52"/>
        <v>14168862</v>
      </c>
      <c r="N54" s="179">
        <f t="shared" si="52"/>
        <v>13712491</v>
      </c>
      <c r="O54" s="68">
        <f t="shared" si="52"/>
        <v>456371</v>
      </c>
      <c r="P54" s="139">
        <f t="shared" si="52"/>
        <v>13867697</v>
      </c>
      <c r="Q54" s="179">
        <f t="shared" si="52"/>
        <v>13360820</v>
      </c>
      <c r="R54" s="140">
        <f t="shared" si="52"/>
        <v>506877</v>
      </c>
      <c r="S54" s="68">
        <f t="shared" si="52"/>
        <v>14176132</v>
      </c>
      <c r="T54" s="179">
        <f t="shared" si="52"/>
        <v>13666203</v>
      </c>
      <c r="U54" s="68">
        <f t="shared" si="52"/>
        <v>509929</v>
      </c>
      <c r="V54" s="139">
        <f t="shared" si="52"/>
        <v>14109933</v>
      </c>
      <c r="W54" s="179">
        <f t="shared" si="52"/>
        <v>13576768</v>
      </c>
      <c r="X54" s="140">
        <f t="shared" si="52"/>
        <v>533165</v>
      </c>
      <c r="Y54" s="139">
        <f t="shared" si="52"/>
        <v>13956536</v>
      </c>
      <c r="Z54" s="179">
        <f t="shared" si="52"/>
        <v>13379022</v>
      </c>
      <c r="AA54" s="68">
        <f t="shared" si="52"/>
        <v>577514</v>
      </c>
      <c r="AB54" s="139">
        <f t="shared" si="52"/>
        <v>14044553</v>
      </c>
      <c r="AC54" s="179">
        <f t="shared" si="52"/>
        <v>13503561</v>
      </c>
      <c r="AD54" s="68">
        <f t="shared" si="52"/>
        <v>540992</v>
      </c>
      <c r="AE54" s="139">
        <f t="shared" si="52"/>
        <v>13940566</v>
      </c>
      <c r="AF54" s="179">
        <f t="shared" si="52"/>
        <v>13383047</v>
      </c>
      <c r="AG54" s="68">
        <f t="shared" si="52"/>
        <v>557519</v>
      </c>
      <c r="AH54" s="139">
        <f t="shared" si="52"/>
        <v>10808620</v>
      </c>
      <c r="AI54" s="179">
        <f t="shared" si="52"/>
        <v>10483903</v>
      </c>
      <c r="AJ54" s="68">
        <f t="shared" si="52"/>
        <v>324717</v>
      </c>
      <c r="AK54" s="139">
        <f t="shared" si="52"/>
        <v>11396198</v>
      </c>
      <c r="AL54" s="179">
        <f t="shared" si="52"/>
        <v>11032212</v>
      </c>
      <c r="AM54" s="68">
        <f t="shared" si="52"/>
        <v>363986</v>
      </c>
      <c r="AN54" s="139">
        <f t="shared" si="52"/>
        <v>13502411</v>
      </c>
      <c r="AO54" s="179">
        <f t="shared" si="52"/>
        <v>12991136</v>
      </c>
      <c r="AP54" s="68">
        <f t="shared" si="52"/>
        <v>511275</v>
      </c>
      <c r="AQ54" s="139">
        <f t="shared" si="52"/>
        <v>13631559</v>
      </c>
      <c r="AR54" s="179">
        <f t="shared" si="52"/>
        <v>13106148</v>
      </c>
      <c r="AS54" s="68">
        <f t="shared" si="52"/>
        <v>525411</v>
      </c>
      <c r="AT54" s="267">
        <f t="shared" si="52"/>
        <v>13987198</v>
      </c>
      <c r="AU54" s="538">
        <f t="shared" si="52"/>
        <v>13354474</v>
      </c>
      <c r="AV54" s="50">
        <f t="shared" si="52"/>
        <v>632724</v>
      </c>
      <c r="AW54" s="171">
        <f t="shared" si="27"/>
        <v>3.4358684916043458</v>
      </c>
      <c r="AX54" s="172">
        <f t="shared" si="28"/>
        <v>3.4624625826643198</v>
      </c>
      <c r="AY54" s="172">
        <f t="shared" si="29"/>
        <v>3.2113030938285729</v>
      </c>
      <c r="AZ54" s="172">
        <f t="shared" si="30"/>
        <v>3.22094322042236</v>
      </c>
      <c r="BA54" s="172">
        <f t="shared" si="31"/>
        <v>3.6550913969349055</v>
      </c>
      <c r="BB54" s="173">
        <f t="shared" si="32"/>
        <v>3.5970954559396038</v>
      </c>
      <c r="BC54" s="173">
        <f t="shared" si="33"/>
        <v>3.7786501183244456</v>
      </c>
      <c r="BD54" s="173">
        <f t="shared" si="34"/>
        <v>4.1379465506340543</v>
      </c>
      <c r="BE54" s="445">
        <f t="shared" si="35"/>
        <v>3.8519702264643096</v>
      </c>
      <c r="BF54" s="502">
        <f t="shared" si="36"/>
        <v>3.9992565581627031</v>
      </c>
      <c r="BG54" s="502">
        <f t="shared" si="42"/>
        <v>3.0042410594506976</v>
      </c>
      <c r="BH54" s="708">
        <f t="shared" si="43"/>
        <v>3.1939248510775258</v>
      </c>
      <c r="BI54" s="708">
        <f t="shared" si="44"/>
        <v>3.786545973159904</v>
      </c>
      <c r="BJ54" s="708">
        <f t="shared" si="45"/>
        <v>3.8543720494479023</v>
      </c>
      <c r="BK54" s="708">
        <f t="shared" si="37"/>
        <v>4.5235936461326993</v>
      </c>
    </row>
    <row r="55" spans="1:63" x14ac:dyDescent="0.2">
      <c r="C55" s="170" t="s">
        <v>200</v>
      </c>
      <c r="D55" s="68">
        <f>SUM(D24:D27)</f>
        <v>8662000</v>
      </c>
      <c r="E55" s="179">
        <f t="shared" ref="E55:AV55" si="53">SUM(E24:E27)</f>
        <v>5851000</v>
      </c>
      <c r="F55" s="68">
        <f t="shared" si="53"/>
        <v>2811000</v>
      </c>
      <c r="G55" s="139">
        <f t="shared" si="53"/>
        <v>9767958</v>
      </c>
      <c r="H55" s="179">
        <f t="shared" si="53"/>
        <v>6621558</v>
      </c>
      <c r="I55" s="140">
        <f t="shared" si="53"/>
        <v>3146400</v>
      </c>
      <c r="J55" s="139">
        <f t="shared" si="53"/>
        <v>9009801</v>
      </c>
      <c r="K55" s="179">
        <f t="shared" si="53"/>
        <v>6485739</v>
      </c>
      <c r="L55" s="140">
        <f t="shared" si="53"/>
        <v>2524062</v>
      </c>
      <c r="M55" s="68">
        <f t="shared" si="53"/>
        <v>9851852</v>
      </c>
      <c r="N55" s="179">
        <f t="shared" si="53"/>
        <v>7237090</v>
      </c>
      <c r="O55" s="68">
        <f t="shared" si="53"/>
        <v>2614762</v>
      </c>
      <c r="P55" s="139">
        <f t="shared" si="53"/>
        <v>10022203</v>
      </c>
      <c r="Q55" s="179">
        <f t="shared" si="53"/>
        <v>9182675</v>
      </c>
      <c r="R55" s="140">
        <f t="shared" si="53"/>
        <v>839528</v>
      </c>
      <c r="S55" s="68">
        <f t="shared" si="53"/>
        <v>12878213</v>
      </c>
      <c r="T55" s="179">
        <f t="shared" si="53"/>
        <v>11107611</v>
      </c>
      <c r="U55" s="68">
        <f t="shared" si="53"/>
        <v>1770602</v>
      </c>
      <c r="V55" s="139">
        <f t="shared" si="53"/>
        <v>11302915</v>
      </c>
      <c r="W55" s="179">
        <f t="shared" si="53"/>
        <v>9953536</v>
      </c>
      <c r="X55" s="140">
        <f t="shared" si="53"/>
        <v>1349379</v>
      </c>
      <c r="Y55" s="139">
        <f t="shared" si="53"/>
        <v>10962522</v>
      </c>
      <c r="Z55" s="179">
        <f t="shared" si="53"/>
        <v>9866132</v>
      </c>
      <c r="AA55" s="68">
        <f t="shared" si="53"/>
        <v>1096390</v>
      </c>
      <c r="AB55" s="139">
        <f t="shared" si="53"/>
        <v>10328461</v>
      </c>
      <c r="AC55" s="179">
        <f t="shared" si="53"/>
        <v>8870832</v>
      </c>
      <c r="AD55" s="68">
        <f t="shared" si="53"/>
        <v>1457629</v>
      </c>
      <c r="AE55" s="139">
        <f t="shared" si="53"/>
        <v>10366137</v>
      </c>
      <c r="AF55" s="179">
        <f t="shared" si="53"/>
        <v>9385053</v>
      </c>
      <c r="AG55" s="68">
        <f t="shared" si="53"/>
        <v>981084</v>
      </c>
      <c r="AH55" s="139">
        <f t="shared" si="53"/>
        <v>4300392</v>
      </c>
      <c r="AI55" s="179">
        <f t="shared" si="53"/>
        <v>3806125</v>
      </c>
      <c r="AJ55" s="68">
        <f t="shared" si="53"/>
        <v>494267</v>
      </c>
      <c r="AK55" s="139">
        <f t="shared" si="53"/>
        <v>5411606</v>
      </c>
      <c r="AL55" s="179">
        <f t="shared" si="53"/>
        <v>4705264</v>
      </c>
      <c r="AM55" s="68">
        <f t="shared" si="53"/>
        <v>706342</v>
      </c>
      <c r="AN55" s="139">
        <f t="shared" si="53"/>
        <v>8355927</v>
      </c>
      <c r="AO55" s="179">
        <f t="shared" si="53"/>
        <v>6998914</v>
      </c>
      <c r="AP55" s="68">
        <f t="shared" si="53"/>
        <v>1357013</v>
      </c>
      <c r="AQ55" s="139">
        <f t="shared" si="53"/>
        <v>10906777</v>
      </c>
      <c r="AR55" s="179">
        <f t="shared" si="53"/>
        <v>9116624</v>
      </c>
      <c r="AS55" s="68">
        <f t="shared" si="53"/>
        <v>1790153</v>
      </c>
      <c r="AT55" s="267">
        <f t="shared" si="53"/>
        <v>10739668</v>
      </c>
      <c r="AU55" s="538">
        <f t="shared" si="53"/>
        <v>8957592</v>
      </c>
      <c r="AV55" s="50">
        <f t="shared" si="53"/>
        <v>1782076</v>
      </c>
      <c r="AW55" s="171">
        <f t="shared" si="27"/>
        <v>32.452089586700531</v>
      </c>
      <c r="AX55" s="172">
        <f t="shared" si="28"/>
        <v>32.21144071258292</v>
      </c>
      <c r="AY55" s="172">
        <f t="shared" si="29"/>
        <v>28.014625406265907</v>
      </c>
      <c r="AZ55" s="172">
        <f t="shared" si="30"/>
        <v>26.540816894123054</v>
      </c>
      <c r="BA55" s="172">
        <f t="shared" si="31"/>
        <v>8.3766812546103875</v>
      </c>
      <c r="BB55" s="173">
        <f t="shared" si="32"/>
        <v>13.748817479568013</v>
      </c>
      <c r="BC55" s="173">
        <f t="shared" si="33"/>
        <v>11.938327413768926</v>
      </c>
      <c r="BD55" s="173">
        <f t="shared" si="34"/>
        <v>10.00125701002014</v>
      </c>
      <c r="BE55" s="445">
        <f t="shared" si="35"/>
        <v>14.112741482007824</v>
      </c>
      <c r="BF55" s="502">
        <f t="shared" si="36"/>
        <v>9.4643163600866949</v>
      </c>
      <c r="BG55" s="502">
        <f t="shared" si="42"/>
        <v>11.493533612749722</v>
      </c>
      <c r="BH55" s="708">
        <f t="shared" si="43"/>
        <v>13.05235451361389</v>
      </c>
      <c r="BI55" s="708">
        <f t="shared" si="44"/>
        <v>16.240125123161082</v>
      </c>
      <c r="BJ55" s="708">
        <f t="shared" si="45"/>
        <v>16.413217213481126</v>
      </c>
      <c r="BK55" s="708">
        <f t="shared" si="37"/>
        <v>16.593399349030154</v>
      </c>
    </row>
    <row r="56" spans="1:63" x14ac:dyDescent="0.2">
      <c r="C56" s="170" t="s">
        <v>199</v>
      </c>
      <c r="D56" s="68">
        <f>SUM(D28:D34)</f>
        <v>6541000</v>
      </c>
      <c r="E56" s="179">
        <f t="shared" ref="E56:AV56" si="54">SUM(E28:E34)</f>
        <v>5905000</v>
      </c>
      <c r="F56" s="68">
        <f t="shared" si="54"/>
        <v>636000</v>
      </c>
      <c r="G56" s="139">
        <f t="shared" si="54"/>
        <v>6444035</v>
      </c>
      <c r="H56" s="179">
        <f t="shared" si="54"/>
        <v>5842228</v>
      </c>
      <c r="I56" s="140">
        <f t="shared" si="54"/>
        <v>601807</v>
      </c>
      <c r="J56" s="139">
        <f t="shared" si="54"/>
        <v>6647493</v>
      </c>
      <c r="K56" s="179">
        <f t="shared" si="54"/>
        <v>6026467</v>
      </c>
      <c r="L56" s="140">
        <f t="shared" si="54"/>
        <v>621026</v>
      </c>
      <c r="M56" s="68">
        <f t="shared" si="54"/>
        <v>6657603</v>
      </c>
      <c r="N56" s="179">
        <f t="shared" si="54"/>
        <v>6038814</v>
      </c>
      <c r="O56" s="68">
        <f t="shared" si="54"/>
        <v>618789</v>
      </c>
      <c r="P56" s="139">
        <f t="shared" si="54"/>
        <v>6634677</v>
      </c>
      <c r="Q56" s="179">
        <f t="shared" si="54"/>
        <v>5994850</v>
      </c>
      <c r="R56" s="140">
        <f t="shared" si="54"/>
        <v>639827</v>
      </c>
      <c r="S56" s="68">
        <f t="shared" si="54"/>
        <v>6758668</v>
      </c>
      <c r="T56" s="179">
        <f t="shared" si="54"/>
        <v>6106185</v>
      </c>
      <c r="U56" s="68">
        <f t="shared" si="54"/>
        <v>652483</v>
      </c>
      <c r="V56" s="139">
        <f t="shared" si="54"/>
        <v>6539137</v>
      </c>
      <c r="W56" s="179">
        <f t="shared" si="54"/>
        <v>5908391</v>
      </c>
      <c r="X56" s="140">
        <f t="shared" si="54"/>
        <v>630746</v>
      </c>
      <c r="Y56" s="139">
        <f t="shared" si="54"/>
        <v>6605370</v>
      </c>
      <c r="Z56" s="179">
        <f t="shared" si="54"/>
        <v>5971455</v>
      </c>
      <c r="AA56" s="68">
        <f t="shared" si="54"/>
        <v>633915</v>
      </c>
      <c r="AB56" s="139">
        <f t="shared" si="54"/>
        <v>6247759</v>
      </c>
      <c r="AC56" s="179">
        <f t="shared" si="54"/>
        <v>5628910</v>
      </c>
      <c r="AD56" s="68">
        <f t="shared" si="54"/>
        <v>618849</v>
      </c>
      <c r="AE56" s="139">
        <f t="shared" si="54"/>
        <v>6186824</v>
      </c>
      <c r="AF56" s="179">
        <f t="shared" si="54"/>
        <v>5565743</v>
      </c>
      <c r="AG56" s="68">
        <f t="shared" si="54"/>
        <v>621081</v>
      </c>
      <c r="AH56" s="139">
        <f t="shared" si="54"/>
        <v>3696604</v>
      </c>
      <c r="AI56" s="179">
        <f t="shared" si="54"/>
        <v>3265122</v>
      </c>
      <c r="AJ56" s="68">
        <f t="shared" si="54"/>
        <v>431482</v>
      </c>
      <c r="AK56" s="139">
        <f t="shared" si="54"/>
        <v>4277397</v>
      </c>
      <c r="AL56" s="179">
        <f t="shared" si="54"/>
        <v>3783256</v>
      </c>
      <c r="AM56" s="68">
        <f t="shared" si="54"/>
        <v>494141</v>
      </c>
      <c r="AN56" s="139">
        <f t="shared" si="54"/>
        <v>4919338</v>
      </c>
      <c r="AO56" s="179">
        <f t="shared" si="54"/>
        <v>4241915</v>
      </c>
      <c r="AP56" s="68">
        <f t="shared" si="54"/>
        <v>677423</v>
      </c>
      <c r="AQ56" s="139">
        <f t="shared" si="54"/>
        <v>5102966</v>
      </c>
      <c r="AR56" s="179">
        <f t="shared" si="54"/>
        <v>4451170</v>
      </c>
      <c r="AS56" s="68">
        <f t="shared" si="54"/>
        <v>651796</v>
      </c>
      <c r="AT56" s="267">
        <f t="shared" si="54"/>
        <v>4988611</v>
      </c>
      <c r="AU56" s="538">
        <f t="shared" si="54"/>
        <v>4349648</v>
      </c>
      <c r="AV56" s="50">
        <f t="shared" si="54"/>
        <v>638963</v>
      </c>
      <c r="AW56" s="171">
        <f t="shared" si="27"/>
        <v>9.7232839015441073</v>
      </c>
      <c r="AX56" s="172">
        <f t="shared" si="28"/>
        <v>9.3389778298845378</v>
      </c>
      <c r="AY56" s="172">
        <f t="shared" si="29"/>
        <v>9.3422588034316085</v>
      </c>
      <c r="AZ56" s="172">
        <f t="shared" si="30"/>
        <v>9.2944712984538125</v>
      </c>
      <c r="BA56" s="172">
        <f t="shared" si="31"/>
        <v>9.6436797149280959</v>
      </c>
      <c r="BB56" s="173">
        <f t="shared" si="32"/>
        <v>9.654017625958252</v>
      </c>
      <c r="BC56" s="173">
        <f t="shared" si="33"/>
        <v>9.6457070711318629</v>
      </c>
      <c r="BD56" s="173">
        <f t="shared" si="34"/>
        <v>9.5969642881473707</v>
      </c>
      <c r="BE56" s="445">
        <f t="shared" si="35"/>
        <v>9.9051355854155059</v>
      </c>
      <c r="BF56" s="502">
        <f t="shared" si="36"/>
        <v>10.03876948818974</v>
      </c>
      <c r="BG56" s="502">
        <f t="shared" si="42"/>
        <v>11.672389035990872</v>
      </c>
      <c r="BH56" s="708">
        <f>AM56/AK56*100</f>
        <v>11.552376363475263</v>
      </c>
      <c r="BI56" s="708">
        <f t="shared" si="44"/>
        <v>13.770613037770529</v>
      </c>
      <c r="BJ56" s="708">
        <f t="shared" si="45"/>
        <v>12.772885416050194</v>
      </c>
      <c r="BK56" s="708">
        <f t="shared" si="37"/>
        <v>12.808435053364553</v>
      </c>
    </row>
    <row r="57" spans="1:63" x14ac:dyDescent="0.2">
      <c r="C57" s="170" t="s">
        <v>198</v>
      </c>
      <c r="D57" s="68">
        <f>SUM(D35:D39)</f>
        <v>8339000</v>
      </c>
      <c r="E57" s="179">
        <f t="shared" ref="E57:AV57" si="55">SUM(E35:E39)</f>
        <v>6411000</v>
      </c>
      <c r="F57" s="68">
        <f t="shared" si="55"/>
        <v>1928000</v>
      </c>
      <c r="G57" s="139">
        <f t="shared" si="55"/>
        <v>8361496</v>
      </c>
      <c r="H57" s="179">
        <f t="shared" si="55"/>
        <v>6508937</v>
      </c>
      <c r="I57" s="140">
        <f t="shared" si="55"/>
        <v>1852559</v>
      </c>
      <c r="J57" s="139">
        <f t="shared" si="55"/>
        <v>9993448</v>
      </c>
      <c r="K57" s="179">
        <f t="shared" si="55"/>
        <v>8056897</v>
      </c>
      <c r="L57" s="140">
        <f t="shared" si="55"/>
        <v>1936551</v>
      </c>
      <c r="M57" s="68">
        <f t="shared" si="55"/>
        <v>10620766</v>
      </c>
      <c r="N57" s="179">
        <f t="shared" si="55"/>
        <v>8589676</v>
      </c>
      <c r="O57" s="68">
        <f t="shared" si="55"/>
        <v>2031090</v>
      </c>
      <c r="P57" s="139">
        <f t="shared" si="55"/>
        <v>10762271</v>
      </c>
      <c r="Q57" s="179">
        <f t="shared" si="55"/>
        <v>8632572</v>
      </c>
      <c r="R57" s="140">
        <f t="shared" si="55"/>
        <v>2129699</v>
      </c>
      <c r="S57" s="68">
        <f t="shared" si="55"/>
        <v>10330800</v>
      </c>
      <c r="T57" s="179">
        <f t="shared" si="55"/>
        <v>8268922</v>
      </c>
      <c r="U57" s="68">
        <f t="shared" si="55"/>
        <v>2061878</v>
      </c>
      <c r="V57" s="139">
        <f t="shared" si="55"/>
        <v>10117719</v>
      </c>
      <c r="W57" s="179">
        <f t="shared" si="55"/>
        <v>8046351</v>
      </c>
      <c r="X57" s="140">
        <f t="shared" si="55"/>
        <v>2071368</v>
      </c>
      <c r="Y57" s="139">
        <f t="shared" si="55"/>
        <v>10093970</v>
      </c>
      <c r="Z57" s="179">
        <f t="shared" si="55"/>
        <v>8029830</v>
      </c>
      <c r="AA57" s="68">
        <f t="shared" si="55"/>
        <v>2064140</v>
      </c>
      <c r="AB57" s="139">
        <f t="shared" si="55"/>
        <v>9888393</v>
      </c>
      <c r="AC57" s="179">
        <f t="shared" si="55"/>
        <v>7886189</v>
      </c>
      <c r="AD57" s="68">
        <f t="shared" si="55"/>
        <v>2002204</v>
      </c>
      <c r="AE57" s="139">
        <f t="shared" si="55"/>
        <v>9409235</v>
      </c>
      <c r="AF57" s="179">
        <f t="shared" si="55"/>
        <v>7489498</v>
      </c>
      <c r="AG57" s="68">
        <f t="shared" si="55"/>
        <v>1919737</v>
      </c>
      <c r="AH57" s="139">
        <f t="shared" si="55"/>
        <v>5779495</v>
      </c>
      <c r="AI57" s="179">
        <f t="shared" si="55"/>
        <v>4718019</v>
      </c>
      <c r="AJ57" s="68">
        <f t="shared" si="55"/>
        <v>1061476</v>
      </c>
      <c r="AK57" s="139">
        <f t="shared" si="55"/>
        <v>6055515</v>
      </c>
      <c r="AL57" s="179">
        <f t="shared" si="55"/>
        <v>4901845</v>
      </c>
      <c r="AM57" s="68">
        <f t="shared" si="55"/>
        <v>1153670</v>
      </c>
      <c r="AN57" s="139">
        <f t="shared" si="55"/>
        <v>8005067</v>
      </c>
      <c r="AO57" s="179">
        <f t="shared" si="55"/>
        <v>6365473</v>
      </c>
      <c r="AP57" s="68">
        <f t="shared" si="55"/>
        <v>1639594</v>
      </c>
      <c r="AQ57" s="139">
        <f t="shared" si="55"/>
        <v>8003325</v>
      </c>
      <c r="AR57" s="179">
        <f t="shared" si="55"/>
        <v>6309615</v>
      </c>
      <c r="AS57" s="68">
        <f t="shared" si="55"/>
        <v>1693710</v>
      </c>
      <c r="AT57" s="267">
        <f t="shared" si="55"/>
        <v>8218969</v>
      </c>
      <c r="AU57" s="538">
        <f t="shared" si="55"/>
        <v>6479309</v>
      </c>
      <c r="AV57" s="50">
        <f t="shared" si="55"/>
        <v>1739660</v>
      </c>
      <c r="AW57" s="171">
        <f t="shared" si="27"/>
        <v>23.120278210816643</v>
      </c>
      <c r="AX57" s="172">
        <f t="shared" si="28"/>
        <v>22.155831922899921</v>
      </c>
      <c r="AY57" s="172">
        <f t="shared" si="29"/>
        <v>19.378206600964955</v>
      </c>
      <c r="AZ57" s="172">
        <f t="shared" si="30"/>
        <v>19.123761883088282</v>
      </c>
      <c r="BA57" s="172">
        <f t="shared" si="31"/>
        <v>19.788565071442633</v>
      </c>
      <c r="BB57" s="173">
        <f t="shared" si="32"/>
        <v>19.9585511286638</v>
      </c>
      <c r="BC57" s="173">
        <f t="shared" si="33"/>
        <v>20.472677685553435</v>
      </c>
      <c r="BD57" s="173">
        <f t="shared" si="34"/>
        <v>20.449238505761361</v>
      </c>
      <c r="BE57" s="445">
        <f t="shared" si="35"/>
        <v>20.24802210025431</v>
      </c>
      <c r="BF57" s="502">
        <f t="shared" si="36"/>
        <v>20.402689485383245</v>
      </c>
      <c r="BG57" s="502">
        <f t="shared" si="42"/>
        <v>18.366241341155241</v>
      </c>
      <c r="BH57" s="708">
        <f t="shared" si="43"/>
        <v>19.051558785668931</v>
      </c>
      <c r="BI57" s="708">
        <f t="shared" si="44"/>
        <v>20.481952243497776</v>
      </c>
      <c r="BJ57" s="708">
        <f t="shared" si="45"/>
        <v>21.1625793029772</v>
      </c>
      <c r="BK57" s="708">
        <f t="shared" si="37"/>
        <v>21.166401771317059</v>
      </c>
    </row>
    <row r="58" spans="1:63" x14ac:dyDescent="0.2">
      <c r="C58" s="170" t="s">
        <v>197</v>
      </c>
      <c r="D58" s="68">
        <f>SUM(D40:D41)</f>
        <v>4417000</v>
      </c>
      <c r="E58" s="179">
        <f t="shared" ref="E58:AV58" si="56">SUM(E40:E41)</f>
        <v>4167000</v>
      </c>
      <c r="F58" s="68">
        <f t="shared" si="56"/>
        <v>250000</v>
      </c>
      <c r="G58" s="139">
        <f t="shared" si="56"/>
        <v>4466920</v>
      </c>
      <c r="H58" s="179">
        <f t="shared" si="56"/>
        <v>4232368</v>
      </c>
      <c r="I58" s="140">
        <f t="shared" si="56"/>
        <v>234552</v>
      </c>
      <c r="J58" s="139">
        <f t="shared" si="56"/>
        <v>4637974</v>
      </c>
      <c r="K58" s="179">
        <f t="shared" si="56"/>
        <v>4397352</v>
      </c>
      <c r="L58" s="140">
        <f t="shared" si="56"/>
        <v>240622</v>
      </c>
      <c r="M58" s="68">
        <f t="shared" si="56"/>
        <v>4418625</v>
      </c>
      <c r="N58" s="179">
        <f t="shared" si="56"/>
        <v>4197368</v>
      </c>
      <c r="O58" s="68">
        <f t="shared" si="56"/>
        <v>221257</v>
      </c>
      <c r="P58" s="139">
        <f t="shared" si="56"/>
        <v>4304194</v>
      </c>
      <c r="Q58" s="179">
        <f t="shared" si="56"/>
        <v>4088410</v>
      </c>
      <c r="R58" s="140">
        <f t="shared" si="56"/>
        <v>215784</v>
      </c>
      <c r="S58" s="68">
        <f t="shared" si="56"/>
        <v>4454683</v>
      </c>
      <c r="T58" s="179">
        <f t="shared" si="56"/>
        <v>4246314</v>
      </c>
      <c r="U58" s="68">
        <f t="shared" si="56"/>
        <v>208369</v>
      </c>
      <c r="V58" s="139">
        <f t="shared" si="56"/>
        <v>4481868</v>
      </c>
      <c r="W58" s="179">
        <f t="shared" si="56"/>
        <v>4265147</v>
      </c>
      <c r="X58" s="140">
        <f t="shared" si="56"/>
        <v>216721</v>
      </c>
      <c r="Y58" s="139">
        <f t="shared" si="56"/>
        <v>4655346</v>
      </c>
      <c r="Z58" s="179">
        <f t="shared" si="56"/>
        <v>4424622</v>
      </c>
      <c r="AA58" s="68">
        <f t="shared" si="56"/>
        <v>230724</v>
      </c>
      <c r="AB58" s="139">
        <f t="shared" si="56"/>
        <v>4682535</v>
      </c>
      <c r="AC58" s="179">
        <f t="shared" si="56"/>
        <v>4457484</v>
      </c>
      <c r="AD58" s="68">
        <f t="shared" si="56"/>
        <v>225051</v>
      </c>
      <c r="AE58" s="139">
        <f t="shared" si="56"/>
        <v>5072261</v>
      </c>
      <c r="AF58" s="179">
        <f t="shared" si="56"/>
        <v>4858332</v>
      </c>
      <c r="AG58" s="68">
        <f t="shared" si="56"/>
        <v>213929</v>
      </c>
      <c r="AH58" s="139">
        <f t="shared" si="56"/>
        <v>3634490</v>
      </c>
      <c r="AI58" s="179">
        <f t="shared" si="56"/>
        <v>3494422</v>
      </c>
      <c r="AJ58" s="68">
        <f t="shared" si="56"/>
        <v>140068</v>
      </c>
      <c r="AK58" s="139">
        <f t="shared" si="56"/>
        <v>4068952</v>
      </c>
      <c r="AL58" s="179">
        <f t="shared" si="56"/>
        <v>3891199</v>
      </c>
      <c r="AM58" s="68">
        <f t="shared" si="56"/>
        <v>177753</v>
      </c>
      <c r="AN58" s="139">
        <f t="shared" si="56"/>
        <v>4589633</v>
      </c>
      <c r="AO58" s="179">
        <f t="shared" si="56"/>
        <v>4384006</v>
      </c>
      <c r="AP58" s="68">
        <f t="shared" si="56"/>
        <v>205627</v>
      </c>
      <c r="AQ58" s="139">
        <f t="shared" si="56"/>
        <v>4990760</v>
      </c>
      <c r="AR58" s="179">
        <f t="shared" si="56"/>
        <v>4800746</v>
      </c>
      <c r="AS58" s="68">
        <f t="shared" si="56"/>
        <v>190014</v>
      </c>
      <c r="AT58" s="267">
        <f t="shared" si="56"/>
        <v>5097408</v>
      </c>
      <c r="AU58" s="538">
        <f t="shared" si="56"/>
        <v>4910850</v>
      </c>
      <c r="AV58" s="50">
        <f t="shared" si="56"/>
        <v>186558</v>
      </c>
      <c r="AW58" s="171">
        <f t="shared" si="27"/>
        <v>5.6599501924383064</v>
      </c>
      <c r="AX58" s="172">
        <f t="shared" si="28"/>
        <v>5.2508663687731145</v>
      </c>
      <c r="AY58" s="172">
        <f t="shared" si="29"/>
        <v>5.1880842799032507</v>
      </c>
      <c r="AZ58" s="172">
        <f t="shared" si="30"/>
        <v>5.0073722028911707</v>
      </c>
      <c r="BA58" s="172">
        <f t="shared" si="31"/>
        <v>5.0133428000689557</v>
      </c>
      <c r="BB58" s="173">
        <f t="shared" si="32"/>
        <v>4.6775269979928984</v>
      </c>
      <c r="BC58" s="173">
        <f t="shared" si="33"/>
        <v>4.8355060880864853</v>
      </c>
      <c r="BD58" s="173">
        <f t="shared" si="34"/>
        <v>4.9561085255532022</v>
      </c>
      <c r="BE58" s="445">
        <f t="shared" si="35"/>
        <v>4.8061787044837896</v>
      </c>
      <c r="BF58" s="502">
        <f t="shared" si="36"/>
        <v>4.2176260251591939</v>
      </c>
      <c r="BG58" s="502">
        <f t="shared" si="42"/>
        <v>3.8538556991489865</v>
      </c>
      <c r="BH58" s="708">
        <f t="shared" si="43"/>
        <v>4.3685204445763928</v>
      </c>
      <c r="BI58" s="708">
        <f t="shared" si="44"/>
        <v>4.4802492922636734</v>
      </c>
      <c r="BJ58" s="708">
        <f t="shared" si="45"/>
        <v>3.8073159198198274</v>
      </c>
      <c r="BK58" s="708">
        <f t="shared" si="37"/>
        <v>3.6598600700591359</v>
      </c>
    </row>
    <row r="59" spans="1:63" x14ac:dyDescent="0.2">
      <c r="C59" s="170" t="s">
        <v>196</v>
      </c>
      <c r="D59" s="68">
        <f>SUM(D42:D44)</f>
        <v>9779000</v>
      </c>
      <c r="E59" s="179">
        <f t="shared" ref="E59:AV59" si="57">SUM(E42:E44)</f>
        <v>8416000</v>
      </c>
      <c r="F59" s="68">
        <f t="shared" si="57"/>
        <v>1363000</v>
      </c>
      <c r="G59" s="139">
        <f t="shared" si="57"/>
        <v>9141053</v>
      </c>
      <c r="H59" s="179">
        <f t="shared" si="57"/>
        <v>7771250</v>
      </c>
      <c r="I59" s="140">
        <f t="shared" si="57"/>
        <v>1369803</v>
      </c>
      <c r="J59" s="139">
        <f t="shared" si="57"/>
        <v>9879885</v>
      </c>
      <c r="K59" s="179">
        <f t="shared" si="57"/>
        <v>8458369</v>
      </c>
      <c r="L59" s="140">
        <f t="shared" si="57"/>
        <v>1421516</v>
      </c>
      <c r="M59" s="68">
        <f t="shared" si="57"/>
        <v>9768782</v>
      </c>
      <c r="N59" s="179">
        <f t="shared" si="57"/>
        <v>8359299</v>
      </c>
      <c r="O59" s="68">
        <f t="shared" si="57"/>
        <v>1409483</v>
      </c>
      <c r="P59" s="139">
        <f t="shared" si="57"/>
        <v>12712775</v>
      </c>
      <c r="Q59" s="179">
        <f t="shared" si="57"/>
        <v>11412471</v>
      </c>
      <c r="R59" s="140">
        <f t="shared" si="57"/>
        <v>1300304</v>
      </c>
      <c r="S59" s="68">
        <f t="shared" si="57"/>
        <v>13722551</v>
      </c>
      <c r="T59" s="179">
        <f t="shared" si="57"/>
        <v>12363980</v>
      </c>
      <c r="U59" s="68">
        <f t="shared" si="57"/>
        <v>1358571</v>
      </c>
      <c r="V59" s="139">
        <f t="shared" si="57"/>
        <v>12776840</v>
      </c>
      <c r="W59" s="179">
        <f t="shared" si="57"/>
        <v>11476518</v>
      </c>
      <c r="X59" s="140">
        <f t="shared" si="57"/>
        <v>1300322</v>
      </c>
      <c r="Y59" s="139">
        <f t="shared" si="57"/>
        <v>13011980</v>
      </c>
      <c r="Z59" s="179">
        <f t="shared" si="57"/>
        <v>11695799</v>
      </c>
      <c r="AA59" s="68">
        <f t="shared" si="57"/>
        <v>1316181</v>
      </c>
      <c r="AB59" s="139">
        <f t="shared" si="57"/>
        <v>12566743</v>
      </c>
      <c r="AC59" s="179">
        <f t="shared" si="57"/>
        <v>11311069</v>
      </c>
      <c r="AD59" s="68">
        <f t="shared" si="57"/>
        <v>1255674</v>
      </c>
      <c r="AE59" s="139">
        <f t="shared" si="57"/>
        <v>12602677</v>
      </c>
      <c r="AF59" s="179">
        <f t="shared" si="57"/>
        <v>11361502</v>
      </c>
      <c r="AG59" s="68">
        <f t="shared" si="57"/>
        <v>1241175</v>
      </c>
      <c r="AH59" s="139">
        <f t="shared" si="57"/>
        <v>8043112</v>
      </c>
      <c r="AI59" s="179">
        <f t="shared" si="57"/>
        <v>7295686</v>
      </c>
      <c r="AJ59" s="68">
        <f t="shared" si="57"/>
        <v>747426</v>
      </c>
      <c r="AK59" s="139">
        <f t="shared" si="57"/>
        <v>9588182</v>
      </c>
      <c r="AL59" s="179">
        <f t="shared" si="57"/>
        <v>8605950</v>
      </c>
      <c r="AM59" s="68">
        <f t="shared" si="57"/>
        <v>982232</v>
      </c>
      <c r="AN59" s="139">
        <f t="shared" si="57"/>
        <v>12815674</v>
      </c>
      <c r="AO59" s="179">
        <f t="shared" si="57"/>
        <v>11586668</v>
      </c>
      <c r="AP59" s="68">
        <f t="shared" si="57"/>
        <v>1229006</v>
      </c>
      <c r="AQ59" s="139">
        <f t="shared" si="57"/>
        <v>13332731</v>
      </c>
      <c r="AR59" s="179">
        <f t="shared" si="57"/>
        <v>12105543</v>
      </c>
      <c r="AS59" s="68">
        <f t="shared" si="57"/>
        <v>1227188</v>
      </c>
      <c r="AT59" s="267">
        <f t="shared" si="57"/>
        <v>12835176</v>
      </c>
      <c r="AU59" s="538">
        <f t="shared" si="57"/>
        <v>11576220</v>
      </c>
      <c r="AV59" s="50">
        <f t="shared" si="57"/>
        <v>1258956</v>
      </c>
      <c r="AW59" s="171">
        <f t="shared" si="27"/>
        <v>13.938030473463545</v>
      </c>
      <c r="AX59" s="172">
        <f t="shared" si="28"/>
        <v>14.985177309441264</v>
      </c>
      <c r="AY59" s="172">
        <f t="shared" si="29"/>
        <v>14.387981236623707</v>
      </c>
      <c r="AZ59" s="172">
        <f t="shared" si="30"/>
        <v>14.428441539590095</v>
      </c>
      <c r="BA59" s="172">
        <f t="shared" si="31"/>
        <v>10.228325444287341</v>
      </c>
      <c r="BB59" s="173">
        <f t="shared" si="32"/>
        <v>9.9002802030030708</v>
      </c>
      <c r="BC59" s="173">
        <f t="shared" si="33"/>
        <v>10.177179959990108</v>
      </c>
      <c r="BD59" s="173">
        <f t="shared" si="34"/>
        <v>10.115147733089046</v>
      </c>
      <c r="BE59" s="445">
        <f t="shared" si="35"/>
        <v>9.9920401014009759</v>
      </c>
      <c r="BF59" s="502">
        <f t="shared" si="36"/>
        <v>9.8485028220591548</v>
      </c>
      <c r="BG59" s="16">
        <f t="shared" si="42"/>
        <v>9.2927463897058757</v>
      </c>
      <c r="BH59" s="708">
        <f>AM59/AK59*100</f>
        <v>10.244194363436156</v>
      </c>
      <c r="BI59" s="708">
        <f t="shared" si="44"/>
        <v>9.5898662840518565</v>
      </c>
      <c r="BJ59" s="708">
        <f t="shared" si="45"/>
        <v>9.2043258054182591</v>
      </c>
      <c r="BK59" s="708">
        <f t="shared" si="37"/>
        <v>9.8086383856364723</v>
      </c>
    </row>
    <row r="60" spans="1:63" x14ac:dyDescent="0.2">
      <c r="C60" s="132" t="s">
        <v>282</v>
      </c>
      <c r="D60" s="65">
        <f>SUM(D50:D59)</f>
        <v>123682000</v>
      </c>
      <c r="E60" s="180">
        <f t="shared" ref="E60:AM60" si="58">SUM(E50:E59)</f>
        <v>110716000</v>
      </c>
      <c r="F60" s="65">
        <f t="shared" si="58"/>
        <v>12966000</v>
      </c>
      <c r="G60" s="144">
        <f t="shared" si="58"/>
        <v>121264837</v>
      </c>
      <c r="H60" s="180">
        <f t="shared" si="58"/>
        <v>107920457</v>
      </c>
      <c r="I60" s="174">
        <f t="shared" si="58"/>
        <v>13344380</v>
      </c>
      <c r="J60" s="144">
        <f t="shared" si="58"/>
        <v>126111209</v>
      </c>
      <c r="K60" s="180">
        <f t="shared" si="58"/>
        <v>113236006</v>
      </c>
      <c r="L60" s="174">
        <f t="shared" si="58"/>
        <v>12875203</v>
      </c>
      <c r="M60" s="65">
        <f t="shared" si="58"/>
        <v>130271751</v>
      </c>
      <c r="N60" s="180">
        <f t="shared" si="58"/>
        <v>116788771</v>
      </c>
      <c r="O60" s="65">
        <f t="shared" si="58"/>
        <v>13482980</v>
      </c>
      <c r="P60" s="144">
        <f t="shared" si="58"/>
        <v>133255979</v>
      </c>
      <c r="Q60" s="180">
        <f t="shared" si="58"/>
        <v>121119150</v>
      </c>
      <c r="R60" s="174">
        <f t="shared" si="58"/>
        <v>12136829</v>
      </c>
      <c r="S60" s="65">
        <f t="shared" si="58"/>
        <v>138753797</v>
      </c>
      <c r="T60" s="180">
        <f t="shared" si="58"/>
        <v>125377384</v>
      </c>
      <c r="U60" s="65">
        <f t="shared" si="58"/>
        <v>13376413</v>
      </c>
      <c r="V60" s="144">
        <f t="shared" si="58"/>
        <v>134166173</v>
      </c>
      <c r="W60" s="180">
        <f t="shared" si="58"/>
        <v>121503794</v>
      </c>
      <c r="X60" s="174">
        <f t="shared" si="58"/>
        <v>12662379</v>
      </c>
      <c r="Y60" s="144">
        <f t="shared" si="58"/>
        <v>139045982</v>
      </c>
      <c r="Z60" s="180">
        <f t="shared" si="58"/>
        <v>126242450</v>
      </c>
      <c r="AA60" s="65">
        <f t="shared" si="58"/>
        <v>12803532</v>
      </c>
      <c r="AB60" s="144">
        <f t="shared" si="58"/>
        <v>136962771</v>
      </c>
      <c r="AC60" s="180">
        <f t="shared" si="58"/>
        <v>124773200</v>
      </c>
      <c r="AD60" s="65">
        <f t="shared" si="58"/>
        <v>12189571</v>
      </c>
      <c r="AE60" s="144">
        <f t="shared" si="58"/>
        <v>136507073</v>
      </c>
      <c r="AF60" s="180">
        <f t="shared" si="58"/>
        <v>124668178</v>
      </c>
      <c r="AG60" s="65">
        <f t="shared" si="58"/>
        <v>11838895</v>
      </c>
      <c r="AH60" s="144">
        <f t="shared" si="58"/>
        <v>75253759</v>
      </c>
      <c r="AI60" s="180">
        <f t="shared" si="58"/>
        <v>68736633</v>
      </c>
      <c r="AJ60" s="65">
        <f t="shared" si="58"/>
        <v>6517126.2039194368</v>
      </c>
      <c r="AK60" s="144">
        <f t="shared" si="58"/>
        <v>84863313</v>
      </c>
      <c r="AL60" s="180">
        <f t="shared" si="58"/>
        <v>77368006</v>
      </c>
      <c r="AM60" s="65">
        <f t="shared" si="58"/>
        <v>7495307</v>
      </c>
      <c r="AN60" s="144">
        <f>SUM(AN50:AN59)</f>
        <v>114503264.84137851</v>
      </c>
      <c r="AO60" s="180">
        <f t="shared" ref="AO60:AP60" si="59">SUM(AO50:AO59)</f>
        <v>103596034.72690716</v>
      </c>
      <c r="AP60" s="65">
        <f t="shared" si="59"/>
        <v>10907230.114471341</v>
      </c>
      <c r="AQ60" s="144">
        <f>SUM(AQ50:AQ59)</f>
        <v>122317394</v>
      </c>
      <c r="AR60" s="180">
        <f t="shared" ref="AR60:AS60" si="60">SUM(AR50:AR59)</f>
        <v>110848116</v>
      </c>
      <c r="AS60" s="65">
        <f t="shared" si="60"/>
        <v>11469278</v>
      </c>
      <c r="AT60" s="279">
        <f>SUM(AT50:AT59)</f>
        <v>125291408.84816577</v>
      </c>
      <c r="AU60" s="717">
        <f t="shared" ref="AU60:AV60" si="61">SUM(AU50:AU59)</f>
        <v>112806579.84816577</v>
      </c>
      <c r="AV60" s="239">
        <f t="shared" si="61"/>
        <v>12484829</v>
      </c>
      <c r="AW60" s="175">
        <f t="shared" si="27"/>
        <v>10.483336297925325</v>
      </c>
      <c r="AX60" s="176">
        <f t="shared" si="28"/>
        <v>11.00432766012789</v>
      </c>
      <c r="AY60" s="176">
        <f t="shared" si="29"/>
        <v>10.209404145828147</v>
      </c>
      <c r="AZ60" s="176">
        <f t="shared" si="30"/>
        <v>10.349887751182527</v>
      </c>
      <c r="BA60" s="176">
        <f t="shared" si="31"/>
        <v>9.1079057698416666</v>
      </c>
      <c r="BB60" s="177">
        <f t="shared" si="32"/>
        <v>9.6403942012484176</v>
      </c>
      <c r="BC60" s="177">
        <f t="shared" si="33"/>
        <v>9.4378327389572334</v>
      </c>
      <c r="BD60" s="177">
        <f t="shared" si="34"/>
        <v>9.2081279989809417</v>
      </c>
      <c r="BE60" s="399">
        <f t="shared" si="35"/>
        <v>8.8999155836296566</v>
      </c>
      <c r="BF60" s="15">
        <f t="shared" si="36"/>
        <v>8.6727337564405911</v>
      </c>
      <c r="BG60" s="15">
        <f>AJ60/AH60*100</f>
        <v>8.6602002219177336</v>
      </c>
      <c r="BH60" s="709">
        <f>AM60/AK60*100</f>
        <v>8.8322111581950615</v>
      </c>
      <c r="BI60" s="709">
        <f t="shared" si="44"/>
        <v>9.5256935508180813</v>
      </c>
      <c r="BJ60" s="709">
        <f t="shared" si="45"/>
        <v>9.3766533319047003</v>
      </c>
      <c r="BK60" s="709">
        <f t="shared" si="37"/>
        <v>9.9646329423350366</v>
      </c>
    </row>
    <row r="62" spans="1:63" x14ac:dyDescent="0.2">
      <c r="AT62" s="722">
        <f t="shared" ref="AT62:AU62" si="62">AT50/AQ50</f>
        <v>1.1054820358474771</v>
      </c>
      <c r="AU62" s="722">
        <f t="shared" si="62"/>
        <v>1.0862311952593726</v>
      </c>
      <c r="AV62" s="722">
        <f>AV50/AS50</f>
        <v>1.2194802815795671</v>
      </c>
    </row>
    <row r="63" spans="1:63" x14ac:dyDescent="0.2">
      <c r="AT63" s="722">
        <f t="shared" ref="AT63:AT71" si="63">AT51/AQ51</f>
        <v>1.0200959312812223</v>
      </c>
      <c r="AU63" s="722">
        <f t="shared" ref="AU63:AV71" si="64">AU51/AR51</f>
        <v>1.0167414276060092</v>
      </c>
      <c r="AV63" s="722">
        <f t="shared" si="64"/>
        <v>1.0863835676305631</v>
      </c>
    </row>
    <row r="64" spans="1:63" x14ac:dyDescent="0.2">
      <c r="AT64" s="722">
        <f t="shared" si="63"/>
        <v>0.98576026220990853</v>
      </c>
      <c r="AU64" s="722">
        <f t="shared" si="64"/>
        <v>0.98740846117977532</v>
      </c>
      <c r="AV64" s="722">
        <f t="shared" ref="AV64:AV69" si="65">AV52/AS52</f>
        <v>0.90564850889784243</v>
      </c>
    </row>
    <row r="65" spans="46:48" x14ac:dyDescent="0.2">
      <c r="AT65" s="722">
        <f t="shared" si="63"/>
        <v>1.0327395712985614</v>
      </c>
      <c r="AU65" s="722">
        <f t="shared" si="64"/>
        <v>1.0363614694249992</v>
      </c>
      <c r="AV65" s="722">
        <f t="shared" si="65"/>
        <v>0.98265062731870545</v>
      </c>
    </row>
    <row r="66" spans="46:48" x14ac:dyDescent="0.2">
      <c r="AT66" s="722">
        <f t="shared" si="63"/>
        <v>1.0260893856674793</v>
      </c>
      <c r="AU66" s="722">
        <f t="shared" si="64"/>
        <v>1.0189472909965613</v>
      </c>
      <c r="AV66" s="722">
        <f t="shared" si="65"/>
        <v>1.2042458189874212</v>
      </c>
    </row>
    <row r="67" spans="46:48" x14ac:dyDescent="0.2">
      <c r="AT67" s="722">
        <f t="shared" si="63"/>
        <v>0.984678425166298</v>
      </c>
      <c r="AU67" s="722">
        <f t="shared" si="64"/>
        <v>0.982555823295992</v>
      </c>
      <c r="AV67" s="722">
        <f t="shared" si="65"/>
        <v>0.99548809515164349</v>
      </c>
    </row>
    <row r="68" spans="46:48" x14ac:dyDescent="0.2">
      <c r="AT68" s="722">
        <f t="shared" si="63"/>
        <v>0.97759048365205647</v>
      </c>
      <c r="AU68" s="722">
        <f t="shared" si="64"/>
        <v>0.97719206410898707</v>
      </c>
      <c r="AV68" s="722">
        <f t="shared" si="65"/>
        <v>0.98031132440211355</v>
      </c>
    </row>
    <row r="69" spans="46:48" x14ac:dyDescent="0.2">
      <c r="AT69" s="722">
        <f t="shared" si="63"/>
        <v>1.0269443012747828</v>
      </c>
      <c r="AU69" s="722">
        <f t="shared" si="64"/>
        <v>1.0268945094114301</v>
      </c>
      <c r="AV69" s="722">
        <f t="shared" si="65"/>
        <v>1.0271297919950877</v>
      </c>
    </row>
    <row r="70" spans="46:48" x14ac:dyDescent="0.2">
      <c r="AT70" s="722">
        <f t="shared" si="63"/>
        <v>1.0213690900784651</v>
      </c>
      <c r="AU70" s="722">
        <f t="shared" si="64"/>
        <v>1.0229347688880019</v>
      </c>
      <c r="AV70" s="722">
        <f>AV58/AS58</f>
        <v>0.98181186649404784</v>
      </c>
    </row>
    <row r="71" spans="46:48" x14ac:dyDescent="0.2">
      <c r="AT71" s="722">
        <f t="shared" si="63"/>
        <v>0.96268168914530716</v>
      </c>
      <c r="AU71" s="722">
        <f t="shared" si="64"/>
        <v>0.9562743282147691</v>
      </c>
      <c r="AV71" s="722">
        <f>AV59/AS59</f>
        <v>1.0258868241866772</v>
      </c>
    </row>
    <row r="72" spans="46:48" x14ac:dyDescent="0.2">
      <c r="AT72" s="722">
        <f t="shared" ref="AT72" si="66">AT60/AQ60</f>
        <v>1.0243139160417836</v>
      </c>
      <c r="AU72" s="722">
        <f t="shared" ref="AU72" si="67">AU60/AR60</f>
        <v>1.0176679939978932</v>
      </c>
      <c r="AV72" s="722">
        <f t="shared" ref="AV72" si="68">AV60/AS60</f>
        <v>1.088545329531641</v>
      </c>
    </row>
    <row r="73" spans="46:48" x14ac:dyDescent="0.2">
      <c r="AT73" s="722"/>
      <c r="AU73" s="722"/>
      <c r="AV73" s="722"/>
    </row>
    <row r="74" spans="46:48" x14ac:dyDescent="0.2">
      <c r="AT74" s="722"/>
      <c r="AU74" s="722"/>
      <c r="AV74" s="722"/>
    </row>
  </sheetData>
  <mergeCells count="7">
    <mergeCell ref="AW48:BD48"/>
    <mergeCell ref="C48:C49"/>
    <mergeCell ref="A2:A3"/>
    <mergeCell ref="B2:B3"/>
    <mergeCell ref="C2:C3"/>
    <mergeCell ref="A45:C45"/>
    <mergeCell ref="AW2:BK2"/>
  </mergeCells>
  <phoneticPr fontId="1"/>
  <pageMargins left="0.7" right="0.7" top="0.75" bottom="0.75" header="0.3" footer="0.3"/>
  <pageSetup paperSize="8" scale="87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47"/>
  <sheetViews>
    <sheetView workbookViewId="0">
      <pane xSplit="3" ySplit="3" topLeftCell="Y34" activePane="bottomRight" state="frozen"/>
      <selection pane="topRight" activeCell="D1" sqref="D1"/>
      <selection pane="bottomLeft" activeCell="A4" sqref="A4"/>
      <selection pane="bottomRight" activeCell="AJ41" sqref="AJ41"/>
    </sheetView>
  </sheetViews>
  <sheetFormatPr defaultColWidth="9" defaultRowHeight="13" x14ac:dyDescent="0.2"/>
  <cols>
    <col min="1" max="1" width="5.90625" customWidth="1"/>
    <col min="2" max="2" width="9" customWidth="1"/>
    <col min="3" max="3" width="13.453125" customWidth="1"/>
    <col min="4" max="27" width="11.90625" customWidth="1"/>
    <col min="28" max="29" width="11.08984375" customWidth="1"/>
    <col min="30" max="32" width="11" customWidth="1"/>
    <col min="33" max="33" width="10.54296875" customWidth="1"/>
  </cols>
  <sheetData>
    <row r="1" spans="1:37" ht="19" x14ac:dyDescent="0.2">
      <c r="A1" s="29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1" t="s">
        <v>65</v>
      </c>
    </row>
    <row r="2" spans="1:37" x14ac:dyDescent="0.2">
      <c r="A2" s="785" t="s">
        <v>64</v>
      </c>
      <c r="B2" s="771" t="s">
        <v>63</v>
      </c>
      <c r="C2" s="786" t="s">
        <v>62</v>
      </c>
      <c r="D2" s="73" t="s">
        <v>149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514"/>
      <c r="Q2" s="672"/>
      <c r="R2" s="672"/>
      <c r="S2" s="617" t="s">
        <v>55</v>
      </c>
      <c r="T2" s="617"/>
      <c r="U2" s="617"/>
      <c r="V2" s="617"/>
      <c r="W2" s="617"/>
      <c r="X2" s="617"/>
      <c r="Y2" s="617"/>
      <c r="Z2" s="43"/>
      <c r="AA2" s="43"/>
      <c r="AB2" s="43"/>
      <c r="AC2" s="43"/>
      <c r="AD2" s="43"/>
      <c r="AE2" s="120"/>
      <c r="AF2" s="374"/>
      <c r="AG2" s="374"/>
    </row>
    <row r="3" spans="1:37" x14ac:dyDescent="0.2">
      <c r="A3" s="785"/>
      <c r="B3" s="772"/>
      <c r="C3" s="786"/>
      <c r="D3" s="475" t="s">
        <v>69</v>
      </c>
      <c r="E3" s="92" t="s">
        <v>70</v>
      </c>
      <c r="F3" s="92" t="s">
        <v>67</v>
      </c>
      <c r="G3" s="92" t="s">
        <v>61</v>
      </c>
      <c r="H3" s="92" t="s">
        <v>60</v>
      </c>
      <c r="I3" s="92" t="s">
        <v>59</v>
      </c>
      <c r="J3" s="92" t="s">
        <v>58</v>
      </c>
      <c r="K3" s="92" t="s">
        <v>371</v>
      </c>
      <c r="L3" s="92" t="s">
        <v>401</v>
      </c>
      <c r="M3" s="92" t="s">
        <v>456</v>
      </c>
      <c r="N3" s="92" t="s">
        <v>494</v>
      </c>
      <c r="O3" s="92" t="s">
        <v>553</v>
      </c>
      <c r="P3" s="76" t="s">
        <v>577</v>
      </c>
      <c r="Q3" s="13" t="s">
        <v>617</v>
      </c>
      <c r="R3" s="13" t="s">
        <v>629</v>
      </c>
      <c r="S3" s="92" t="s">
        <v>69</v>
      </c>
      <c r="T3" s="92" t="s">
        <v>70</v>
      </c>
      <c r="U3" s="92" t="s">
        <v>67</v>
      </c>
      <c r="V3" s="92" t="s">
        <v>61</v>
      </c>
      <c r="W3" s="92" t="s">
        <v>60</v>
      </c>
      <c r="X3" s="92" t="s">
        <v>59</v>
      </c>
      <c r="Y3" s="92" t="s">
        <v>58</v>
      </c>
      <c r="Z3" s="92" t="s">
        <v>371</v>
      </c>
      <c r="AA3" s="92" t="s">
        <v>401</v>
      </c>
      <c r="AB3" s="92" t="s">
        <v>433</v>
      </c>
      <c r="AC3" s="92" t="s">
        <v>494</v>
      </c>
      <c r="AD3" s="92" t="s">
        <v>553</v>
      </c>
      <c r="AE3" s="76" t="s">
        <v>577</v>
      </c>
      <c r="AF3" s="13" t="s">
        <v>617</v>
      </c>
      <c r="AG3" s="13" t="s">
        <v>629</v>
      </c>
    </row>
    <row r="4" spans="1:37" ht="15.75" customHeight="1" x14ac:dyDescent="0.2">
      <c r="A4" s="83">
        <v>1</v>
      </c>
      <c r="B4" s="83" t="s">
        <v>51</v>
      </c>
      <c r="C4" s="234" t="s">
        <v>50</v>
      </c>
      <c r="D4" s="86">
        <f>市町別入込数!E4</f>
        <v>27500000</v>
      </c>
      <c r="E4" s="78">
        <f>市町別入込数!H4</f>
        <v>26546000</v>
      </c>
      <c r="F4" s="78">
        <f>市町別入込数!K4</f>
        <v>28370000</v>
      </c>
      <c r="G4" s="78">
        <f>市町別入込数!N4</f>
        <v>30920000</v>
      </c>
      <c r="H4" s="78">
        <f>市町別入込数!Q4</f>
        <v>30350000</v>
      </c>
      <c r="I4" s="78">
        <f>市町別入込数!T4</f>
        <v>30690000</v>
      </c>
      <c r="J4" s="78">
        <f>市町別入込数!W4</f>
        <v>29940000</v>
      </c>
      <c r="K4" s="78">
        <f>市町別入込数!Z4</f>
        <v>33970000</v>
      </c>
      <c r="L4" s="78">
        <f>市町別入込数!AC4</f>
        <v>30870000</v>
      </c>
      <c r="M4" s="78">
        <f>市町別入込数!AF4</f>
        <v>30650000</v>
      </c>
      <c r="N4" s="99">
        <f>市町別入込数!AI4</f>
        <v>10222853</v>
      </c>
      <c r="O4" s="99">
        <f>市町別入込数!AL4</f>
        <v>10890000</v>
      </c>
      <c r="P4" s="584">
        <v>20326162.726907164</v>
      </c>
      <c r="Q4" s="710">
        <f>市町別入込数!AR4</f>
        <v>22628700</v>
      </c>
      <c r="R4" s="584">
        <f>市町別入込数!AU4</f>
        <v>24579999.848165765</v>
      </c>
      <c r="S4" s="78">
        <f>市町別入込数!F4</f>
        <v>4290000</v>
      </c>
      <c r="T4" s="78">
        <f>市町別入込数!I4</f>
        <v>4410000</v>
      </c>
      <c r="U4" s="78">
        <f>市町別入込数!L4</f>
        <v>4450000</v>
      </c>
      <c r="V4" s="78">
        <f>市町別入込数!O4</f>
        <v>4810000</v>
      </c>
      <c r="W4" s="78">
        <f>市町別入込数!R4</f>
        <v>5080000</v>
      </c>
      <c r="X4" s="78">
        <f>市町別入込数!U4</f>
        <v>5290000</v>
      </c>
      <c r="Y4" s="78">
        <f>市町別入込数!X4</f>
        <v>5060000</v>
      </c>
      <c r="Z4" s="233">
        <f>市町別入込数!AA4</f>
        <v>5360000</v>
      </c>
      <c r="AA4" s="49">
        <f>市町別入込数!AD4</f>
        <v>4510000</v>
      </c>
      <c r="AB4" s="78">
        <f>市町別入込数!AG4</f>
        <v>4770000</v>
      </c>
      <c r="AC4" s="78">
        <f>市町別入込数!AJ4</f>
        <v>2320364.2039194363</v>
      </c>
      <c r="AD4" s="49">
        <f>市町別入込数!AM4</f>
        <v>2490000</v>
      </c>
      <c r="AE4" s="584">
        <v>3931060.1144713406</v>
      </c>
      <c r="AF4" s="537">
        <f>市町別入込数!AS4</f>
        <v>3821300</v>
      </c>
      <c r="AG4" s="179">
        <f>市町別入込数!AV4</f>
        <v>4660000</v>
      </c>
    </row>
    <row r="5" spans="1:37" ht="15.75" customHeight="1" x14ac:dyDescent="0.2">
      <c r="A5" s="7">
        <v>2</v>
      </c>
      <c r="B5" s="7" t="s">
        <v>47</v>
      </c>
      <c r="C5" s="617" t="s">
        <v>49</v>
      </c>
      <c r="D5" s="86">
        <f>市町別入込数!E5</f>
        <v>1291000</v>
      </c>
      <c r="E5" s="78">
        <f>市町別入込数!H5</f>
        <v>1305377</v>
      </c>
      <c r="F5" s="78">
        <f>市町別入込数!K5</f>
        <v>1516044</v>
      </c>
      <c r="G5" s="78">
        <f>市町別入込数!N5</f>
        <v>1437293</v>
      </c>
      <c r="H5" s="78">
        <f>市町別入込数!Q5</f>
        <v>1380243</v>
      </c>
      <c r="I5" s="78">
        <f>市町別入込数!T5</f>
        <v>1489119</v>
      </c>
      <c r="J5" s="78">
        <f>市町別入込数!W5</f>
        <v>1683240</v>
      </c>
      <c r="K5" s="78">
        <f>市町別入込数!Z5</f>
        <v>1401811</v>
      </c>
      <c r="L5" s="78">
        <f>市町別入込数!AC5</f>
        <v>1530582</v>
      </c>
      <c r="M5" s="78">
        <f>市町別入込数!AF5</f>
        <v>1723168</v>
      </c>
      <c r="N5" s="99">
        <f>市町別入込数!AI5</f>
        <v>823113</v>
      </c>
      <c r="O5" s="99">
        <f>市町別入込数!AL5</f>
        <v>1059592</v>
      </c>
      <c r="P5" s="584">
        <v>1625700</v>
      </c>
      <c r="Q5" s="710">
        <f>市町別入込数!AR5</f>
        <v>1840237</v>
      </c>
      <c r="R5" s="584">
        <f>市町別入込数!AU5</f>
        <v>1969494</v>
      </c>
      <c r="S5" s="78">
        <f>市町別入込数!F5</f>
        <v>282000</v>
      </c>
      <c r="T5" s="78">
        <f>市町別入込数!I5</f>
        <v>281893</v>
      </c>
      <c r="U5" s="78">
        <f>市町別入込数!L5</f>
        <v>269679</v>
      </c>
      <c r="V5" s="78">
        <f>市町別入込数!O5</f>
        <v>326922</v>
      </c>
      <c r="W5" s="78">
        <f>市町別入込数!R5</f>
        <v>365058</v>
      </c>
      <c r="X5" s="78">
        <f>市町別入込数!U5</f>
        <v>411232</v>
      </c>
      <c r="Y5" s="78">
        <f>市町別入込数!X5</f>
        <v>412391</v>
      </c>
      <c r="Z5" s="233">
        <f>市町別入込数!AA5</f>
        <v>439948</v>
      </c>
      <c r="AA5" s="49">
        <f>市町別入込数!AD5</f>
        <v>447668</v>
      </c>
      <c r="AB5" s="78">
        <f>市町別入込数!AG5</f>
        <v>437134</v>
      </c>
      <c r="AC5" s="78">
        <f>市町別入込数!AJ5</f>
        <v>269848</v>
      </c>
      <c r="AD5" s="49">
        <f>市町別入込数!AM5</f>
        <v>291467</v>
      </c>
      <c r="AE5" s="584">
        <v>395325</v>
      </c>
      <c r="AF5" s="537">
        <f>市町別入込数!AS5</f>
        <v>443196</v>
      </c>
      <c r="AG5" s="179">
        <f>市町別入込数!AV5</f>
        <v>460732</v>
      </c>
    </row>
    <row r="6" spans="1:37" ht="15.75" customHeight="1" x14ac:dyDescent="0.2">
      <c r="A6" s="83">
        <v>3</v>
      </c>
      <c r="B6" s="83" t="s">
        <v>47</v>
      </c>
      <c r="C6" s="234" t="s">
        <v>48</v>
      </c>
      <c r="D6" s="86">
        <f>市町別入込数!E6</f>
        <v>12028000</v>
      </c>
      <c r="E6" s="78">
        <f>市町別入込数!H6</f>
        <v>11318277</v>
      </c>
      <c r="F6" s="78">
        <f>市町別入込数!K6</f>
        <v>11287896</v>
      </c>
      <c r="G6" s="78">
        <f>市町別入込数!N6</f>
        <v>11603981</v>
      </c>
      <c r="H6" s="78">
        <f>市町別入込数!Q6</f>
        <v>12000102</v>
      </c>
      <c r="I6" s="78">
        <f>市町別入込数!T6</f>
        <v>12084659</v>
      </c>
      <c r="J6" s="78">
        <f>市町別入込数!W6</f>
        <v>11936634</v>
      </c>
      <c r="K6" s="78">
        <f>市町別入込数!Z6</f>
        <v>11949067</v>
      </c>
      <c r="L6" s="78">
        <f>市町別入込数!AC6</f>
        <v>11939562</v>
      </c>
      <c r="M6" s="78">
        <f>市町別入込数!AF6</f>
        <v>11969924</v>
      </c>
      <c r="N6" s="99">
        <f>市町別入込数!AI6</f>
        <v>6494538</v>
      </c>
      <c r="O6" s="99">
        <f>市町別入込数!AL6</f>
        <v>7774642</v>
      </c>
      <c r="P6" s="584">
        <v>10846373</v>
      </c>
      <c r="Q6" s="710">
        <f>市町別入込数!AR6</f>
        <v>11396634</v>
      </c>
      <c r="R6" s="584">
        <f>市町別入込数!AU6</f>
        <v>11447586</v>
      </c>
      <c r="S6" s="78">
        <f>市町別入込数!F6</f>
        <v>113000</v>
      </c>
      <c r="T6" s="78">
        <f>市町別入込数!I6</f>
        <v>116152</v>
      </c>
      <c r="U6" s="78">
        <f>市町別入込数!L6</f>
        <v>117372</v>
      </c>
      <c r="V6" s="78">
        <f>市町別入込数!O6</f>
        <v>126258</v>
      </c>
      <c r="W6" s="78">
        <f>市町別入込数!R6</f>
        <v>151932</v>
      </c>
      <c r="X6" s="78">
        <f>市町別入込数!U6</f>
        <v>164010</v>
      </c>
      <c r="Y6" s="78">
        <f>市町別入込数!X6</f>
        <v>153235</v>
      </c>
      <c r="Z6" s="233">
        <f>市町別入込数!AA6</f>
        <v>162420</v>
      </c>
      <c r="AA6" s="49">
        <f>市町別入込数!AD6</f>
        <v>222121</v>
      </c>
      <c r="AB6" s="78">
        <f>市町別入込数!AG6</f>
        <v>235783</v>
      </c>
      <c r="AC6" s="78">
        <f>市町別入込数!AJ6</f>
        <v>139521</v>
      </c>
      <c r="AD6" s="49">
        <f>市町別入込数!AM6</f>
        <v>160750</v>
      </c>
      <c r="AE6" s="584">
        <v>140303</v>
      </c>
      <c r="AF6" s="537">
        <f>市町別入込数!AS6</f>
        <v>216604</v>
      </c>
      <c r="AG6" s="179">
        <f>市町別入込数!AV6</f>
        <v>259059</v>
      </c>
    </row>
    <row r="7" spans="1:37" ht="15.75" customHeight="1" x14ac:dyDescent="0.2">
      <c r="A7" s="13">
        <v>4</v>
      </c>
      <c r="B7" s="13" t="s">
        <v>47</v>
      </c>
      <c r="C7" s="92" t="s">
        <v>46</v>
      </c>
      <c r="D7" s="86">
        <f>市町別入込数!E7</f>
        <v>196000</v>
      </c>
      <c r="E7" s="78">
        <f>市町別入込数!H7</f>
        <v>209607</v>
      </c>
      <c r="F7" s="78">
        <f>市町別入込数!K7</f>
        <v>234800</v>
      </c>
      <c r="G7" s="78">
        <f>市町別入込数!N7</f>
        <v>284394</v>
      </c>
      <c r="H7" s="78">
        <f>市町別入込数!Q7</f>
        <v>277233</v>
      </c>
      <c r="I7" s="78">
        <f>市町別入込数!T7</f>
        <v>290351</v>
      </c>
      <c r="J7" s="78">
        <f>市町別入込数!W7</f>
        <v>333054</v>
      </c>
      <c r="K7" s="78">
        <f>市町別入込数!Z7</f>
        <v>324486</v>
      </c>
      <c r="L7" s="78">
        <f>市町別入込数!AC7</f>
        <v>320726</v>
      </c>
      <c r="M7" s="78">
        <f>市町別入込数!AF7</f>
        <v>342547</v>
      </c>
      <c r="N7" s="99">
        <f>市町別入込数!AI7</f>
        <v>151895</v>
      </c>
      <c r="O7" s="99">
        <f>市町別入込数!AL7</f>
        <v>186170</v>
      </c>
      <c r="P7" s="584">
        <v>256723</v>
      </c>
      <c r="Q7" s="710">
        <f>市町別入込数!AR7</f>
        <v>327922</v>
      </c>
      <c r="R7" s="584">
        <f>市町別入込数!AU7</f>
        <v>374807</v>
      </c>
      <c r="S7" s="78">
        <f>市町別入込数!F7</f>
        <v>16000</v>
      </c>
      <c r="T7" s="78">
        <f>市町別入込数!I7</f>
        <v>18906</v>
      </c>
      <c r="U7" s="78">
        <f>市町別入込数!L7</f>
        <v>18928</v>
      </c>
      <c r="V7" s="78">
        <f>市町別入込数!O7</f>
        <v>20017</v>
      </c>
      <c r="W7" s="78">
        <f>市町別入込数!R7</f>
        <v>20452</v>
      </c>
      <c r="X7" s="78">
        <f>市町別入込数!U7</f>
        <v>21458</v>
      </c>
      <c r="Y7" s="78">
        <f>市町別入込数!X7</f>
        <v>19414</v>
      </c>
      <c r="Z7" s="233">
        <f>市町別入込数!AA7</f>
        <v>16909</v>
      </c>
      <c r="AA7" s="49">
        <f>市町別入込数!AD7</f>
        <v>16874</v>
      </c>
      <c r="AB7" s="78">
        <f>市町別入込数!AG7</f>
        <v>17950</v>
      </c>
      <c r="AC7" s="78">
        <f>市町別入込数!AJ7</f>
        <v>16495</v>
      </c>
      <c r="AD7" s="49">
        <f>市町別入込数!AM7</f>
        <v>20398</v>
      </c>
      <c r="AE7" s="584">
        <v>26454</v>
      </c>
      <c r="AF7" s="537">
        <f>市町別入込数!AS7</f>
        <v>26650</v>
      </c>
      <c r="AG7" s="179">
        <f>市町別入込数!AV7</f>
        <v>25957</v>
      </c>
    </row>
    <row r="8" spans="1:37" ht="15.75" customHeight="1" x14ac:dyDescent="0.2">
      <c r="A8" s="83">
        <v>5</v>
      </c>
      <c r="B8" s="83" t="s">
        <v>41</v>
      </c>
      <c r="C8" s="234" t="s">
        <v>45</v>
      </c>
      <c r="D8" s="86">
        <f>市町別入込数!E8</f>
        <v>2771000</v>
      </c>
      <c r="E8" s="78">
        <f>市町別入込数!H8</f>
        <v>2657757</v>
      </c>
      <c r="F8" s="78">
        <f>市町別入込数!K8</f>
        <v>2860031</v>
      </c>
      <c r="G8" s="78">
        <f>市町別入込数!N8</f>
        <v>2721335</v>
      </c>
      <c r="H8" s="78">
        <f>市町別入込数!Q8</f>
        <v>2907548</v>
      </c>
      <c r="I8" s="78">
        <f>市町別入込数!T8</f>
        <v>3080036</v>
      </c>
      <c r="J8" s="78">
        <f>市町別入込数!W8</f>
        <v>2619402</v>
      </c>
      <c r="K8" s="78">
        <f>市町別入込数!Z8</f>
        <v>2747142</v>
      </c>
      <c r="L8" s="78">
        <f>市町別入込数!AC8</f>
        <v>3000431</v>
      </c>
      <c r="M8" s="78">
        <f>市町別入込数!AF8</f>
        <v>2704502</v>
      </c>
      <c r="N8" s="99">
        <f>市町別入込数!AI8</f>
        <v>1752686</v>
      </c>
      <c r="O8" s="99">
        <f>市町別入込数!AL8</f>
        <v>1911472</v>
      </c>
      <c r="P8" s="584">
        <v>2483139</v>
      </c>
      <c r="Q8" s="710">
        <f>市町別入込数!AR8</f>
        <v>2350903</v>
      </c>
      <c r="R8" s="584">
        <f>市町別入込数!AU8</f>
        <v>2493974</v>
      </c>
      <c r="S8" s="78">
        <f>市町別入込数!F8</f>
        <v>39000</v>
      </c>
      <c r="T8" s="78">
        <f>市町別入込数!I8</f>
        <v>40945</v>
      </c>
      <c r="U8" s="78">
        <f>市町別入込数!L8</f>
        <v>42544</v>
      </c>
      <c r="V8" s="78">
        <f>市町別入込数!O8</f>
        <v>43027</v>
      </c>
      <c r="W8" s="78">
        <f>市町別入込数!R8</f>
        <v>42486</v>
      </c>
      <c r="X8" s="78">
        <f>市町別入込数!U8</f>
        <v>42866</v>
      </c>
      <c r="Y8" s="78">
        <f>市町別入込数!X8</f>
        <v>37844</v>
      </c>
      <c r="Z8" s="233">
        <f>市町別入込数!AA8</f>
        <v>37610</v>
      </c>
      <c r="AA8" s="49">
        <f>市町別入込数!AD8</f>
        <v>36559</v>
      </c>
      <c r="AB8" s="78">
        <f>市町別入込数!AG8</f>
        <v>33122</v>
      </c>
      <c r="AC8" s="78">
        <f>市町別入込数!AJ8</f>
        <v>18896</v>
      </c>
      <c r="AD8" s="49">
        <f>市町別入込数!AM8</f>
        <v>19392</v>
      </c>
      <c r="AE8" s="584">
        <v>14424</v>
      </c>
      <c r="AF8" s="537">
        <f>市町別入込数!AS8</f>
        <v>14590</v>
      </c>
      <c r="AG8" s="179">
        <f>市町別入込数!AV8</f>
        <v>16288</v>
      </c>
    </row>
    <row r="9" spans="1:37" ht="15.75" customHeight="1" x14ac:dyDescent="0.2">
      <c r="A9" s="83">
        <v>6</v>
      </c>
      <c r="B9" s="83" t="s">
        <v>41</v>
      </c>
      <c r="C9" s="234" t="s">
        <v>44</v>
      </c>
      <c r="D9" s="86">
        <f>市町別入込数!E9</f>
        <v>8384000</v>
      </c>
      <c r="E9" s="78">
        <f>市町別入込数!H9</f>
        <v>8104018</v>
      </c>
      <c r="F9" s="78">
        <f>市町別入込数!K9</f>
        <v>8243921</v>
      </c>
      <c r="G9" s="78">
        <f>市町別入込数!N9</f>
        <v>8188032</v>
      </c>
      <c r="H9" s="78">
        <f>市町別入込数!Q9</f>
        <v>8033612</v>
      </c>
      <c r="I9" s="78">
        <f>市町別入込数!T9</f>
        <v>8186566</v>
      </c>
      <c r="J9" s="78">
        <f>市町別入込数!W9</f>
        <v>8100250</v>
      </c>
      <c r="K9" s="78">
        <f>市町別入込数!Z9</f>
        <v>8265445</v>
      </c>
      <c r="L9" s="78">
        <f>市町別入込数!AC9</f>
        <v>11432952</v>
      </c>
      <c r="M9" s="78">
        <f>市町別入込数!AF9</f>
        <v>10107758</v>
      </c>
      <c r="N9" s="99">
        <f>市町別入込数!AI9</f>
        <v>6363016</v>
      </c>
      <c r="O9" s="99">
        <f>市町別入込数!AL9</f>
        <v>8379744</v>
      </c>
      <c r="P9" s="584">
        <v>9830419</v>
      </c>
      <c r="Q9" s="710">
        <f>市町別入込数!AR9</f>
        <v>9781951</v>
      </c>
      <c r="R9" s="584">
        <f>市町別入込数!AU9</f>
        <v>9830744</v>
      </c>
      <c r="S9" s="78">
        <f>市町別入込数!F9</f>
        <v>129000</v>
      </c>
      <c r="T9" s="78">
        <f>市町別入込数!I9</f>
        <v>169051</v>
      </c>
      <c r="U9" s="78">
        <f>市町別入込数!L9</f>
        <v>118646</v>
      </c>
      <c r="V9" s="78">
        <f>市町別入込数!O9</f>
        <v>137624</v>
      </c>
      <c r="W9" s="78">
        <f>市町別入込数!R9</f>
        <v>147128</v>
      </c>
      <c r="X9" s="78">
        <f>市町別入込数!U9</f>
        <v>150611</v>
      </c>
      <c r="Y9" s="78">
        <f>市町別入込数!X9</f>
        <v>141839</v>
      </c>
      <c r="Z9" s="233">
        <f>市町別入込数!AA9</f>
        <v>143526</v>
      </c>
      <c r="AA9" s="49">
        <f>市町別入込数!AD9</f>
        <v>131598</v>
      </c>
      <c r="AB9" s="78">
        <f>市町別入込数!AG9</f>
        <v>139910</v>
      </c>
      <c r="AC9" s="78">
        <f>市町別入込数!AJ9</f>
        <v>100839</v>
      </c>
      <c r="AD9" s="49">
        <f>市町別入込数!AM9</f>
        <v>105944</v>
      </c>
      <c r="AE9" s="584">
        <v>143915</v>
      </c>
      <c r="AF9" s="537">
        <f>市町別入込数!AS9</f>
        <v>149402</v>
      </c>
      <c r="AG9" s="179">
        <f>市町別入込数!AV9</f>
        <v>145617</v>
      </c>
    </row>
    <row r="10" spans="1:37" ht="15.75" customHeight="1" x14ac:dyDescent="0.2">
      <c r="A10" s="83">
        <v>7</v>
      </c>
      <c r="B10" s="83" t="s">
        <v>41</v>
      </c>
      <c r="C10" s="234" t="s">
        <v>43</v>
      </c>
      <c r="D10" s="86">
        <f>市町別入込数!E10</f>
        <v>2134000</v>
      </c>
      <c r="E10" s="78">
        <f>市町別入込数!H10</f>
        <v>2072320</v>
      </c>
      <c r="F10" s="78">
        <f>市町別入込数!K10</f>
        <v>2088986</v>
      </c>
      <c r="G10" s="78">
        <f>市町別入込数!N10</f>
        <v>2063428</v>
      </c>
      <c r="H10" s="78">
        <f>市町別入込数!Q10</f>
        <v>2070558</v>
      </c>
      <c r="I10" s="78">
        <f>市町別入込数!T10</f>
        <v>2180945</v>
      </c>
      <c r="J10" s="78">
        <f>市町別入込数!W10</f>
        <v>2225120</v>
      </c>
      <c r="K10" s="78">
        <f>市町別入込数!Z10</f>
        <v>2411291</v>
      </c>
      <c r="L10" s="78">
        <f>市町別入込数!AC10</f>
        <v>2292588</v>
      </c>
      <c r="M10" s="78">
        <f>市町別入込数!AF10</f>
        <v>2289412</v>
      </c>
      <c r="N10" s="99">
        <f>市町別入込数!AI10</f>
        <v>1197577</v>
      </c>
      <c r="O10" s="99">
        <f>市町別入込数!AL10</f>
        <v>1241333</v>
      </c>
      <c r="P10" s="584">
        <v>1320829</v>
      </c>
      <c r="Q10" s="710">
        <f>市町別入込数!AR10</f>
        <v>1731372</v>
      </c>
      <c r="R10" s="584">
        <f>市町別入込数!AU10</f>
        <v>1405624</v>
      </c>
      <c r="S10" s="78">
        <f>市町別入込数!F10</f>
        <v>5000</v>
      </c>
      <c r="T10" s="78">
        <f>市町別入込数!I10</f>
        <v>22347</v>
      </c>
      <c r="U10" s="78">
        <f>市町別入込数!L10</f>
        <v>21706</v>
      </c>
      <c r="V10" s="78">
        <f>市町別入込数!O10</f>
        <v>21828</v>
      </c>
      <c r="W10" s="78">
        <f>市町別入込数!R10</f>
        <v>21189</v>
      </c>
      <c r="X10" s="78">
        <f>市町別入込数!U10</f>
        <v>22273</v>
      </c>
      <c r="Y10" s="78">
        <f>市町別入込数!X10</f>
        <v>23897</v>
      </c>
      <c r="Z10" s="233">
        <f>市町別入込数!AA10</f>
        <v>24305</v>
      </c>
      <c r="AA10" s="49">
        <f>市町別入込数!AD10</f>
        <v>11575</v>
      </c>
      <c r="AB10" s="78">
        <f>市町別入込数!AG10</f>
        <v>12407</v>
      </c>
      <c r="AC10" s="78">
        <f>市町別入込数!AJ10</f>
        <v>8013</v>
      </c>
      <c r="AD10" s="49">
        <f>市町別入込数!AM10</f>
        <v>19985</v>
      </c>
      <c r="AE10" s="584">
        <v>12391</v>
      </c>
      <c r="AF10" s="537">
        <f>市町別入込数!AS10</f>
        <v>35756</v>
      </c>
      <c r="AG10" s="179">
        <f>市町別入込数!AV10</f>
        <v>15978</v>
      </c>
      <c r="AK10" t="s">
        <v>457</v>
      </c>
    </row>
    <row r="11" spans="1:37" ht="15.75" customHeight="1" x14ac:dyDescent="0.2">
      <c r="A11" s="83">
        <v>8</v>
      </c>
      <c r="B11" s="83" t="s">
        <v>41</v>
      </c>
      <c r="C11" s="234" t="s">
        <v>42</v>
      </c>
      <c r="D11" s="86">
        <f>市町別入込数!E11</f>
        <v>2219000</v>
      </c>
      <c r="E11" s="78">
        <f>市町別入込数!H11</f>
        <v>2035692</v>
      </c>
      <c r="F11" s="78">
        <f>市町別入込数!K11</f>
        <v>2178660</v>
      </c>
      <c r="G11" s="78">
        <f>市町別入込数!N11</f>
        <v>2103604</v>
      </c>
      <c r="H11" s="78">
        <f>市町別入込数!Q11</f>
        <v>2090160</v>
      </c>
      <c r="I11" s="78">
        <f>市町別入込数!T11</f>
        <v>2092428</v>
      </c>
      <c r="J11" s="78">
        <f>市町別入込数!W11</f>
        <v>1981498</v>
      </c>
      <c r="K11" s="78">
        <f>市町別入込数!Z11</f>
        <v>1902497</v>
      </c>
      <c r="L11" s="78">
        <f>市町別入込数!AC11</f>
        <v>1798711</v>
      </c>
      <c r="M11" s="78">
        <f>市町別入込数!AF11</f>
        <v>2317491</v>
      </c>
      <c r="N11" s="99">
        <f>市町別入込数!AI11</f>
        <v>1938945</v>
      </c>
      <c r="O11" s="99">
        <f>市町別入込数!AL11</f>
        <v>2190931</v>
      </c>
      <c r="P11" s="626">
        <v>2207176</v>
      </c>
      <c r="Q11" s="710">
        <f>市町別入込数!AR11</f>
        <v>2541299</v>
      </c>
      <c r="R11" s="584">
        <f>市町別入込数!AU11</f>
        <v>2484699</v>
      </c>
      <c r="S11" s="78">
        <f>市町別入込数!F11</f>
        <v>160000</v>
      </c>
      <c r="T11" s="78">
        <f>市町別入込数!I11</f>
        <v>157444</v>
      </c>
      <c r="U11" s="78">
        <f>市町別入込数!L11</f>
        <v>166277</v>
      </c>
      <c r="V11" s="78">
        <f>市町別入込数!O11</f>
        <v>179928</v>
      </c>
      <c r="W11" s="78">
        <f>市町別入込数!R11</f>
        <v>193659</v>
      </c>
      <c r="X11" s="78">
        <f>市町別入込数!U11</f>
        <v>202607</v>
      </c>
      <c r="Y11" s="78">
        <f>市町別入込数!X11</f>
        <v>194864</v>
      </c>
      <c r="Z11" s="233">
        <f>市町別入込数!AA11</f>
        <v>181161</v>
      </c>
      <c r="AA11" s="49">
        <f>市町別入込数!AD11</f>
        <v>182899</v>
      </c>
      <c r="AB11" s="78">
        <f>市町別入込数!AG11</f>
        <v>155081</v>
      </c>
      <c r="AC11" s="78">
        <f>市町別入込数!AJ11</f>
        <v>95439</v>
      </c>
      <c r="AD11" s="49">
        <f>市町別入込数!AM11</f>
        <v>96770</v>
      </c>
      <c r="AE11" s="626">
        <v>129437</v>
      </c>
      <c r="AF11" s="537">
        <f>市町別入込数!AS11</f>
        <v>136018</v>
      </c>
      <c r="AG11" s="179">
        <f>市町別入込数!AV11</f>
        <v>131727</v>
      </c>
    </row>
    <row r="12" spans="1:37" ht="15.75" customHeight="1" x14ac:dyDescent="0.2">
      <c r="A12" s="83">
        <v>9</v>
      </c>
      <c r="B12" s="83" t="s">
        <v>41</v>
      </c>
      <c r="C12" s="234" t="s">
        <v>40</v>
      </c>
      <c r="D12" s="86">
        <f>市町別入込数!E12</f>
        <v>1120000</v>
      </c>
      <c r="E12" s="78">
        <f>市町別入込数!H12</f>
        <v>953561</v>
      </c>
      <c r="F12" s="78">
        <f>市町別入込数!K12</f>
        <v>973935</v>
      </c>
      <c r="G12" s="78">
        <f>市町別入込数!N12</f>
        <v>988330</v>
      </c>
      <c r="H12" s="78">
        <f>市町別入込数!Q12</f>
        <v>1084192</v>
      </c>
      <c r="I12" s="78">
        <f>市町別入込数!T12</f>
        <v>1145401</v>
      </c>
      <c r="J12" s="78">
        <f>市町別入込数!W12</f>
        <v>1122147</v>
      </c>
      <c r="K12" s="78">
        <f>市町別入込数!Z12</f>
        <v>1087178</v>
      </c>
      <c r="L12" s="78">
        <f>市町別入込数!AC12</f>
        <v>1026984</v>
      </c>
      <c r="M12" s="78">
        <f>市町別入込数!AF12</f>
        <v>1148108</v>
      </c>
      <c r="N12" s="99">
        <f>市町別入込数!AI12</f>
        <v>915821</v>
      </c>
      <c r="O12" s="99">
        <f>市町別入込数!AL12</f>
        <v>982822</v>
      </c>
      <c r="P12" s="584">
        <v>1111920</v>
      </c>
      <c r="Q12" s="710">
        <f>市町別入込数!AR12</f>
        <v>1134984</v>
      </c>
      <c r="R12" s="584">
        <f>市町別入込数!AU12</f>
        <v>1104606</v>
      </c>
      <c r="S12" s="78">
        <f>市町別入込数!F12</f>
        <v>30000</v>
      </c>
      <c r="T12" s="78">
        <f>市町別入込数!I12</f>
        <v>29191</v>
      </c>
      <c r="U12" s="78">
        <f>市町別入込数!L12</f>
        <v>28834</v>
      </c>
      <c r="V12" s="78">
        <f>市町別入込数!O12</f>
        <v>31883</v>
      </c>
      <c r="W12" s="78">
        <f>市町別入込数!R12</f>
        <v>29554</v>
      </c>
      <c r="X12" s="78">
        <f>市町別入込数!U12</f>
        <v>30396</v>
      </c>
      <c r="Y12" s="78">
        <f>市町別入込数!X12</f>
        <v>29939</v>
      </c>
      <c r="Z12" s="233">
        <f>市町別入込数!AA12</f>
        <v>30912</v>
      </c>
      <c r="AA12" s="49">
        <f>市町別入込数!AD12</f>
        <v>29516</v>
      </c>
      <c r="AB12" s="78">
        <f>市町別入込数!AG12</f>
        <v>27309</v>
      </c>
      <c r="AC12" s="78">
        <f>市町別入込数!AJ12</f>
        <v>10206</v>
      </c>
      <c r="AD12" s="49">
        <f>市町別入込数!AM12</f>
        <v>12157</v>
      </c>
      <c r="AE12" s="584">
        <v>18400</v>
      </c>
      <c r="AF12" s="537">
        <f>市町別入込数!AS12</f>
        <v>25108</v>
      </c>
      <c r="AG12" s="179">
        <f>市町別入込数!AV12</f>
        <v>17215</v>
      </c>
    </row>
    <row r="13" spans="1:37" ht="15.75" customHeight="1" x14ac:dyDescent="0.2">
      <c r="A13" s="7">
        <v>10</v>
      </c>
      <c r="B13" s="7" t="s">
        <v>35</v>
      </c>
      <c r="C13" s="617" t="s">
        <v>39</v>
      </c>
      <c r="D13" s="86">
        <f>市町別入込数!E13</f>
        <v>4811000</v>
      </c>
      <c r="E13" s="78">
        <f>市町別入込数!H13</f>
        <v>4656068</v>
      </c>
      <c r="F13" s="78">
        <f>市町別入込数!K13</f>
        <v>4474029</v>
      </c>
      <c r="G13" s="78">
        <f>市町別入込数!N13</f>
        <v>4443024</v>
      </c>
      <c r="H13" s="78">
        <f>市町別入込数!Q13</f>
        <v>4603139</v>
      </c>
      <c r="I13" s="78">
        <f>市町別入込数!T13</f>
        <v>4748437</v>
      </c>
      <c r="J13" s="78">
        <f>市町別入込数!W13</f>
        <v>4702677</v>
      </c>
      <c r="K13" s="78">
        <f>市町別入込数!Z13</f>
        <v>5279808</v>
      </c>
      <c r="L13" s="78">
        <f>市町別入込数!AC13</f>
        <v>5142819</v>
      </c>
      <c r="M13" s="78">
        <f>市町別入込数!AF13</f>
        <v>5618265</v>
      </c>
      <c r="N13" s="99">
        <f>市町別入込数!AI13</f>
        <v>3428935</v>
      </c>
      <c r="O13" s="99">
        <f>市町別入込数!AL13</f>
        <v>3570682</v>
      </c>
      <c r="P13" s="584">
        <v>4549156</v>
      </c>
      <c r="Q13" s="710">
        <f>市町別入込数!AR13</f>
        <v>4723136</v>
      </c>
      <c r="R13" s="584">
        <f>市町別入込数!AU13</f>
        <v>4709807</v>
      </c>
      <c r="S13" s="78">
        <f>市町別入込数!F13</f>
        <v>238000</v>
      </c>
      <c r="T13" s="78">
        <f>市町別入込数!I13</f>
        <v>228696</v>
      </c>
      <c r="U13" s="78">
        <f>市町別入込数!L13</f>
        <v>259572</v>
      </c>
      <c r="V13" s="78">
        <f>市町別入込数!O13</f>
        <v>276269</v>
      </c>
      <c r="W13" s="78">
        <f>市町別入込数!R13</f>
        <v>295484</v>
      </c>
      <c r="X13" s="78">
        <f>市町別入込数!U13</f>
        <v>309429</v>
      </c>
      <c r="Y13" s="78">
        <f>市町別入込数!X13</f>
        <v>311532</v>
      </c>
      <c r="Z13" s="233">
        <f>市町別入込数!AA13</f>
        <v>310893</v>
      </c>
      <c r="AA13" s="49">
        <f>市町別入込数!AD13</f>
        <v>342498</v>
      </c>
      <c r="AB13" s="78">
        <f>市町別入込数!AG13</f>
        <v>295298</v>
      </c>
      <c r="AC13" s="78">
        <f>市町別入込数!AJ13</f>
        <v>196922</v>
      </c>
      <c r="AD13" s="49">
        <f>市町別入込数!AM13</f>
        <v>243274</v>
      </c>
      <c r="AE13" s="584">
        <v>288012</v>
      </c>
      <c r="AF13" s="537">
        <f>市町別入込数!AS13</f>
        <v>319539</v>
      </c>
      <c r="AG13" s="179">
        <f>市町別入込数!AV13</f>
        <v>321005</v>
      </c>
    </row>
    <row r="14" spans="1:37" ht="15.75" customHeight="1" x14ac:dyDescent="0.2">
      <c r="A14" s="83">
        <v>11</v>
      </c>
      <c r="B14" s="83" t="s">
        <v>35</v>
      </c>
      <c r="C14" s="234" t="s">
        <v>38</v>
      </c>
      <c r="D14" s="86">
        <f>市町別入込数!E14</f>
        <v>2169000</v>
      </c>
      <c r="E14" s="78">
        <f>市町別入込数!H14</f>
        <v>2163663</v>
      </c>
      <c r="F14" s="78">
        <f>市町別入込数!K14</f>
        <v>2208737</v>
      </c>
      <c r="G14" s="78">
        <f>市町別入込数!N14</f>
        <v>2156222</v>
      </c>
      <c r="H14" s="78">
        <f>市町別入込数!Q14</f>
        <v>2080382</v>
      </c>
      <c r="I14" s="78">
        <f>市町別入込数!T14</f>
        <v>2144751</v>
      </c>
      <c r="J14" s="78">
        <f>市町別入込数!W14</f>
        <v>2137454</v>
      </c>
      <c r="K14" s="78">
        <f>市町別入込数!Z14</f>
        <v>2068989</v>
      </c>
      <c r="L14" s="78">
        <f>市町別入込数!AC14</f>
        <v>2210483</v>
      </c>
      <c r="M14" s="78">
        <f>市町別入込数!AF14</f>
        <v>2096750</v>
      </c>
      <c r="N14" s="99">
        <f>市町別入込数!AI14</f>
        <v>1257107</v>
      </c>
      <c r="O14" s="99">
        <f>市町別入込数!AL14</f>
        <v>1236022</v>
      </c>
      <c r="P14" s="584">
        <v>884859</v>
      </c>
      <c r="Q14" s="710">
        <f>市町別入込数!AR14</f>
        <v>876872</v>
      </c>
      <c r="R14" s="584">
        <f>市町別入込数!AU14</f>
        <v>1061438</v>
      </c>
      <c r="S14" s="78">
        <f>市町別入込数!F14</f>
        <v>112000</v>
      </c>
      <c r="T14" s="78">
        <f>市町別入込数!I14</f>
        <v>108924</v>
      </c>
      <c r="U14" s="78">
        <f>市町別入込数!L14</f>
        <v>110334</v>
      </c>
      <c r="V14" s="78">
        <f>市町別入込数!O14</f>
        <v>102489</v>
      </c>
      <c r="W14" s="78">
        <f>市町別入込数!R14</f>
        <v>107907</v>
      </c>
      <c r="X14" s="78">
        <f>市町別入込数!U14</f>
        <v>116032</v>
      </c>
      <c r="Y14" s="78">
        <f>市町別入込数!X14</f>
        <v>123823</v>
      </c>
      <c r="Z14" s="233">
        <f>市町別入込数!AA14</f>
        <v>122581</v>
      </c>
      <c r="AA14" s="49">
        <f>市町別入込数!AD14</f>
        <v>103244</v>
      </c>
      <c r="AB14" s="78">
        <f>市町別入込数!AG14</f>
        <v>107757</v>
      </c>
      <c r="AC14" s="78">
        <f>市町別入込数!AJ14</f>
        <v>78409</v>
      </c>
      <c r="AD14" s="49">
        <f>市町別入込数!AM14</f>
        <v>102363</v>
      </c>
      <c r="AE14" s="584">
        <v>126653</v>
      </c>
      <c r="AF14" s="537">
        <f>市町別入込数!AS14</f>
        <v>137853</v>
      </c>
      <c r="AG14" s="179">
        <f>市町別入込数!AV14</f>
        <v>124443</v>
      </c>
    </row>
    <row r="15" spans="1:37" ht="15.75" customHeight="1" x14ac:dyDescent="0.2">
      <c r="A15" s="83">
        <v>12</v>
      </c>
      <c r="B15" s="83" t="s">
        <v>35</v>
      </c>
      <c r="C15" s="234" t="s">
        <v>37</v>
      </c>
      <c r="D15" s="86">
        <f>市町別入込数!E15</f>
        <v>1014000</v>
      </c>
      <c r="E15" s="78">
        <f>市町別入込数!H15</f>
        <v>1009124</v>
      </c>
      <c r="F15" s="78">
        <f>市町別入込数!K15</f>
        <v>1001703</v>
      </c>
      <c r="G15" s="78">
        <f>市町別入込数!N15</f>
        <v>1088302</v>
      </c>
      <c r="H15" s="78">
        <f>市町別入込数!Q15</f>
        <v>988411</v>
      </c>
      <c r="I15" s="78">
        <f>市町別入込数!T15</f>
        <v>929534</v>
      </c>
      <c r="J15" s="78">
        <f>市町別入込数!W15</f>
        <v>954068</v>
      </c>
      <c r="K15" s="78">
        <f>市町別入込数!Z15</f>
        <v>969534</v>
      </c>
      <c r="L15" s="78">
        <f>市町別入込数!AC15</f>
        <v>1038484</v>
      </c>
      <c r="M15" s="78">
        <f>市町別入込数!AF15</f>
        <v>1140705</v>
      </c>
      <c r="N15" s="99">
        <f>市町別入込数!AI15</f>
        <v>834882</v>
      </c>
      <c r="O15" s="99">
        <f>市町別入込数!AL15</f>
        <v>700296</v>
      </c>
      <c r="P15" s="584">
        <v>1037412</v>
      </c>
      <c r="Q15" s="710">
        <f>市町別入込数!AR15</f>
        <v>1174725</v>
      </c>
      <c r="R15" s="584">
        <f>市町別入込数!AU15</f>
        <v>1232876</v>
      </c>
      <c r="S15" s="78">
        <f>市町別入込数!F15</f>
        <v>77000</v>
      </c>
      <c r="T15" s="78">
        <f>市町別入込数!I15</f>
        <v>75620</v>
      </c>
      <c r="U15" s="78">
        <f>市町別入込数!L15</f>
        <v>70856</v>
      </c>
      <c r="V15" s="78">
        <f>市町別入込数!O15</f>
        <v>54983</v>
      </c>
      <c r="W15" s="78">
        <f>市町別入込数!R15</f>
        <v>49961</v>
      </c>
      <c r="X15" s="78">
        <f>市町別入込数!U15</f>
        <v>53667</v>
      </c>
      <c r="Y15" s="78">
        <f>市町別入込数!X15</f>
        <v>51900</v>
      </c>
      <c r="Z15" s="233">
        <f>市町別入込数!AA15</f>
        <v>54403</v>
      </c>
      <c r="AA15" s="49">
        <f>市町別入込数!AD15</f>
        <v>54620</v>
      </c>
      <c r="AB15" s="78">
        <f>市町別入込数!AG15</f>
        <v>72619</v>
      </c>
      <c r="AC15" s="78">
        <f>市町別入込数!AJ15</f>
        <v>62738</v>
      </c>
      <c r="AD15" s="49">
        <f>市町別入込数!AM15</f>
        <v>54683</v>
      </c>
      <c r="AE15" s="584">
        <v>60918</v>
      </c>
      <c r="AF15" s="537">
        <f>市町別入込数!AS15</f>
        <v>64990</v>
      </c>
      <c r="AG15" s="179">
        <f>市町別入込数!AV15</f>
        <v>67871</v>
      </c>
    </row>
    <row r="16" spans="1:37" ht="15.75" customHeight="1" x14ac:dyDescent="0.2">
      <c r="A16" s="83">
        <v>13</v>
      </c>
      <c r="B16" s="83" t="s">
        <v>35</v>
      </c>
      <c r="C16" s="234" t="s">
        <v>36</v>
      </c>
      <c r="D16" s="86">
        <f>市町別入込数!E16</f>
        <v>139000</v>
      </c>
      <c r="E16" s="78">
        <f>市町別入込数!H16</f>
        <v>116511</v>
      </c>
      <c r="F16" s="78">
        <f>市町別入込数!K16</f>
        <v>126455</v>
      </c>
      <c r="G16" s="78">
        <f>市町別入込数!N16</f>
        <v>126533</v>
      </c>
      <c r="H16" s="78">
        <f>市町別入込数!Q16</f>
        <v>124104</v>
      </c>
      <c r="I16" s="78">
        <f>市町別入込数!T16</f>
        <v>124514</v>
      </c>
      <c r="J16" s="78">
        <f>市町別入込数!W16</f>
        <v>128264</v>
      </c>
      <c r="K16" s="78">
        <f>市町別入込数!Z16</f>
        <v>124446</v>
      </c>
      <c r="L16" s="78">
        <f>市町別入込数!AC16</f>
        <v>128891</v>
      </c>
      <c r="M16" s="78">
        <f>市町別入込数!AF16</f>
        <v>123796</v>
      </c>
      <c r="N16" s="99">
        <f>市町別入込数!AI16</f>
        <v>95007</v>
      </c>
      <c r="O16" s="99">
        <f>市町別入込数!AL16</f>
        <v>102522</v>
      </c>
      <c r="P16" s="584">
        <v>109956</v>
      </c>
      <c r="Q16" s="710">
        <f>市町別入込数!AR16</f>
        <v>111423</v>
      </c>
      <c r="R16" s="584">
        <f>市町別入込数!AU16</f>
        <v>137804</v>
      </c>
      <c r="S16" s="78">
        <f>市町別入込数!F16</f>
        <v>0</v>
      </c>
      <c r="T16" s="78">
        <f>市町別入込数!I16</f>
        <v>0</v>
      </c>
      <c r="U16" s="78">
        <f>市町別入込数!L16</f>
        <v>0</v>
      </c>
      <c r="V16" s="78">
        <f>市町別入込数!O16</f>
        <v>0</v>
      </c>
      <c r="W16" s="78">
        <f>市町別入込数!R16</f>
        <v>0</v>
      </c>
      <c r="X16" s="78">
        <f>市町別入込数!U16</f>
        <v>0</v>
      </c>
      <c r="Y16" s="78">
        <f>市町別入込数!X16</f>
        <v>0</v>
      </c>
      <c r="Z16" s="233">
        <f>市町別入込数!AA16</f>
        <v>0</v>
      </c>
      <c r="AA16" s="49">
        <f>市町別入込数!AD16</f>
        <v>0</v>
      </c>
      <c r="AB16" s="78">
        <f>市町別入込数!AG16</f>
        <v>0</v>
      </c>
      <c r="AC16" s="78">
        <f>市町別入込数!AJ16</f>
        <v>0</v>
      </c>
      <c r="AD16" s="49">
        <f>市町別入込数!AM16</f>
        <v>0</v>
      </c>
      <c r="AE16" s="584">
        <v>0</v>
      </c>
      <c r="AF16" s="537">
        <f>市町別入込数!AS16</f>
        <v>0</v>
      </c>
      <c r="AG16" s="179">
        <f>市町別入込数!AV16</f>
        <v>0</v>
      </c>
    </row>
    <row r="17" spans="1:33" ht="15.75" customHeight="1" x14ac:dyDescent="0.2">
      <c r="A17" s="13">
        <v>14</v>
      </c>
      <c r="B17" s="13" t="s">
        <v>35</v>
      </c>
      <c r="C17" s="92" t="s">
        <v>34</v>
      </c>
      <c r="D17" s="86">
        <f>市町別入込数!E17</f>
        <v>503000</v>
      </c>
      <c r="E17" s="78">
        <f>市町別入込数!H17</f>
        <v>410666</v>
      </c>
      <c r="F17" s="78">
        <f>市町別入込数!K17</f>
        <v>481707</v>
      </c>
      <c r="G17" s="78">
        <f>市町別入込数!N17</f>
        <v>529555</v>
      </c>
      <c r="H17" s="78">
        <f>市町別入込数!Q17</f>
        <v>457668</v>
      </c>
      <c r="I17" s="78">
        <f>市町別入込数!T17</f>
        <v>431428</v>
      </c>
      <c r="J17" s="78">
        <f>市町別入込数!W17</f>
        <v>413275</v>
      </c>
      <c r="K17" s="78">
        <f>市町別入込数!Z17</f>
        <v>373896</v>
      </c>
      <c r="L17" s="78">
        <f>市町別入込数!AC17</f>
        <v>381942</v>
      </c>
      <c r="M17" s="78">
        <f>市町別入込数!AF17</f>
        <v>392577</v>
      </c>
      <c r="N17" s="99">
        <f>市町別入込数!AI17</f>
        <v>196981</v>
      </c>
      <c r="O17" s="99">
        <f>市町別入込数!AL17</f>
        <v>222052</v>
      </c>
      <c r="P17" s="584">
        <v>308661</v>
      </c>
      <c r="Q17" s="710">
        <f>市町別入込数!AR17</f>
        <v>338112</v>
      </c>
      <c r="R17" s="584">
        <f>市町別入込数!AU17</f>
        <v>345028</v>
      </c>
      <c r="S17" s="78">
        <f>市町別入込数!F17</f>
        <v>0</v>
      </c>
      <c r="T17" s="78">
        <f>市町別入込数!I17</f>
        <v>0</v>
      </c>
      <c r="U17" s="78">
        <f>市町別入込数!L17</f>
        <v>0</v>
      </c>
      <c r="V17" s="78">
        <f>市町別入込数!O17</f>
        <v>0</v>
      </c>
      <c r="W17" s="78">
        <f>市町別入込数!R17</f>
        <v>0</v>
      </c>
      <c r="X17" s="78">
        <f>市町別入込数!U17</f>
        <v>0</v>
      </c>
      <c r="Y17" s="78">
        <f>市町別入込数!X17</f>
        <v>0</v>
      </c>
      <c r="Z17" s="233">
        <f>市町別入込数!AA17</f>
        <v>0</v>
      </c>
      <c r="AA17" s="49">
        <f>市町別入込数!AD17</f>
        <v>0</v>
      </c>
      <c r="AB17" s="78">
        <f>市町別入込数!AG17</f>
        <v>0</v>
      </c>
      <c r="AC17" s="78">
        <f>市町別入込数!AJ17</f>
        <v>0</v>
      </c>
      <c r="AD17" s="49">
        <f>市町別入込数!AM17</f>
        <v>0</v>
      </c>
      <c r="AE17" s="584">
        <v>0</v>
      </c>
      <c r="AF17" s="537">
        <f>市町別入込数!AS17</f>
        <v>0</v>
      </c>
      <c r="AG17" s="179">
        <f>市町別入込数!AV17</f>
        <v>0</v>
      </c>
    </row>
    <row r="18" spans="1:33" ht="15.75" customHeight="1" x14ac:dyDescent="0.2">
      <c r="A18" s="83">
        <v>15</v>
      </c>
      <c r="B18" s="83" t="s">
        <v>28</v>
      </c>
      <c r="C18" s="234" t="s">
        <v>33</v>
      </c>
      <c r="D18" s="86">
        <f>市町別入込数!E18</f>
        <v>1146000</v>
      </c>
      <c r="E18" s="78">
        <f>市町別入込数!H18</f>
        <v>1164396</v>
      </c>
      <c r="F18" s="78">
        <f>市町別入込数!K18</f>
        <v>1133035</v>
      </c>
      <c r="G18" s="78">
        <f>市町別入込数!N18</f>
        <v>1070981</v>
      </c>
      <c r="H18" s="78">
        <f>市町別入込数!Q18</f>
        <v>1032294</v>
      </c>
      <c r="I18" s="78">
        <f>市町別入込数!T18</f>
        <v>1175364</v>
      </c>
      <c r="J18" s="78">
        <f>市町別入込数!W18</f>
        <v>1176624</v>
      </c>
      <c r="K18" s="78">
        <f>市町別入込数!Z18</f>
        <v>1141490</v>
      </c>
      <c r="L18" s="78">
        <f>市町別入込数!AC18</f>
        <v>1141575</v>
      </c>
      <c r="M18" s="78">
        <f>市町別入込数!AF18</f>
        <v>1184196</v>
      </c>
      <c r="N18" s="99">
        <f>市町別入込数!AI18</f>
        <v>829895</v>
      </c>
      <c r="O18" s="99">
        <f>市町別入込数!AL18</f>
        <v>849369</v>
      </c>
      <c r="P18" s="584">
        <v>1012729</v>
      </c>
      <c r="Q18" s="710">
        <f>市町別入込数!AR18</f>
        <v>931683</v>
      </c>
      <c r="R18" s="584">
        <f>市町別入込数!AU18</f>
        <v>1015439</v>
      </c>
      <c r="S18" s="78">
        <f>市町別入込数!F18</f>
        <v>82000</v>
      </c>
      <c r="T18" s="78">
        <f>市町別入込数!I18</f>
        <v>84087</v>
      </c>
      <c r="U18" s="78">
        <f>市町別入込数!L18</f>
        <v>78565</v>
      </c>
      <c r="V18" s="78">
        <f>市町別入込数!O18</f>
        <v>77240</v>
      </c>
      <c r="W18" s="78">
        <f>市町別入込数!R18</f>
        <v>73968</v>
      </c>
      <c r="X18" s="78">
        <f>市町別入込数!U18</f>
        <v>94408</v>
      </c>
      <c r="Y18" s="78">
        <f>市町別入込数!X18</f>
        <v>100677</v>
      </c>
      <c r="Z18" s="233">
        <f>市町別入込数!AA18</f>
        <v>88552</v>
      </c>
      <c r="AA18" s="49">
        <f>市町別入込数!AD18</f>
        <v>88401</v>
      </c>
      <c r="AB18" s="78">
        <f>市町別入込数!AG18</f>
        <v>81695</v>
      </c>
      <c r="AC18" s="78">
        <f>市町別入込数!AJ18</f>
        <v>49860</v>
      </c>
      <c r="AD18" s="49">
        <f>市町別入込数!AM18</f>
        <v>51287</v>
      </c>
      <c r="AE18" s="584">
        <v>71364</v>
      </c>
      <c r="AF18" s="537">
        <f>市町別入込数!AS18</f>
        <v>71913</v>
      </c>
      <c r="AG18" s="179">
        <f>市町別入込数!AV18</f>
        <v>69160</v>
      </c>
    </row>
    <row r="19" spans="1:33" ht="15.75" customHeight="1" x14ac:dyDescent="0.2">
      <c r="A19" s="83">
        <v>16</v>
      </c>
      <c r="B19" s="83" t="s">
        <v>28</v>
      </c>
      <c r="C19" s="234" t="s">
        <v>32</v>
      </c>
      <c r="D19" s="86">
        <f>市町別入込数!E19</f>
        <v>5444000</v>
      </c>
      <c r="E19" s="78">
        <f>市町別入込数!H19</f>
        <v>5332014</v>
      </c>
      <c r="F19" s="78">
        <f>市町別入込数!K19</f>
        <v>5548888</v>
      </c>
      <c r="G19" s="78">
        <f>市町別入込数!N19</f>
        <v>5488260</v>
      </c>
      <c r="H19" s="78">
        <f>市町別入込数!Q19</f>
        <v>4874177</v>
      </c>
      <c r="I19" s="78">
        <f>市町別入込数!T19</f>
        <v>4840994</v>
      </c>
      <c r="J19" s="78">
        <f>市町別入込数!W19</f>
        <v>4898502</v>
      </c>
      <c r="K19" s="78">
        <f>市町別入込数!Z19</f>
        <v>5066372</v>
      </c>
      <c r="L19" s="78">
        <f>市町別入込数!AC19</f>
        <v>4904267</v>
      </c>
      <c r="M19" s="78">
        <f>市町別入込数!AF19</f>
        <v>5009577</v>
      </c>
      <c r="N19" s="99">
        <f>市町別入込数!AI19</f>
        <v>3828978</v>
      </c>
      <c r="O19" s="99">
        <f>市町別入込数!AL19</f>
        <v>4161237</v>
      </c>
      <c r="P19" s="584">
        <v>4616239</v>
      </c>
      <c r="Q19" s="710">
        <f>市町別入込数!AR19</f>
        <v>4650919</v>
      </c>
      <c r="R19" s="584">
        <f>市町別入込数!AU19</f>
        <v>5054430</v>
      </c>
      <c r="S19" s="78">
        <f>市町別入込数!F19</f>
        <v>89000</v>
      </c>
      <c r="T19" s="78">
        <f>市町別入込数!I19</f>
        <v>92624</v>
      </c>
      <c r="U19" s="78">
        <f>市町別入込数!L19</f>
        <v>86081</v>
      </c>
      <c r="V19" s="78">
        <f>市町別入込数!O19</f>
        <v>87197</v>
      </c>
      <c r="W19" s="78">
        <f>市町別入込数!R19</f>
        <v>91854</v>
      </c>
      <c r="X19" s="78">
        <f>市町別入込数!U19</f>
        <v>87039</v>
      </c>
      <c r="Y19" s="78">
        <f>市町別入込数!X19</f>
        <v>75942</v>
      </c>
      <c r="Z19" s="233">
        <f>市町別入込数!AA19</f>
        <v>160410</v>
      </c>
      <c r="AA19" s="49">
        <f>市町別入込数!AD19</f>
        <v>139587</v>
      </c>
      <c r="AB19" s="78">
        <f>市町別入込数!AG19</f>
        <v>156639</v>
      </c>
      <c r="AC19" s="78">
        <f>市町別入込数!AJ19</f>
        <v>105603</v>
      </c>
      <c r="AD19" s="49">
        <f>市町別入込数!AM19</f>
        <v>105603</v>
      </c>
      <c r="AE19" s="584">
        <v>145207</v>
      </c>
      <c r="AF19" s="537">
        <f>市町別入込数!AS19</f>
        <v>161543</v>
      </c>
      <c r="AG19" s="179">
        <f>市町別入込数!AV19</f>
        <v>166282</v>
      </c>
    </row>
    <row r="20" spans="1:33" ht="15.75" customHeight="1" x14ac:dyDescent="0.2">
      <c r="A20" s="83">
        <v>17</v>
      </c>
      <c r="B20" s="83" t="s">
        <v>28</v>
      </c>
      <c r="C20" s="234" t="s">
        <v>31</v>
      </c>
      <c r="D20" s="86">
        <f>市町別入込数!E20</f>
        <v>2446000</v>
      </c>
      <c r="E20" s="78">
        <f>市町別入込数!H20</f>
        <v>2362332</v>
      </c>
      <c r="F20" s="78">
        <f>市町別入込数!K20</f>
        <v>2265364</v>
      </c>
      <c r="G20" s="78">
        <f>市町別入込数!N20</f>
        <v>2306546</v>
      </c>
      <c r="H20" s="78">
        <f>市町別入込数!Q20</f>
        <v>2322877</v>
      </c>
      <c r="I20" s="78">
        <f>市町別入込数!T20</f>
        <v>2353673</v>
      </c>
      <c r="J20" s="78">
        <f>市町別入込数!W20</f>
        <v>2396675</v>
      </c>
      <c r="K20" s="78">
        <f>市町別入込数!Z20</f>
        <v>2183346</v>
      </c>
      <c r="L20" s="78">
        <f>市町別入込数!AC20</f>
        <v>2175415</v>
      </c>
      <c r="M20" s="78">
        <f>市町別入込数!AF20</f>
        <v>1888276</v>
      </c>
      <c r="N20" s="99">
        <f>市町別入込数!AI20</f>
        <v>1594851</v>
      </c>
      <c r="O20" s="99">
        <f>市町別入込数!AL20</f>
        <v>1660843</v>
      </c>
      <c r="P20" s="584">
        <v>2285380</v>
      </c>
      <c r="Q20" s="710">
        <f>市町別入込数!AR20</f>
        <v>2335545</v>
      </c>
      <c r="R20" s="584">
        <f>市町別入込数!AU20</f>
        <v>2228679</v>
      </c>
      <c r="S20" s="78">
        <f>市町別入込数!F20</f>
        <v>7000</v>
      </c>
      <c r="T20" s="78">
        <f>市町別入込数!I20</f>
        <v>7800</v>
      </c>
      <c r="U20" s="78">
        <f>市町別入込数!L20</f>
        <v>9155</v>
      </c>
      <c r="V20" s="78">
        <f>市町別入込数!O20</f>
        <v>9446</v>
      </c>
      <c r="W20" s="78">
        <f>市町別入込数!R20</f>
        <v>44361</v>
      </c>
      <c r="X20" s="78">
        <f>市町別入込数!U20</f>
        <v>94681</v>
      </c>
      <c r="Y20" s="78">
        <f>市町別入込数!X20</f>
        <v>73973</v>
      </c>
      <c r="Z20" s="233">
        <f>市町別入込数!AA20</f>
        <v>72778</v>
      </c>
      <c r="AA20" s="49">
        <f>市町別入込数!AD20</f>
        <v>73534</v>
      </c>
      <c r="AB20" s="78">
        <f>市町別入込数!AG20</f>
        <v>69137</v>
      </c>
      <c r="AC20" s="78">
        <f>市町別入込数!AJ20</f>
        <v>48943</v>
      </c>
      <c r="AD20" s="49">
        <f>市町別入込数!AM20</f>
        <v>54689</v>
      </c>
      <c r="AE20" s="584">
        <v>86214</v>
      </c>
      <c r="AF20" s="537">
        <f>市町別入込数!AS20</f>
        <v>58599</v>
      </c>
      <c r="AG20" s="179">
        <f>市町別入込数!AV20</f>
        <v>63835</v>
      </c>
    </row>
    <row r="21" spans="1:33" ht="15.75" customHeight="1" x14ac:dyDescent="0.2">
      <c r="A21" s="83">
        <v>18</v>
      </c>
      <c r="B21" s="83" t="s">
        <v>28</v>
      </c>
      <c r="C21" s="234" t="s">
        <v>30</v>
      </c>
      <c r="D21" s="86">
        <f>市町別入込数!E21</f>
        <v>817000</v>
      </c>
      <c r="E21" s="78">
        <f>市町別入込数!H21</f>
        <v>784736</v>
      </c>
      <c r="F21" s="78">
        <f>市町別入込数!K21</f>
        <v>823503</v>
      </c>
      <c r="G21" s="78">
        <f>市町別入込数!N21</f>
        <v>859234</v>
      </c>
      <c r="H21" s="78">
        <f>市町別入込数!Q21</f>
        <v>818710</v>
      </c>
      <c r="I21" s="78">
        <f>市町別入込数!T21</f>
        <v>862060</v>
      </c>
      <c r="J21" s="78">
        <f>市町別入込数!W21</f>
        <v>836126</v>
      </c>
      <c r="K21" s="78">
        <f>市町別入込数!Z21</f>
        <v>811909</v>
      </c>
      <c r="L21" s="78">
        <f>市町別入込数!AC21</f>
        <v>885667</v>
      </c>
      <c r="M21" s="78">
        <f>市町別入込数!AF21</f>
        <v>1025287</v>
      </c>
      <c r="N21" s="99">
        <f>市町別入込数!AI21</f>
        <v>820459</v>
      </c>
      <c r="O21" s="99">
        <f>市町別入込数!AL21</f>
        <v>900895</v>
      </c>
      <c r="P21" s="584">
        <v>1130890</v>
      </c>
      <c r="Q21" s="710">
        <f>市町別入込数!AR21</f>
        <v>1088889</v>
      </c>
      <c r="R21" s="584">
        <f>市町別入込数!AU21</f>
        <v>1047797</v>
      </c>
      <c r="S21" s="78">
        <f>市町別入込数!F21</f>
        <v>36000</v>
      </c>
      <c r="T21" s="78">
        <f>市町別入込数!I21</f>
        <v>36000</v>
      </c>
      <c r="U21" s="78">
        <f>市町別入込数!L21</f>
        <v>35000</v>
      </c>
      <c r="V21" s="78">
        <f>市町別入込数!O21</f>
        <v>35000</v>
      </c>
      <c r="W21" s="78">
        <f>市町別入込数!R21</f>
        <v>35000</v>
      </c>
      <c r="X21" s="78">
        <f>市町別入込数!U21</f>
        <v>35000</v>
      </c>
      <c r="Y21" s="78">
        <f>市町別入込数!X21</f>
        <v>35000</v>
      </c>
      <c r="Z21" s="233">
        <f>市町別入込数!AA21</f>
        <v>24858</v>
      </c>
      <c r="AA21" s="49">
        <f>市町別入込数!AD21</f>
        <v>34891</v>
      </c>
      <c r="AB21" s="78">
        <f>市町別入込数!AG21</f>
        <v>75420</v>
      </c>
      <c r="AC21" s="78">
        <f>市町別入込数!AJ21</f>
        <v>52713</v>
      </c>
      <c r="AD21" s="49">
        <f>市町別入込数!AM21</f>
        <v>53958</v>
      </c>
      <c r="AE21" s="584">
        <v>74313</v>
      </c>
      <c r="AF21" s="537">
        <f>市町別入込数!AS21</f>
        <v>72768</v>
      </c>
      <c r="AG21" s="179">
        <f>市町別入込数!AV21</f>
        <v>88907</v>
      </c>
    </row>
    <row r="22" spans="1:33" ht="15.75" customHeight="1" x14ac:dyDescent="0.2">
      <c r="A22" s="83">
        <v>19</v>
      </c>
      <c r="B22" s="83" t="s">
        <v>28</v>
      </c>
      <c r="C22" s="234" t="s">
        <v>29</v>
      </c>
      <c r="D22" s="86">
        <f>市町別入込数!E22</f>
        <v>3060000</v>
      </c>
      <c r="E22" s="78">
        <f>市町別入込数!H22</f>
        <v>2978359</v>
      </c>
      <c r="F22" s="78">
        <f>市町別入込数!K22</f>
        <v>3043024</v>
      </c>
      <c r="G22" s="78">
        <f>市町別入込数!N22</f>
        <v>2957131</v>
      </c>
      <c r="H22" s="78">
        <f>市町別入込数!Q22</f>
        <v>3215026</v>
      </c>
      <c r="I22" s="78">
        <f>市町別入込数!T22</f>
        <v>3322262</v>
      </c>
      <c r="J22" s="78">
        <f>市町別入込数!W22</f>
        <v>3149926</v>
      </c>
      <c r="K22" s="78">
        <f>市町別入込数!Z22</f>
        <v>3145343</v>
      </c>
      <c r="L22" s="78">
        <f>市町別入込数!AC22</f>
        <v>3308370</v>
      </c>
      <c r="M22" s="78">
        <f>市町別入込数!AF22</f>
        <v>3254343</v>
      </c>
      <c r="N22" s="99">
        <f>市町別入込数!AI22</f>
        <v>2592154</v>
      </c>
      <c r="O22" s="99">
        <f>市町別入込数!AL22</f>
        <v>2674123</v>
      </c>
      <c r="P22" s="584">
        <v>3053553</v>
      </c>
      <c r="Q22" s="710">
        <f>市町別入込数!AR22</f>
        <v>3149783</v>
      </c>
      <c r="R22" s="584">
        <f>市町別入込数!AU22</f>
        <v>3064674</v>
      </c>
      <c r="S22" s="78">
        <f>市町別入込数!F22</f>
        <v>225000</v>
      </c>
      <c r="T22" s="78">
        <f>市町別入込数!I22</f>
        <v>213579</v>
      </c>
      <c r="U22" s="78">
        <f>市町別入込数!L22</f>
        <v>201277</v>
      </c>
      <c r="V22" s="78">
        <f>市町別入込数!O22</f>
        <v>200088</v>
      </c>
      <c r="W22" s="78">
        <f>市町別入込数!R22</f>
        <v>216094</v>
      </c>
      <c r="X22" s="78">
        <f>市町別入込数!U22</f>
        <v>157601</v>
      </c>
      <c r="Y22" s="78">
        <f>市町別入込数!X22</f>
        <v>207073</v>
      </c>
      <c r="Z22" s="233">
        <f>市町別入込数!AA22</f>
        <v>193416</v>
      </c>
      <c r="AA22" s="49">
        <f>市町別入込数!AD22</f>
        <v>191800</v>
      </c>
      <c r="AB22" s="78">
        <f>市町別入込数!AG22</f>
        <v>157649</v>
      </c>
      <c r="AC22" s="78">
        <f>市町別入込数!AJ22</f>
        <v>55849</v>
      </c>
      <c r="AD22" s="49">
        <f>市町別入込数!AM22</f>
        <v>86017</v>
      </c>
      <c r="AE22" s="584">
        <v>115112</v>
      </c>
      <c r="AF22" s="537">
        <f>市町別入込数!AS22</f>
        <v>144799</v>
      </c>
      <c r="AG22" s="179">
        <f>市町別入込数!AV22</f>
        <v>227271</v>
      </c>
    </row>
    <row r="23" spans="1:33" ht="15.75" customHeight="1" x14ac:dyDescent="0.2">
      <c r="A23" s="83">
        <v>20</v>
      </c>
      <c r="B23" s="83" t="s">
        <v>28</v>
      </c>
      <c r="C23" s="234" t="s">
        <v>27</v>
      </c>
      <c r="D23" s="86">
        <f>市町別入込数!E23</f>
        <v>774000</v>
      </c>
      <c r="E23" s="78">
        <f>市町別入込数!H23</f>
        <v>763638</v>
      </c>
      <c r="F23" s="78">
        <f>市町別入込数!K23</f>
        <v>950464</v>
      </c>
      <c r="G23" s="78">
        <f>市町別入込数!N23</f>
        <v>1030339</v>
      </c>
      <c r="H23" s="78">
        <f>市町別入込数!Q23</f>
        <v>1097736</v>
      </c>
      <c r="I23" s="78">
        <f>市町別入込数!T23</f>
        <v>1111850</v>
      </c>
      <c r="J23" s="78">
        <f>市町別入込数!W23</f>
        <v>1118915</v>
      </c>
      <c r="K23" s="78">
        <f>市町別入込数!Z23</f>
        <v>1030562</v>
      </c>
      <c r="L23" s="78">
        <f>市町別入込数!AC23</f>
        <v>1088267</v>
      </c>
      <c r="M23" s="78">
        <f>市町別入込数!AF23</f>
        <v>1021368</v>
      </c>
      <c r="N23" s="99">
        <f>市町別入込数!AI23</f>
        <v>817566</v>
      </c>
      <c r="O23" s="99">
        <f>市町別入込数!AL23</f>
        <v>785745</v>
      </c>
      <c r="P23" s="584">
        <v>892345</v>
      </c>
      <c r="Q23" s="710">
        <f>市町別入込数!AR23</f>
        <v>949329</v>
      </c>
      <c r="R23" s="584">
        <f>市町別入込数!AU23</f>
        <v>943455</v>
      </c>
      <c r="S23" s="78">
        <f>市町別入込数!F23</f>
        <v>48000</v>
      </c>
      <c r="T23" s="78">
        <f>市町別入込数!I23</f>
        <v>46000</v>
      </c>
      <c r="U23" s="78">
        <f>市町別入込数!L23</f>
        <v>46600</v>
      </c>
      <c r="V23" s="78">
        <f>市町別入込数!O23</f>
        <v>47400</v>
      </c>
      <c r="W23" s="78">
        <f>市町別入込数!R23</f>
        <v>45600</v>
      </c>
      <c r="X23" s="78">
        <f>市町別入込数!U23</f>
        <v>41200</v>
      </c>
      <c r="Y23" s="78">
        <f>市町別入込数!X23</f>
        <v>40500</v>
      </c>
      <c r="Z23" s="233">
        <f>市町別入込数!AA23</f>
        <v>37500</v>
      </c>
      <c r="AA23" s="49">
        <f>市町別入込数!AD23</f>
        <v>12779</v>
      </c>
      <c r="AB23" s="78">
        <f>市町別入込数!AG23</f>
        <v>16979</v>
      </c>
      <c r="AC23" s="78">
        <f>市町別入込数!AJ23</f>
        <v>11749</v>
      </c>
      <c r="AD23" s="49">
        <f>市町別入込数!AM23</f>
        <v>12432</v>
      </c>
      <c r="AE23" s="584">
        <v>19065</v>
      </c>
      <c r="AF23" s="537">
        <f>市町別入込数!AS23</f>
        <v>15789</v>
      </c>
      <c r="AG23" s="179">
        <f>市町別入込数!AV23</f>
        <v>17269</v>
      </c>
    </row>
    <row r="24" spans="1:33" ht="15.75" customHeight="1" x14ac:dyDescent="0.2">
      <c r="A24" s="7">
        <v>21</v>
      </c>
      <c r="B24" s="7" t="s">
        <v>23</v>
      </c>
      <c r="C24" s="617" t="s">
        <v>26</v>
      </c>
      <c r="D24" s="86">
        <f>市町別入込数!E24</f>
        <v>4973000</v>
      </c>
      <c r="E24" s="78">
        <f>市町別入込数!H24</f>
        <v>5692428</v>
      </c>
      <c r="F24" s="78">
        <f>市町別入込数!K24</f>
        <v>5555057</v>
      </c>
      <c r="G24" s="78">
        <f>市町別入込数!N24</f>
        <v>6361466</v>
      </c>
      <c r="H24" s="78">
        <f>市町別入込数!Q24</f>
        <v>8251493</v>
      </c>
      <c r="I24" s="78">
        <f>市町別入込数!T24</f>
        <v>10100408</v>
      </c>
      <c r="J24" s="78">
        <f>市町別入込数!W24</f>
        <v>8872000</v>
      </c>
      <c r="K24" s="78">
        <f>市町別入込数!Z24</f>
        <v>8743904</v>
      </c>
      <c r="L24" s="78">
        <f>市町別入込数!AC24</f>
        <v>7635740</v>
      </c>
      <c r="M24" s="78">
        <f>市町別入込数!AF24</f>
        <v>8200364</v>
      </c>
      <c r="N24" s="99">
        <f>市町別入込数!AI24</f>
        <v>2772453</v>
      </c>
      <c r="O24" s="99">
        <f>市町別入込数!AL24</f>
        <v>3507371</v>
      </c>
      <c r="P24" s="584">
        <v>5659988</v>
      </c>
      <c r="Q24" s="710">
        <f>市町別入込数!AR24</f>
        <v>7665822</v>
      </c>
      <c r="R24" s="584">
        <f>市町別入込数!AU24</f>
        <v>7493140</v>
      </c>
      <c r="S24" s="96">
        <f>S47</f>
        <v>1924399</v>
      </c>
      <c r="T24" s="96">
        <f t="shared" ref="T24:V24" si="0">T47</f>
        <v>2156497</v>
      </c>
      <c r="U24" s="96">
        <f t="shared" si="0"/>
        <v>1723665</v>
      </c>
      <c r="V24" s="96">
        <f t="shared" si="0"/>
        <v>1785000</v>
      </c>
      <c r="W24" s="78">
        <f>市町別入込数!R24</f>
        <v>786287</v>
      </c>
      <c r="X24" s="78">
        <f>市町別入込数!U24</f>
        <v>1712935</v>
      </c>
      <c r="Y24" s="78">
        <f>市町別入込数!X24</f>
        <v>1290658</v>
      </c>
      <c r="Z24" s="233">
        <f>市町別入込数!AA24</f>
        <v>1036749</v>
      </c>
      <c r="AA24" s="49">
        <f>市町別入込数!AD24</f>
        <v>1400639</v>
      </c>
      <c r="AB24" s="78">
        <f>市町別入込数!AG24</f>
        <v>941625</v>
      </c>
      <c r="AC24" s="78">
        <f>市町別入込数!AJ24</f>
        <v>439251</v>
      </c>
      <c r="AD24" s="49">
        <f>市町別入込数!AM24</f>
        <v>648282</v>
      </c>
      <c r="AE24" s="584">
        <v>1293314</v>
      </c>
      <c r="AF24" s="537">
        <f>市町別入込数!AS24</f>
        <v>1751650</v>
      </c>
      <c r="AG24" s="179">
        <f>市町別入込数!AV24</f>
        <v>1738365</v>
      </c>
    </row>
    <row r="25" spans="1:33" ht="15.75" customHeight="1" x14ac:dyDescent="0.2">
      <c r="A25" s="83">
        <v>22</v>
      </c>
      <c r="B25" s="83" t="s">
        <v>23</v>
      </c>
      <c r="C25" s="234" t="s">
        <v>25</v>
      </c>
      <c r="D25" s="86">
        <f>市町別入込数!E25</f>
        <v>511000</v>
      </c>
      <c r="E25" s="78">
        <f>市町別入込数!H25</f>
        <v>549627</v>
      </c>
      <c r="F25" s="78">
        <f>市町別入込数!K25</f>
        <v>557207</v>
      </c>
      <c r="G25" s="78">
        <f>市町別入込数!N25</f>
        <v>519774</v>
      </c>
      <c r="H25" s="78">
        <f>市町別入込数!Q25</f>
        <v>516783</v>
      </c>
      <c r="I25" s="78">
        <f>市町別入込数!T25</f>
        <v>556538</v>
      </c>
      <c r="J25" s="78">
        <f>市町別入込数!W25</f>
        <v>509387</v>
      </c>
      <c r="K25" s="78">
        <f>市町別入込数!Z25</f>
        <v>585536</v>
      </c>
      <c r="L25" s="78">
        <f>市町別入込数!AC25</f>
        <v>694844</v>
      </c>
      <c r="M25" s="78">
        <f>市町別入込数!AF25</f>
        <v>652142</v>
      </c>
      <c r="N25" s="99">
        <f>市町別入込数!AI25</f>
        <v>550389</v>
      </c>
      <c r="O25" s="99">
        <f>市町別入込数!AL25</f>
        <v>618111</v>
      </c>
      <c r="P25" s="584">
        <v>637617</v>
      </c>
      <c r="Q25" s="710">
        <f>市町別入込数!AR25</f>
        <v>636192</v>
      </c>
      <c r="R25" s="584">
        <f>市町別入込数!AU25</f>
        <v>645747</v>
      </c>
      <c r="S25" s="78">
        <f>市町別入込数!F25</f>
        <v>39000</v>
      </c>
      <c r="T25" s="78">
        <f>市町別入込数!I25</f>
        <v>40118</v>
      </c>
      <c r="U25" s="78">
        <f>市町別入込数!L25</f>
        <v>42832</v>
      </c>
      <c r="V25" s="78">
        <f>市町別入込数!O25</f>
        <v>43599</v>
      </c>
      <c r="W25" s="78">
        <f>市町別入込数!R25</f>
        <v>43509</v>
      </c>
      <c r="X25" s="78">
        <f>市町別入込数!U25</f>
        <v>47634</v>
      </c>
      <c r="Y25" s="78">
        <f>市町別入込数!X25</f>
        <v>48714</v>
      </c>
      <c r="Z25" s="233">
        <f>市町別入込数!AA25</f>
        <v>49404</v>
      </c>
      <c r="AA25" s="49">
        <f>市町別入込数!AD25</f>
        <v>47054</v>
      </c>
      <c r="AB25" s="78">
        <f>市町別入込数!AG25</f>
        <v>29925</v>
      </c>
      <c r="AC25" s="78">
        <f>市町別入込数!AJ25</f>
        <v>44508</v>
      </c>
      <c r="AD25" s="49">
        <f>市町別入込数!AM25</f>
        <v>47744</v>
      </c>
      <c r="AE25" s="584">
        <v>52402</v>
      </c>
      <c r="AF25" s="537">
        <f>市町別入込数!AS25</f>
        <v>31610</v>
      </c>
      <c r="AG25" s="179">
        <f>市町別入込数!AV25</f>
        <v>35860</v>
      </c>
    </row>
    <row r="26" spans="1:33" ht="15.75" customHeight="1" x14ac:dyDescent="0.2">
      <c r="A26" s="83">
        <v>23</v>
      </c>
      <c r="B26" s="83" t="s">
        <v>23</v>
      </c>
      <c r="C26" s="618" t="s">
        <v>24</v>
      </c>
      <c r="D26" s="86">
        <f>市町別入込数!E26</f>
        <v>150000</v>
      </c>
      <c r="E26" s="78">
        <f>市町別入込数!H26</f>
        <v>158278</v>
      </c>
      <c r="F26" s="78">
        <f>市町別入込数!K26</f>
        <v>145958</v>
      </c>
      <c r="G26" s="78">
        <f>市町別入込数!N26</f>
        <v>115078</v>
      </c>
      <c r="H26" s="78">
        <f>市町別入込数!Q26</f>
        <v>85128</v>
      </c>
      <c r="I26" s="78">
        <f>市町別入込数!T26</f>
        <v>111285</v>
      </c>
      <c r="J26" s="78">
        <f>市町別入込数!W26</f>
        <v>164462</v>
      </c>
      <c r="K26" s="78">
        <f>市町別入込数!Z26</f>
        <v>146794</v>
      </c>
      <c r="L26" s="78">
        <f>市町別入込数!AC26</f>
        <v>128131</v>
      </c>
      <c r="M26" s="78">
        <f>市町別入込数!AF26</f>
        <v>123823</v>
      </c>
      <c r="N26" s="99">
        <f>市町別入込数!AI26</f>
        <v>82723</v>
      </c>
      <c r="O26" s="99">
        <f>市町別入込数!AL26</f>
        <v>98494</v>
      </c>
      <c r="P26" s="584">
        <v>104730</v>
      </c>
      <c r="Q26" s="710">
        <f>市町別入込数!AR26</f>
        <v>118036</v>
      </c>
      <c r="R26" s="584">
        <f>市町別入込数!AU26</f>
        <v>117199</v>
      </c>
      <c r="S26" s="78">
        <f>市町別入込数!F26</f>
        <v>4000</v>
      </c>
      <c r="T26" s="78">
        <f>市町別入込数!I26</f>
        <v>4679</v>
      </c>
      <c r="U26" s="78">
        <f>市町別入込数!L26</f>
        <v>1450</v>
      </c>
      <c r="V26" s="78">
        <f>市町別入込数!O26</f>
        <v>3217</v>
      </c>
      <c r="W26" s="78">
        <f>市町別入込数!R26</f>
        <v>2432</v>
      </c>
      <c r="X26" s="78">
        <f>市町別入込数!U26</f>
        <v>2733</v>
      </c>
      <c r="Y26" s="78">
        <f>市町別入込数!X26</f>
        <v>2707</v>
      </c>
      <c r="Z26" s="233">
        <f>市町別入込数!AA26</f>
        <v>2937</v>
      </c>
      <c r="AA26" s="49">
        <f>市町別入込数!AD26</f>
        <v>2636</v>
      </c>
      <c r="AB26" s="78">
        <f>市町別入込数!AG26</f>
        <v>2234</v>
      </c>
      <c r="AC26" s="78">
        <f>市町別入込数!AJ26</f>
        <v>2708</v>
      </c>
      <c r="AD26" s="49">
        <f>市町別入込数!AM26</f>
        <v>2516</v>
      </c>
      <c r="AE26" s="584">
        <v>3497</v>
      </c>
      <c r="AF26" s="537">
        <f>市町別入込数!AS26</f>
        <v>2169</v>
      </c>
      <c r="AG26" s="179">
        <f>市町別入込数!AV26</f>
        <v>2136</v>
      </c>
    </row>
    <row r="27" spans="1:33" ht="15.75" customHeight="1" x14ac:dyDescent="0.2">
      <c r="A27" s="13">
        <v>24</v>
      </c>
      <c r="B27" s="13" t="s">
        <v>23</v>
      </c>
      <c r="C27" s="92" t="s">
        <v>22</v>
      </c>
      <c r="D27" s="86">
        <f>市町別入込数!E27</f>
        <v>217000</v>
      </c>
      <c r="E27" s="78">
        <f>市町別入込数!H27</f>
        <v>221225</v>
      </c>
      <c r="F27" s="78">
        <f>市町別入込数!K27</f>
        <v>227517</v>
      </c>
      <c r="G27" s="78">
        <f>市町別入込数!N27</f>
        <v>240772</v>
      </c>
      <c r="H27" s="78">
        <f>市町別入込数!Q27</f>
        <v>329271</v>
      </c>
      <c r="I27" s="78">
        <f>市町別入込数!T27</f>
        <v>339380</v>
      </c>
      <c r="J27" s="78">
        <f>市町別入込数!W27</f>
        <v>407687</v>
      </c>
      <c r="K27" s="78">
        <f>市町別入込数!Z27</f>
        <v>389898</v>
      </c>
      <c r="L27" s="78">
        <f>市町別入込数!AC27</f>
        <v>412117</v>
      </c>
      <c r="M27" s="78">
        <f>市町別入込数!AF27</f>
        <v>408724</v>
      </c>
      <c r="N27" s="99">
        <f>市町別入込数!AI27</f>
        <v>400560</v>
      </c>
      <c r="O27" s="99">
        <f>市町別入込数!AL27</f>
        <v>481288</v>
      </c>
      <c r="P27" s="584">
        <v>596579</v>
      </c>
      <c r="Q27" s="710">
        <f>市町別入込数!AR27</f>
        <v>696574</v>
      </c>
      <c r="R27" s="584">
        <f>市町別入込数!AU27</f>
        <v>701506</v>
      </c>
      <c r="S27" s="78">
        <f>市町別入込数!F27</f>
        <v>7000</v>
      </c>
      <c r="T27" s="78">
        <f>市町別入込数!I27</f>
        <v>7300</v>
      </c>
      <c r="U27" s="78">
        <f>市町別入込数!L27</f>
        <v>7300</v>
      </c>
      <c r="V27" s="78">
        <f>市町別入込数!O27</f>
        <v>7300</v>
      </c>
      <c r="W27" s="78">
        <f>市町別入込数!R27</f>
        <v>7300</v>
      </c>
      <c r="X27" s="78">
        <f>市町別入込数!U27</f>
        <v>7300</v>
      </c>
      <c r="Y27" s="78">
        <f>市町別入込数!X27</f>
        <v>7300</v>
      </c>
      <c r="Z27" s="233">
        <f>市町別入込数!AA27</f>
        <v>7300</v>
      </c>
      <c r="AA27" s="49">
        <f>市町別入込数!AD27</f>
        <v>7300</v>
      </c>
      <c r="AB27" s="78">
        <f>市町別入込数!AG27</f>
        <v>7300</v>
      </c>
      <c r="AC27" s="78">
        <f>市町別入込数!AJ27</f>
        <v>7800</v>
      </c>
      <c r="AD27" s="49">
        <f>市町別入込数!AM27</f>
        <v>7800</v>
      </c>
      <c r="AE27" s="584">
        <v>7800</v>
      </c>
      <c r="AF27" s="537">
        <f>市町別入込数!AS27</f>
        <v>4724</v>
      </c>
      <c r="AG27" s="179">
        <f>市町別入込数!AV27</f>
        <v>5715</v>
      </c>
    </row>
    <row r="28" spans="1:33" ht="15.75" customHeight="1" x14ac:dyDescent="0.2">
      <c r="A28" s="83">
        <v>25</v>
      </c>
      <c r="B28" s="83" t="s">
        <v>15</v>
      </c>
      <c r="C28" s="234" t="s">
        <v>21</v>
      </c>
      <c r="D28" s="86">
        <f>市町別入込数!E28</f>
        <v>637000</v>
      </c>
      <c r="E28" s="78">
        <f>市町別入込数!H28</f>
        <v>502218</v>
      </c>
      <c r="F28" s="78">
        <f>市町別入込数!K28</f>
        <v>599208</v>
      </c>
      <c r="G28" s="78">
        <f>市町別入込数!N28</f>
        <v>593204</v>
      </c>
      <c r="H28" s="78">
        <f>市町別入込数!Q28</f>
        <v>604480</v>
      </c>
      <c r="I28" s="78">
        <f>市町別入込数!T28</f>
        <v>558953</v>
      </c>
      <c r="J28" s="78">
        <f>市町別入込数!W28</f>
        <v>535533</v>
      </c>
      <c r="K28" s="78">
        <f>市町別入込数!Z28</f>
        <v>518594</v>
      </c>
      <c r="L28" s="78">
        <f>市町別入込数!AC28</f>
        <v>497697</v>
      </c>
      <c r="M28" s="78">
        <f>市町別入込数!AF28</f>
        <v>483077</v>
      </c>
      <c r="N28" s="99">
        <f>市町別入込数!AI28</f>
        <v>281427</v>
      </c>
      <c r="O28" s="99">
        <f>市町別入込数!AL28</f>
        <v>298890</v>
      </c>
      <c r="P28" s="584">
        <v>298743</v>
      </c>
      <c r="Q28" s="710">
        <f>市町別入込数!AR28</f>
        <v>454998</v>
      </c>
      <c r="R28" s="584">
        <f>市町別入込数!AU28</f>
        <v>440731</v>
      </c>
      <c r="S28" s="78">
        <f>市町別入込数!F28</f>
        <v>109000</v>
      </c>
      <c r="T28" s="78">
        <f>市町別入込数!I28</f>
        <v>118739</v>
      </c>
      <c r="U28" s="78">
        <f>市町別入込数!L28</f>
        <v>120738</v>
      </c>
      <c r="V28" s="78">
        <f>市町別入込数!O28</f>
        <v>121315</v>
      </c>
      <c r="W28" s="78">
        <f>市町別入込数!R28</f>
        <v>113211</v>
      </c>
      <c r="X28" s="78">
        <f>市町別入込数!U28</f>
        <v>105902</v>
      </c>
      <c r="Y28" s="78">
        <f>市町別入込数!X28</f>
        <v>102515</v>
      </c>
      <c r="Z28" s="233">
        <f>市町別入込数!AA28</f>
        <v>118157</v>
      </c>
      <c r="AA28" s="49">
        <f>市町別入込数!AD28</f>
        <v>117903</v>
      </c>
      <c r="AB28" s="78">
        <f>市町別入込数!AG28</f>
        <v>123790</v>
      </c>
      <c r="AC28" s="78">
        <f>市町別入込数!AJ28</f>
        <v>100492</v>
      </c>
      <c r="AD28" s="49">
        <f>市町別入込数!AM28</f>
        <v>103913</v>
      </c>
      <c r="AE28" s="584">
        <v>117680</v>
      </c>
      <c r="AF28" s="537">
        <f>市町別入込数!AS28</f>
        <v>109930</v>
      </c>
      <c r="AG28" s="179">
        <f>市町別入込数!AV28</f>
        <v>107606</v>
      </c>
    </row>
    <row r="29" spans="1:33" ht="15.75" customHeight="1" x14ac:dyDescent="0.2">
      <c r="A29" s="83">
        <v>26</v>
      </c>
      <c r="B29" s="83" t="s">
        <v>15</v>
      </c>
      <c r="C29" s="234" t="s">
        <v>20</v>
      </c>
      <c r="D29" s="86">
        <f>市町別入込数!E29</f>
        <v>1790000</v>
      </c>
      <c r="E29" s="78">
        <f>市町別入込数!H29</f>
        <v>1858560</v>
      </c>
      <c r="F29" s="78">
        <f>市町別入込数!K29</f>
        <v>1948721</v>
      </c>
      <c r="G29" s="78">
        <f>市町別入込数!N29</f>
        <v>1964026</v>
      </c>
      <c r="H29" s="78">
        <f>市町別入込数!Q29</f>
        <v>2026893</v>
      </c>
      <c r="I29" s="78">
        <f>市町別入込数!T29</f>
        <v>2095732</v>
      </c>
      <c r="J29" s="78">
        <f>市町別入込数!W29</f>
        <v>2146080</v>
      </c>
      <c r="K29" s="78">
        <f>市町別入込数!Z29</f>
        <v>2124175</v>
      </c>
      <c r="L29" s="78">
        <f>市町別入込数!AC29</f>
        <v>1963920</v>
      </c>
      <c r="M29" s="78">
        <f>市町別入込数!AF29</f>
        <v>1915893</v>
      </c>
      <c r="N29" s="99">
        <f>市町別入込数!AI29</f>
        <v>1105197</v>
      </c>
      <c r="O29" s="99">
        <f>市町別入込数!AL29</f>
        <v>1249496</v>
      </c>
      <c r="P29" s="584">
        <v>1654231</v>
      </c>
      <c r="Q29" s="710">
        <f>市町別入込数!AR29</f>
        <v>1674451</v>
      </c>
      <c r="R29" s="584">
        <f>市町別入込数!AU29</f>
        <v>1494555</v>
      </c>
      <c r="S29" s="78">
        <f>市町別入込数!F29</f>
        <v>92000</v>
      </c>
      <c r="T29" s="78">
        <f>市町別入込数!I29</f>
        <v>56687</v>
      </c>
      <c r="U29" s="78">
        <f>市町別入込数!L29</f>
        <v>52293</v>
      </c>
      <c r="V29" s="78">
        <f>市町別入込数!O29</f>
        <v>47009</v>
      </c>
      <c r="W29" s="78">
        <f>市町別入込数!R29</f>
        <v>44066</v>
      </c>
      <c r="X29" s="78">
        <f>市町別入込数!U29</f>
        <v>37117</v>
      </c>
      <c r="Y29" s="78">
        <f>市町別入込数!X29</f>
        <v>35705</v>
      </c>
      <c r="Z29" s="233">
        <f>市町別入込数!AA29</f>
        <v>46112</v>
      </c>
      <c r="AA29" s="49">
        <f>市町別入込数!AD29</f>
        <v>50114</v>
      </c>
      <c r="AB29" s="78">
        <f>市町別入込数!AG29</f>
        <v>44302</v>
      </c>
      <c r="AC29" s="78">
        <f>市町別入込数!AJ29</f>
        <v>21718</v>
      </c>
      <c r="AD29" s="49">
        <f>市町別入込数!AM29</f>
        <v>28600</v>
      </c>
      <c r="AE29" s="584">
        <v>39149</v>
      </c>
      <c r="AF29" s="537">
        <f>市町別入込数!AS29</f>
        <v>37707</v>
      </c>
      <c r="AG29" s="179">
        <f>市町別入込数!AV29</f>
        <v>35581</v>
      </c>
    </row>
    <row r="30" spans="1:33" ht="15.75" customHeight="1" x14ac:dyDescent="0.2">
      <c r="A30" s="83">
        <v>27</v>
      </c>
      <c r="B30" s="83" t="s">
        <v>15</v>
      </c>
      <c r="C30" s="234" t="s">
        <v>19</v>
      </c>
      <c r="D30" s="86">
        <f>市町別入込数!E30</f>
        <v>1225000</v>
      </c>
      <c r="E30" s="78">
        <f>市町別入込数!H30</f>
        <v>1186210</v>
      </c>
      <c r="F30" s="78">
        <f>市町別入込数!K30</f>
        <v>1226379</v>
      </c>
      <c r="G30" s="78">
        <f>市町別入込数!N30</f>
        <v>1242176</v>
      </c>
      <c r="H30" s="78">
        <f>市町別入込数!Q30</f>
        <v>1209823</v>
      </c>
      <c r="I30" s="78">
        <f>市町別入込数!T30</f>
        <v>1226552</v>
      </c>
      <c r="J30" s="78">
        <f>市町別入込数!W30</f>
        <v>1155193</v>
      </c>
      <c r="K30" s="78">
        <f>市町別入込数!Z30</f>
        <v>1195350</v>
      </c>
      <c r="L30" s="78">
        <f>市町別入込数!AC30</f>
        <v>1137144</v>
      </c>
      <c r="M30" s="78">
        <f>市町別入込数!AF30</f>
        <v>1220022</v>
      </c>
      <c r="N30" s="99">
        <f>市町別入込数!AI30</f>
        <v>540047</v>
      </c>
      <c r="O30" s="99">
        <f>市町別入込数!AL30</f>
        <v>754977</v>
      </c>
      <c r="P30" s="584">
        <v>711768</v>
      </c>
      <c r="Q30" s="710">
        <f>市町別入込数!AR30</f>
        <v>729559</v>
      </c>
      <c r="R30" s="584">
        <f>市町別入込数!AU30</f>
        <v>820889</v>
      </c>
      <c r="S30" s="78">
        <f>市町別入込数!F30</f>
        <v>247000</v>
      </c>
      <c r="T30" s="78">
        <f>市町別入込数!I30</f>
        <v>247142</v>
      </c>
      <c r="U30" s="78">
        <f>市町別入込数!L30</f>
        <v>260692</v>
      </c>
      <c r="V30" s="78">
        <f>市町別入込数!O30</f>
        <v>261295</v>
      </c>
      <c r="W30" s="78">
        <f>市町別入込数!R30</f>
        <v>290761</v>
      </c>
      <c r="X30" s="78">
        <f>市町別入込数!U30</f>
        <v>315808</v>
      </c>
      <c r="Y30" s="78">
        <f>市町別入込数!X30</f>
        <v>307286</v>
      </c>
      <c r="Z30" s="233">
        <f>市町別入込数!AA30</f>
        <v>294317</v>
      </c>
      <c r="AA30" s="49">
        <f>市町別入込数!AD30</f>
        <v>276239</v>
      </c>
      <c r="AB30" s="78">
        <f>市町別入込数!AG30</f>
        <v>280870</v>
      </c>
      <c r="AC30" s="78">
        <f>市町別入込数!AJ30</f>
        <v>196581</v>
      </c>
      <c r="AD30" s="49">
        <f>市町別入込数!AM30</f>
        <v>238407</v>
      </c>
      <c r="AE30" s="584">
        <v>379697</v>
      </c>
      <c r="AF30" s="537">
        <f>市町別入込数!AS30</f>
        <v>352742</v>
      </c>
      <c r="AG30" s="179">
        <f>市町別入込数!AV30</f>
        <v>336306</v>
      </c>
    </row>
    <row r="31" spans="1:33" ht="15.75" customHeight="1" x14ac:dyDescent="0.2">
      <c r="A31" s="83">
        <v>28</v>
      </c>
      <c r="B31" s="83" t="s">
        <v>15</v>
      </c>
      <c r="C31" s="234" t="s">
        <v>18</v>
      </c>
      <c r="D31" s="86">
        <f>市町別入込数!E31</f>
        <v>1087000</v>
      </c>
      <c r="E31" s="78">
        <f>市町別入込数!H31</f>
        <v>1091431</v>
      </c>
      <c r="F31" s="78">
        <f>市町別入込数!K31</f>
        <v>1113555</v>
      </c>
      <c r="G31" s="78">
        <f>市町別入込数!N31</f>
        <v>1186378</v>
      </c>
      <c r="H31" s="78">
        <f>市町別入込数!Q31</f>
        <v>1128762</v>
      </c>
      <c r="I31" s="78">
        <f>市町別入込数!T31</f>
        <v>1184436</v>
      </c>
      <c r="J31" s="78">
        <f>市町別入込数!W31</f>
        <v>1081571</v>
      </c>
      <c r="K31" s="78">
        <f>市町別入込数!Z31</f>
        <v>985455</v>
      </c>
      <c r="L31" s="78">
        <f>市町別入込数!AC31</f>
        <v>973254</v>
      </c>
      <c r="M31" s="78">
        <f>市町別入込数!AF31</f>
        <v>904585</v>
      </c>
      <c r="N31" s="99">
        <f>市町別入込数!AI31</f>
        <v>714084</v>
      </c>
      <c r="O31" s="99">
        <f>市町別入込数!AL31</f>
        <v>769493</v>
      </c>
      <c r="P31" s="584">
        <v>791260</v>
      </c>
      <c r="Q31" s="710">
        <f>市町別入込数!AR31</f>
        <v>765829</v>
      </c>
      <c r="R31" s="584">
        <f>市町別入込数!AU31</f>
        <v>815022</v>
      </c>
      <c r="S31" s="78">
        <f>市町別入込数!F31</f>
        <v>85000</v>
      </c>
      <c r="T31" s="78">
        <f>市町別入込数!I31</f>
        <v>86200</v>
      </c>
      <c r="U31" s="78">
        <f>市町別入込数!L31</f>
        <v>88000</v>
      </c>
      <c r="V31" s="78">
        <f>市町別入込数!O31</f>
        <v>89000</v>
      </c>
      <c r="W31" s="78">
        <f>市町別入込数!R31</f>
        <v>88000</v>
      </c>
      <c r="X31" s="78">
        <f>市町別入込数!U31</f>
        <v>92000</v>
      </c>
      <c r="Y31" s="78">
        <f>市町別入込数!X31</f>
        <v>83904</v>
      </c>
      <c r="Z31" s="233">
        <f>市町別入込数!AA31</f>
        <v>76353</v>
      </c>
      <c r="AA31" s="49">
        <f>市町別入込数!AD31</f>
        <v>75761</v>
      </c>
      <c r="AB31" s="78">
        <f>市町別入込数!AG31</f>
        <v>74724</v>
      </c>
      <c r="AC31" s="78">
        <f>市町別入込数!AJ31</f>
        <v>59778</v>
      </c>
      <c r="AD31" s="49">
        <f>市町別入込数!AM31</f>
        <v>64413</v>
      </c>
      <c r="AE31" s="584">
        <v>66235</v>
      </c>
      <c r="AF31" s="537">
        <f>市町別入込数!AS31</f>
        <v>64108</v>
      </c>
      <c r="AG31" s="179">
        <f>市町別入込数!AV31</f>
        <v>68211</v>
      </c>
    </row>
    <row r="32" spans="1:33" ht="15.75" customHeight="1" x14ac:dyDescent="0.2">
      <c r="A32" s="83">
        <v>29</v>
      </c>
      <c r="B32" s="83" t="s">
        <v>15</v>
      </c>
      <c r="C32" s="234" t="s">
        <v>17</v>
      </c>
      <c r="D32" s="86">
        <f>市町別入込数!E32</f>
        <v>190000</v>
      </c>
      <c r="E32" s="78">
        <f>市町別入込数!H32</f>
        <v>228422</v>
      </c>
      <c r="F32" s="78">
        <f>市町別入込数!K32</f>
        <v>173716</v>
      </c>
      <c r="G32" s="78">
        <f>市町別入込数!N32</f>
        <v>145029</v>
      </c>
      <c r="H32" s="78">
        <f>市町別入込数!Q32</f>
        <v>145171</v>
      </c>
      <c r="I32" s="78">
        <f>市町別入込数!T32</f>
        <v>139867</v>
      </c>
      <c r="J32" s="78">
        <f>市町別入込数!W32</f>
        <v>124535</v>
      </c>
      <c r="K32" s="78">
        <f>市町別入込数!Z32</f>
        <v>138968</v>
      </c>
      <c r="L32" s="78">
        <f>市町別入込数!AC32</f>
        <v>140534</v>
      </c>
      <c r="M32" s="78">
        <f>市町別入込数!AF32</f>
        <v>129068</v>
      </c>
      <c r="N32" s="99">
        <f>市町別入込数!AI32</f>
        <v>21627</v>
      </c>
      <c r="O32" s="99">
        <f>市町別入込数!AL32</f>
        <v>34138</v>
      </c>
      <c r="P32" s="584">
        <v>74305</v>
      </c>
      <c r="Q32" s="710">
        <f>市町別入込数!AR32</f>
        <v>82309</v>
      </c>
      <c r="R32" s="584">
        <f>市町別入込数!AU32</f>
        <v>76970</v>
      </c>
      <c r="S32" s="78">
        <f>市町別入込数!F32</f>
        <v>22000</v>
      </c>
      <c r="T32" s="78">
        <f>市町別入込数!I32</f>
        <v>3560</v>
      </c>
      <c r="U32" s="78">
        <f>市町別入込数!L32</f>
        <v>15527</v>
      </c>
      <c r="V32" s="78">
        <f>市町別入込数!O32</f>
        <v>17876</v>
      </c>
      <c r="W32" s="78">
        <f>市町別入込数!R32</f>
        <v>20066</v>
      </c>
      <c r="X32" s="78">
        <f>市町別入込数!U32</f>
        <v>22409</v>
      </c>
      <c r="Y32" s="78">
        <f>市町別入込数!X32</f>
        <v>21064</v>
      </c>
      <c r="Z32" s="233">
        <f>市町別入込数!AA32</f>
        <v>19748</v>
      </c>
      <c r="AA32" s="49">
        <f>市町別入込数!AD32</f>
        <v>18430</v>
      </c>
      <c r="AB32" s="78">
        <f>市町別入込数!AG32</f>
        <v>18955</v>
      </c>
      <c r="AC32" s="78">
        <f>市町別入込数!AJ32</f>
        <v>16384</v>
      </c>
      <c r="AD32" s="49">
        <f>市町別入込数!AM32</f>
        <v>15393</v>
      </c>
      <c r="AE32" s="584">
        <v>16214</v>
      </c>
      <c r="AF32" s="537">
        <f>市町別入込数!AS32</f>
        <v>18017</v>
      </c>
      <c r="AG32" s="179">
        <f>市町別入込数!AV32</f>
        <v>17739</v>
      </c>
    </row>
    <row r="33" spans="1:33" ht="15.75" customHeight="1" x14ac:dyDescent="0.2">
      <c r="A33" s="83">
        <v>30</v>
      </c>
      <c r="B33" s="83" t="s">
        <v>15</v>
      </c>
      <c r="C33" s="234" t="s">
        <v>16</v>
      </c>
      <c r="D33" s="86">
        <f>市町別入込数!E33</f>
        <v>322000</v>
      </c>
      <c r="E33" s="78">
        <f>市町別入込数!H33</f>
        <v>348314</v>
      </c>
      <c r="F33" s="78">
        <f>市町別入込数!K33</f>
        <v>343059</v>
      </c>
      <c r="G33" s="78">
        <f>市町別入込数!N33</f>
        <v>306414</v>
      </c>
      <c r="H33" s="78">
        <f>市町別入込数!Q33</f>
        <v>300956</v>
      </c>
      <c r="I33" s="78">
        <f>市町別入込数!T33</f>
        <v>322602</v>
      </c>
      <c r="J33" s="78">
        <f>市町別入込数!W33</f>
        <v>323826</v>
      </c>
      <c r="K33" s="78">
        <f>市町別入込数!Z33</f>
        <v>360601</v>
      </c>
      <c r="L33" s="78">
        <f>市町別入込数!AC33</f>
        <v>296336</v>
      </c>
      <c r="M33" s="78">
        <f>市町別入込数!AF33</f>
        <v>276189</v>
      </c>
      <c r="N33" s="99">
        <f>市町別入込数!AI33</f>
        <v>165420</v>
      </c>
      <c r="O33" s="99">
        <f>市町別入込数!AL33</f>
        <v>205496</v>
      </c>
      <c r="P33" s="584">
        <v>213387</v>
      </c>
      <c r="Q33" s="710">
        <f>市町別入込数!AR33</f>
        <v>242673</v>
      </c>
      <c r="R33" s="584">
        <f>市町別入込数!AU33</f>
        <v>231516</v>
      </c>
      <c r="S33" s="78">
        <f>市町別入込数!F33</f>
        <v>23000</v>
      </c>
      <c r="T33" s="78">
        <f>市町別入込数!I33</f>
        <v>25610</v>
      </c>
      <c r="U33" s="78">
        <f>市町別入込数!L33</f>
        <v>22266</v>
      </c>
      <c r="V33" s="78">
        <f>市町別入込数!O33</f>
        <v>20413</v>
      </c>
      <c r="W33" s="78">
        <f>市町別入込数!R33</f>
        <v>19094</v>
      </c>
      <c r="X33" s="78">
        <f>市町別入込数!U33</f>
        <v>6480</v>
      </c>
      <c r="Y33" s="78">
        <f>市町別入込数!X33</f>
        <v>6474</v>
      </c>
      <c r="Z33" s="233">
        <f>市町別入込数!AA33</f>
        <v>6298</v>
      </c>
      <c r="AA33" s="49">
        <f>市町別入込数!AD33</f>
        <v>5766</v>
      </c>
      <c r="AB33" s="78">
        <f>市町別入込数!AG33</f>
        <v>5553</v>
      </c>
      <c r="AC33" s="78">
        <f>市町別入込数!AJ33</f>
        <v>2385</v>
      </c>
      <c r="AD33" s="49">
        <f>市町別入込数!AM33</f>
        <v>3586</v>
      </c>
      <c r="AE33" s="584">
        <v>4521</v>
      </c>
      <c r="AF33" s="537">
        <f>市町別入込数!AS33</f>
        <v>5327</v>
      </c>
      <c r="AG33" s="179">
        <f>市町別入込数!AV33</f>
        <v>5337</v>
      </c>
    </row>
    <row r="34" spans="1:33" ht="15.75" customHeight="1" x14ac:dyDescent="0.2">
      <c r="A34" s="83">
        <v>31</v>
      </c>
      <c r="B34" s="83" t="s">
        <v>15</v>
      </c>
      <c r="C34" s="234" t="s">
        <v>14</v>
      </c>
      <c r="D34" s="86">
        <f>市町別入込数!E34</f>
        <v>654000</v>
      </c>
      <c r="E34" s="78">
        <f>市町別入込数!H34</f>
        <v>627073</v>
      </c>
      <c r="F34" s="78">
        <f>市町別入込数!K34</f>
        <v>621829</v>
      </c>
      <c r="G34" s="78">
        <f>市町別入込数!N34</f>
        <v>601587</v>
      </c>
      <c r="H34" s="78">
        <f>市町別入込数!Q34</f>
        <v>578765</v>
      </c>
      <c r="I34" s="78">
        <f>市町別入込数!T34</f>
        <v>578043</v>
      </c>
      <c r="J34" s="78">
        <f>市町別入込数!W34</f>
        <v>541653</v>
      </c>
      <c r="K34" s="78">
        <f>市町別入込数!Z34</f>
        <v>648312</v>
      </c>
      <c r="L34" s="78">
        <f>市町別入込数!AC34</f>
        <v>620025</v>
      </c>
      <c r="M34" s="78">
        <f>市町別入込数!AF34</f>
        <v>636909</v>
      </c>
      <c r="N34" s="99">
        <f>市町別入込数!AI34</f>
        <v>437320</v>
      </c>
      <c r="O34" s="99">
        <f>市町別入込数!AL34</f>
        <v>470766</v>
      </c>
      <c r="P34" s="584">
        <v>498221</v>
      </c>
      <c r="Q34" s="710">
        <f>市町別入込数!AR34</f>
        <v>501351</v>
      </c>
      <c r="R34" s="584">
        <f>市町別入込数!AU34</f>
        <v>469965</v>
      </c>
      <c r="S34" s="78">
        <f>市町別入込数!F34</f>
        <v>58000</v>
      </c>
      <c r="T34" s="78">
        <f>市町別入込数!I34</f>
        <v>63869</v>
      </c>
      <c r="U34" s="78">
        <f>市町別入込数!L34</f>
        <v>61510</v>
      </c>
      <c r="V34" s="78">
        <f>市町別入込数!O34</f>
        <v>61881</v>
      </c>
      <c r="W34" s="78">
        <f>市町別入込数!R34</f>
        <v>64629</v>
      </c>
      <c r="X34" s="78">
        <f>市町別入込数!U34</f>
        <v>72767</v>
      </c>
      <c r="Y34" s="78">
        <f>市町別入込数!X34</f>
        <v>73798</v>
      </c>
      <c r="Z34" s="233">
        <f>市町別入込数!AA34</f>
        <v>72930</v>
      </c>
      <c r="AA34" s="49">
        <f>市町別入込数!AD34</f>
        <v>74636</v>
      </c>
      <c r="AB34" s="78">
        <f>市町別入込数!AG34</f>
        <v>72887</v>
      </c>
      <c r="AC34" s="78">
        <f>市町別入込数!AJ34</f>
        <v>34144</v>
      </c>
      <c r="AD34" s="49">
        <f>市町別入込数!AM34</f>
        <v>39829</v>
      </c>
      <c r="AE34" s="584">
        <v>53927</v>
      </c>
      <c r="AF34" s="537">
        <f>市町別入込数!AS34</f>
        <v>63965</v>
      </c>
      <c r="AG34" s="179">
        <f>市町別入込数!AV34</f>
        <v>68183</v>
      </c>
    </row>
    <row r="35" spans="1:33" ht="15.75" customHeight="1" x14ac:dyDescent="0.2">
      <c r="A35" s="7">
        <v>32</v>
      </c>
      <c r="B35" s="7" t="s">
        <v>9</v>
      </c>
      <c r="C35" s="617" t="s">
        <v>13</v>
      </c>
      <c r="D35" s="86">
        <f>市町別入込数!E35</f>
        <v>2986000</v>
      </c>
      <c r="E35" s="78">
        <f>市町別入込数!H35</f>
        <v>3021400</v>
      </c>
      <c r="F35" s="78">
        <f>市町別入込数!K35</f>
        <v>2964500</v>
      </c>
      <c r="G35" s="78">
        <f>市町別入込数!N35</f>
        <v>2993300</v>
      </c>
      <c r="H35" s="78">
        <f>市町別入込数!Q35</f>
        <v>3066500</v>
      </c>
      <c r="I35" s="78">
        <f>市町別入込数!T35</f>
        <v>2906800</v>
      </c>
      <c r="J35" s="78">
        <f>市町別入込数!W35</f>
        <v>2832500</v>
      </c>
      <c r="K35" s="78">
        <f>市町別入込数!Z35</f>
        <v>2791000</v>
      </c>
      <c r="L35" s="78">
        <f>市町別入込数!AC35</f>
        <v>2721900</v>
      </c>
      <c r="M35" s="78">
        <f>市町別入込数!AF35</f>
        <v>2754400</v>
      </c>
      <c r="N35" s="99">
        <f>市町別入込数!AI35</f>
        <v>1378000</v>
      </c>
      <c r="O35" s="99">
        <f>市町別入込数!AL35</f>
        <v>1485400</v>
      </c>
      <c r="P35" s="584">
        <v>2160900</v>
      </c>
      <c r="Q35" s="710">
        <f>市町別入込数!AR35</f>
        <v>2164100</v>
      </c>
      <c r="R35" s="584">
        <f>市町別入込数!AU35</f>
        <v>2141600</v>
      </c>
      <c r="S35" s="78">
        <f>市町別入込数!F35</f>
        <v>1053000</v>
      </c>
      <c r="T35" s="78">
        <f>市町別入込数!I35</f>
        <v>1104000</v>
      </c>
      <c r="U35" s="78">
        <f>市町別入込数!L35</f>
        <v>1082000</v>
      </c>
      <c r="V35" s="78">
        <f>市町別入込数!O35</f>
        <v>1095000</v>
      </c>
      <c r="W35" s="78">
        <f>市町別入込数!R35</f>
        <v>1187000</v>
      </c>
      <c r="X35" s="78">
        <f>市町別入込数!U35</f>
        <v>1167000</v>
      </c>
      <c r="Y35" s="78">
        <f>市町別入込数!X35</f>
        <v>1138000</v>
      </c>
      <c r="Z35" s="233">
        <f>市町別入込数!AA35</f>
        <v>1134000</v>
      </c>
      <c r="AA35" s="49">
        <f>市町別入込数!AD35</f>
        <v>1112000</v>
      </c>
      <c r="AB35" s="78">
        <f>市町別入込数!AG35</f>
        <v>1104000</v>
      </c>
      <c r="AC35" s="78">
        <f>市町別入込数!AJ35</f>
        <v>587000</v>
      </c>
      <c r="AD35" s="49">
        <f>市町別入込数!AM35</f>
        <v>652000</v>
      </c>
      <c r="AE35" s="584">
        <v>917000</v>
      </c>
      <c r="AF35" s="537">
        <f>市町別入込数!AS35</f>
        <v>929000</v>
      </c>
      <c r="AG35" s="179">
        <f>市町別入込数!AV35</f>
        <v>949000</v>
      </c>
    </row>
    <row r="36" spans="1:33" ht="15.75" customHeight="1" x14ac:dyDescent="0.2">
      <c r="A36" s="83">
        <v>33</v>
      </c>
      <c r="B36" s="83" t="s">
        <v>9</v>
      </c>
      <c r="C36" s="234" t="s">
        <v>12</v>
      </c>
      <c r="D36" s="86">
        <f>市町別入込数!E36</f>
        <v>883000</v>
      </c>
      <c r="E36" s="78">
        <f>市町別入込数!H36</f>
        <v>933881</v>
      </c>
      <c r="F36" s="78">
        <f>市町別入込数!K36</f>
        <v>1006040</v>
      </c>
      <c r="G36" s="78">
        <f>市町別入込数!N36</f>
        <v>986271</v>
      </c>
      <c r="H36" s="78">
        <f>市町別入込数!Q36</f>
        <v>962439</v>
      </c>
      <c r="I36" s="78">
        <f>市町別入込数!T36</f>
        <v>1128269</v>
      </c>
      <c r="J36" s="78">
        <f>市町別入込数!W36</f>
        <v>1063547</v>
      </c>
      <c r="K36" s="78">
        <f>市町別入込数!Z36</f>
        <v>1009987</v>
      </c>
      <c r="L36" s="78">
        <f>市町別入込数!AC36</f>
        <v>964089</v>
      </c>
      <c r="M36" s="78">
        <f>市町別入込数!AF36</f>
        <v>887801</v>
      </c>
      <c r="N36" s="99">
        <f>市町別入込数!AI36</f>
        <v>692952</v>
      </c>
      <c r="O36" s="99">
        <f>市町別入込数!AL36</f>
        <v>711362</v>
      </c>
      <c r="P36" s="584">
        <v>816474</v>
      </c>
      <c r="Q36" s="710">
        <f>市町別入込数!AR36</f>
        <v>750727</v>
      </c>
      <c r="R36" s="584">
        <f>市町別入込数!AU36</f>
        <v>859759</v>
      </c>
      <c r="S36" s="78">
        <f>市町別入込数!F36</f>
        <v>230000</v>
      </c>
      <c r="T36" s="78">
        <f>市町別入込数!I36</f>
        <v>142835</v>
      </c>
      <c r="U36" s="78">
        <f>市町別入込数!L36</f>
        <v>199525</v>
      </c>
      <c r="V36" s="78">
        <f>市町別入込数!O36</f>
        <v>243424</v>
      </c>
      <c r="W36" s="78">
        <f>市町別入込数!R36</f>
        <v>244191</v>
      </c>
      <c r="X36" s="78">
        <f>市町別入込数!U36</f>
        <v>162577</v>
      </c>
      <c r="Y36" s="78">
        <f>市町別入込数!X36</f>
        <v>218888</v>
      </c>
      <c r="Z36" s="233">
        <f>市町別入込数!AA36</f>
        <v>227452</v>
      </c>
      <c r="AA36" s="49">
        <f>市町別入込数!AD36</f>
        <v>202442</v>
      </c>
      <c r="AB36" s="78">
        <f>市町別入込数!AG36</f>
        <v>179817</v>
      </c>
      <c r="AC36" s="78">
        <f>市町別入込数!AJ36</f>
        <v>47973</v>
      </c>
      <c r="AD36" s="49">
        <f>市町別入込数!AM36</f>
        <v>59843</v>
      </c>
      <c r="AE36" s="584">
        <v>150478</v>
      </c>
      <c r="AF36" s="537">
        <f>市町別入込数!AS36</f>
        <v>168902</v>
      </c>
      <c r="AG36" s="179">
        <f>市町別入込数!AV36</f>
        <v>173698</v>
      </c>
    </row>
    <row r="37" spans="1:33" ht="15.75" customHeight="1" x14ac:dyDescent="0.2">
      <c r="A37" s="83">
        <v>34</v>
      </c>
      <c r="B37" s="83" t="s">
        <v>9</v>
      </c>
      <c r="C37" s="234" t="s">
        <v>11</v>
      </c>
      <c r="D37" s="86">
        <f>市町別入込数!E37</f>
        <v>708000</v>
      </c>
      <c r="E37" s="78">
        <f>市町別入込数!H37</f>
        <v>780204</v>
      </c>
      <c r="F37" s="78">
        <f>市町別入込数!K37</f>
        <v>2037839</v>
      </c>
      <c r="G37" s="78">
        <f>市町別入込数!N37</f>
        <v>2483479</v>
      </c>
      <c r="H37" s="78">
        <f>市町別入込数!Q37</f>
        <v>2491233</v>
      </c>
      <c r="I37" s="78">
        <f>市町別入込数!T37</f>
        <v>2309709</v>
      </c>
      <c r="J37" s="78">
        <f>市町別入込数!W37</f>
        <v>2172243</v>
      </c>
      <c r="K37" s="78">
        <f>市町別入込数!Z37</f>
        <v>2237151</v>
      </c>
      <c r="L37" s="78">
        <f>市町別入込数!AC37</f>
        <v>2166099</v>
      </c>
      <c r="M37" s="78">
        <f>市町別入込数!AF37</f>
        <v>2017765</v>
      </c>
      <c r="N37" s="99">
        <f>市町別入込数!AI37</f>
        <v>1392957</v>
      </c>
      <c r="O37" s="99">
        <f>市町別入込数!AL37</f>
        <v>1419624</v>
      </c>
      <c r="P37" s="584">
        <v>1777116</v>
      </c>
      <c r="Q37" s="710">
        <f>市町別入込数!AR37</f>
        <v>1770134</v>
      </c>
      <c r="R37" s="584">
        <f>市町別入込数!AU37</f>
        <v>1766854</v>
      </c>
      <c r="S37" s="78">
        <f>市町別入込数!F37</f>
        <v>111000</v>
      </c>
      <c r="T37" s="78">
        <f>市町別入込数!I37</f>
        <v>100287</v>
      </c>
      <c r="U37" s="78">
        <f>市町別入込数!L37</f>
        <v>100678</v>
      </c>
      <c r="V37" s="78">
        <f>市町別入込数!O37</f>
        <v>110558</v>
      </c>
      <c r="W37" s="78">
        <f>市町別入込数!R37</f>
        <v>126444</v>
      </c>
      <c r="X37" s="78">
        <f>市町別入込数!U37</f>
        <v>140713</v>
      </c>
      <c r="Y37" s="78">
        <f>市町別入込数!X37</f>
        <v>121253</v>
      </c>
      <c r="Z37" s="233">
        <f>市町別入込数!AA37</f>
        <v>116131</v>
      </c>
      <c r="AA37" s="49">
        <f>市町別入込数!AD37</f>
        <v>112770</v>
      </c>
      <c r="AB37" s="78">
        <f>市町別入込数!AG37</f>
        <v>124663</v>
      </c>
      <c r="AC37" s="78">
        <f>市町別入込数!AJ37</f>
        <v>58455</v>
      </c>
      <c r="AD37" s="49">
        <f>市町別入込数!AM37</f>
        <v>72651</v>
      </c>
      <c r="AE37" s="584">
        <v>104871</v>
      </c>
      <c r="AF37" s="537">
        <f>市町別入込数!AS37</f>
        <v>127731</v>
      </c>
      <c r="AG37" s="179">
        <f>市町別入込数!AV37</f>
        <v>129311</v>
      </c>
    </row>
    <row r="38" spans="1:33" ht="15.75" customHeight="1" x14ac:dyDescent="0.2">
      <c r="A38" s="83">
        <v>35</v>
      </c>
      <c r="B38" s="83" t="s">
        <v>9</v>
      </c>
      <c r="C38" s="234" t="s">
        <v>10</v>
      </c>
      <c r="D38" s="86">
        <f>市町別入込数!E38</f>
        <v>935000</v>
      </c>
      <c r="E38" s="78">
        <f>市町別入込数!H38</f>
        <v>959966</v>
      </c>
      <c r="F38" s="78">
        <f>市町別入込数!K38</f>
        <v>1214912</v>
      </c>
      <c r="G38" s="78">
        <f>市町別入込数!N38</f>
        <v>1308193</v>
      </c>
      <c r="H38" s="78">
        <f>市町別入込数!Q38</f>
        <v>1285442</v>
      </c>
      <c r="I38" s="78">
        <f>市町別入込数!T38</f>
        <v>1107535</v>
      </c>
      <c r="J38" s="78">
        <f>市町別入込数!W38</f>
        <v>1162518</v>
      </c>
      <c r="K38" s="78">
        <f>市町別入込数!Z38</f>
        <v>1153680</v>
      </c>
      <c r="L38" s="78">
        <f>市町別入込数!AC38</f>
        <v>1168564</v>
      </c>
      <c r="M38" s="78">
        <f>市町別入込数!AF38</f>
        <v>985914</v>
      </c>
      <c r="N38" s="99">
        <f>市町別入込数!AI38</f>
        <v>740148</v>
      </c>
      <c r="O38" s="99">
        <f>市町別入込数!AL38</f>
        <v>704625</v>
      </c>
      <c r="P38" s="584">
        <v>877999</v>
      </c>
      <c r="Q38" s="710">
        <f>市町別入込数!AR38</f>
        <v>867075</v>
      </c>
      <c r="R38" s="584">
        <f>市町別入込数!AU38</f>
        <v>954070</v>
      </c>
      <c r="S38" s="78">
        <f>市町別入込数!F38</f>
        <v>318000</v>
      </c>
      <c r="T38" s="78">
        <f>市町別入込数!I38</f>
        <v>315772</v>
      </c>
      <c r="U38" s="78">
        <f>市町別入込数!L38</f>
        <v>309285</v>
      </c>
      <c r="V38" s="78">
        <f>市町別入込数!O38</f>
        <v>329473</v>
      </c>
      <c r="W38" s="78">
        <f>市町別入込数!R38</f>
        <v>320201</v>
      </c>
      <c r="X38" s="78">
        <f>市町別入込数!U38</f>
        <v>326587</v>
      </c>
      <c r="Y38" s="78">
        <f>市町別入込数!X38</f>
        <v>339447</v>
      </c>
      <c r="Z38" s="233">
        <f>市町別入込数!AA38</f>
        <v>332160</v>
      </c>
      <c r="AA38" s="49">
        <f>市町別入込数!AD38</f>
        <v>332930</v>
      </c>
      <c r="AB38" s="78">
        <f>市町別入込数!AG38</f>
        <v>283410</v>
      </c>
      <c r="AC38" s="78">
        <f>市町別入込数!AJ38</f>
        <v>231477</v>
      </c>
      <c r="AD38" s="49">
        <f>市町別入込数!AM38</f>
        <v>228825</v>
      </c>
      <c r="AE38" s="584">
        <v>264933</v>
      </c>
      <c r="AF38" s="537">
        <f>市町別入込数!AS38</f>
        <v>257458</v>
      </c>
      <c r="AG38" s="179">
        <f>市町別入込数!AV38</f>
        <v>270478</v>
      </c>
    </row>
    <row r="39" spans="1:33" ht="15.75" customHeight="1" x14ac:dyDescent="0.2">
      <c r="A39" s="13">
        <v>36</v>
      </c>
      <c r="B39" s="13" t="s">
        <v>9</v>
      </c>
      <c r="C39" s="92" t="s">
        <v>8</v>
      </c>
      <c r="D39" s="86">
        <f>市町別入込数!E39</f>
        <v>899000</v>
      </c>
      <c r="E39" s="78">
        <f>市町別入込数!H39</f>
        <v>813486</v>
      </c>
      <c r="F39" s="78">
        <f>市町別入込数!K39</f>
        <v>833606</v>
      </c>
      <c r="G39" s="78">
        <f>市町別入込数!N39</f>
        <v>818433</v>
      </c>
      <c r="H39" s="78">
        <f>市町別入込数!Q39</f>
        <v>826958</v>
      </c>
      <c r="I39" s="78">
        <f>市町別入込数!T39</f>
        <v>816609</v>
      </c>
      <c r="J39" s="78">
        <f>市町別入込数!W39</f>
        <v>815543</v>
      </c>
      <c r="K39" s="78">
        <f>市町別入込数!Z39</f>
        <v>838012</v>
      </c>
      <c r="L39" s="78">
        <f>市町別入込数!AC39</f>
        <v>865537</v>
      </c>
      <c r="M39" s="78">
        <f>市町別入込数!AF39</f>
        <v>843618</v>
      </c>
      <c r="N39" s="99">
        <f>市町別入込数!AI39</f>
        <v>513962</v>
      </c>
      <c r="O39" s="99">
        <f>市町別入込数!AL39</f>
        <v>580834</v>
      </c>
      <c r="P39" s="584">
        <v>732984</v>
      </c>
      <c r="Q39" s="710">
        <f>市町別入込数!AR39</f>
        <v>757579</v>
      </c>
      <c r="R39" s="584">
        <f>市町別入込数!AU39</f>
        <v>757026</v>
      </c>
      <c r="S39" s="78">
        <f>市町別入込数!F39</f>
        <v>216000</v>
      </c>
      <c r="T39" s="78">
        <f>市町別入込数!I39</f>
        <v>189665</v>
      </c>
      <c r="U39" s="78">
        <f>市町別入込数!L39</f>
        <v>245063</v>
      </c>
      <c r="V39" s="78">
        <f>市町別入込数!O39</f>
        <v>252635</v>
      </c>
      <c r="W39" s="78">
        <f>市町別入込数!R39</f>
        <v>251863</v>
      </c>
      <c r="X39" s="78">
        <f>市町別入込数!U39</f>
        <v>265001</v>
      </c>
      <c r="Y39" s="78">
        <f>市町別入込数!X39</f>
        <v>253780</v>
      </c>
      <c r="Z39" s="233">
        <f>市町別入込数!AA39</f>
        <v>254397</v>
      </c>
      <c r="AA39" s="49">
        <f>市町別入込数!AD39</f>
        <v>242062</v>
      </c>
      <c r="AB39" s="78">
        <f>市町別入込数!AG39</f>
        <v>227847</v>
      </c>
      <c r="AC39" s="78">
        <f>市町別入込数!AJ39</f>
        <v>136571</v>
      </c>
      <c r="AD39" s="49">
        <f>市町別入込数!AM39</f>
        <v>140351</v>
      </c>
      <c r="AE39" s="584">
        <v>202312</v>
      </c>
      <c r="AF39" s="537">
        <f>市町別入込数!AS39</f>
        <v>210619</v>
      </c>
      <c r="AG39" s="179">
        <f>市町別入込数!AV39</f>
        <v>217173</v>
      </c>
    </row>
    <row r="40" spans="1:33" ht="15.75" customHeight="1" x14ac:dyDescent="0.2">
      <c r="A40" s="83">
        <v>37</v>
      </c>
      <c r="B40" s="83" t="s">
        <v>6</v>
      </c>
      <c r="C40" s="234" t="s">
        <v>423</v>
      </c>
      <c r="D40" s="86">
        <f>市町別入込数!E40</f>
        <v>2258000</v>
      </c>
      <c r="E40" s="78">
        <f>市町別入込数!H40</f>
        <v>2342019</v>
      </c>
      <c r="F40" s="78">
        <f>市町別入込数!K40</f>
        <v>2307380</v>
      </c>
      <c r="G40" s="78">
        <f>市町別入込数!N40</f>
        <v>2197013</v>
      </c>
      <c r="H40" s="78">
        <f>市町別入込数!Q40</f>
        <v>2186040</v>
      </c>
      <c r="I40" s="78">
        <f>市町別入込数!T40</f>
        <v>2224379</v>
      </c>
      <c r="J40" s="78">
        <f>市町別入込数!W40</f>
        <v>2277966</v>
      </c>
      <c r="K40" s="78">
        <f>市町別入込数!Z40</f>
        <v>2338429</v>
      </c>
      <c r="L40" s="78">
        <f>市町別入込数!AC40</f>
        <v>2300938</v>
      </c>
      <c r="M40" s="78">
        <f>市町別入込数!AF40</f>
        <v>2734625</v>
      </c>
      <c r="N40" s="99">
        <f>市町別入込数!AI40</f>
        <v>1980589</v>
      </c>
      <c r="O40" s="99">
        <f>市町別入込数!AL40</f>
        <v>2257741</v>
      </c>
      <c r="P40" s="584">
        <v>2512060</v>
      </c>
      <c r="Q40" s="710">
        <f>市町別入込数!AR40</f>
        <v>2927525</v>
      </c>
      <c r="R40" s="584">
        <f>市町別入込数!AU40</f>
        <v>3009045</v>
      </c>
      <c r="S40" s="78">
        <f>市町別入込数!F40</f>
        <v>145000</v>
      </c>
      <c r="T40" s="78">
        <f>市町別入込数!I40</f>
        <v>130552</v>
      </c>
      <c r="U40" s="78">
        <f>市町別入込数!L40</f>
        <v>134622</v>
      </c>
      <c r="V40" s="78">
        <f>市町別入込数!O40</f>
        <v>120257</v>
      </c>
      <c r="W40" s="78">
        <f>市町別入込数!R40</f>
        <v>119784</v>
      </c>
      <c r="X40" s="78">
        <f>市町別入込数!U40</f>
        <v>120459</v>
      </c>
      <c r="Y40" s="78">
        <f>市町別入込数!X40</f>
        <v>124404</v>
      </c>
      <c r="Z40" s="233">
        <f>市町別入込数!AA40</f>
        <v>132370</v>
      </c>
      <c r="AA40" s="49">
        <f>市町別入込数!AD40</f>
        <v>121543</v>
      </c>
      <c r="AB40" s="78">
        <f>市町別入込数!AG40</f>
        <v>113786</v>
      </c>
      <c r="AC40" s="78">
        <f>市町別入込数!AJ40</f>
        <v>76967</v>
      </c>
      <c r="AD40" s="49">
        <f>市町別入込数!AM40</f>
        <v>93621</v>
      </c>
      <c r="AE40" s="584">
        <v>107555</v>
      </c>
      <c r="AF40" s="537">
        <f>市町別入込数!AS40</f>
        <v>109519</v>
      </c>
      <c r="AG40" s="179">
        <f>市町別入込数!AV40</f>
        <v>110469</v>
      </c>
    </row>
    <row r="41" spans="1:33" ht="15.75" customHeight="1" x14ac:dyDescent="0.2">
      <c r="A41" s="83">
        <v>38</v>
      </c>
      <c r="B41" s="83" t="s">
        <v>6</v>
      </c>
      <c r="C41" s="234" t="s">
        <v>5</v>
      </c>
      <c r="D41" s="86">
        <f>市町別入込数!E41</f>
        <v>1909000</v>
      </c>
      <c r="E41" s="78">
        <f>市町別入込数!H41</f>
        <v>1890349</v>
      </c>
      <c r="F41" s="78">
        <f>市町別入込数!K41</f>
        <v>2089972</v>
      </c>
      <c r="G41" s="78">
        <f>市町別入込数!N41</f>
        <v>2000355</v>
      </c>
      <c r="H41" s="78">
        <f>市町別入込数!Q41</f>
        <v>1902370</v>
      </c>
      <c r="I41" s="78">
        <f>市町別入込数!T41</f>
        <v>2021935</v>
      </c>
      <c r="J41" s="78">
        <f>市町別入込数!W41</f>
        <v>1987181</v>
      </c>
      <c r="K41" s="78">
        <f>市町別入込数!Z41</f>
        <v>2086193</v>
      </c>
      <c r="L41" s="78">
        <f>市町別入込数!AC41</f>
        <v>2156546</v>
      </c>
      <c r="M41" s="78">
        <f>市町別入込数!AF41</f>
        <v>2123707</v>
      </c>
      <c r="N41" s="99">
        <f>市町別入込数!AI41</f>
        <v>1513833</v>
      </c>
      <c r="O41" s="99">
        <f>市町別入込数!AL41</f>
        <v>1633458</v>
      </c>
      <c r="P41" s="584">
        <v>1871946</v>
      </c>
      <c r="Q41" s="710">
        <f>市町別入込数!AR41</f>
        <v>1873221</v>
      </c>
      <c r="R41" s="584">
        <f>市町別入込数!AU41</f>
        <v>1901805</v>
      </c>
      <c r="S41" s="78">
        <f>市町別入込数!F41</f>
        <v>105000</v>
      </c>
      <c r="T41" s="78">
        <f>市町別入込数!I41</f>
        <v>104000</v>
      </c>
      <c r="U41" s="78">
        <f>市町別入込数!L41</f>
        <v>106000</v>
      </c>
      <c r="V41" s="78">
        <f>市町別入込数!O41</f>
        <v>101000</v>
      </c>
      <c r="W41" s="78">
        <f>市町別入込数!R41</f>
        <v>96000</v>
      </c>
      <c r="X41" s="78">
        <f>市町別入込数!U41</f>
        <v>87910</v>
      </c>
      <c r="Y41" s="78">
        <f>市町別入込数!X41</f>
        <v>92317</v>
      </c>
      <c r="Z41" s="233">
        <f>市町別入込数!AA41</f>
        <v>98354</v>
      </c>
      <c r="AA41" s="49">
        <f>市町別入込数!AD41</f>
        <v>103508</v>
      </c>
      <c r="AB41" s="78">
        <f>市町別入込数!AG41</f>
        <v>100143</v>
      </c>
      <c r="AC41" s="78">
        <f>市町別入込数!AJ41</f>
        <v>63101</v>
      </c>
      <c r="AD41" s="49">
        <f>市町別入込数!AM41</f>
        <v>84132</v>
      </c>
      <c r="AE41" s="584">
        <v>98072</v>
      </c>
      <c r="AF41" s="537">
        <f>市町別入込数!AS41</f>
        <v>80495</v>
      </c>
      <c r="AG41" s="179">
        <f>市町別入込数!AV41</f>
        <v>76089</v>
      </c>
    </row>
    <row r="42" spans="1:33" ht="15.75" customHeight="1" x14ac:dyDescent="0.2">
      <c r="A42" s="7">
        <v>39</v>
      </c>
      <c r="B42" s="7" t="s">
        <v>2</v>
      </c>
      <c r="C42" s="617" t="s">
        <v>4</v>
      </c>
      <c r="D42" s="86">
        <f>市町別入込数!E42</f>
        <v>504000</v>
      </c>
      <c r="E42" s="78">
        <f>市町別入込数!H42</f>
        <v>505068</v>
      </c>
      <c r="F42" s="78">
        <f>市町別入込数!K42</f>
        <v>496864</v>
      </c>
      <c r="G42" s="78">
        <f>市町別入込数!N42</f>
        <v>474043</v>
      </c>
      <c r="H42" s="78">
        <f>市町別入込数!Q42</f>
        <v>435536</v>
      </c>
      <c r="I42" s="78">
        <f>市町別入込数!T42</f>
        <v>529408</v>
      </c>
      <c r="J42" s="78">
        <f>市町別入込数!W42</f>
        <v>523056</v>
      </c>
      <c r="K42" s="78">
        <f>市町別入込数!Z42</f>
        <v>613696</v>
      </c>
      <c r="L42" s="78">
        <f>市町別入込数!AC42</f>
        <v>562664</v>
      </c>
      <c r="M42" s="78">
        <f>市町別入込数!AF42</f>
        <v>537749</v>
      </c>
      <c r="N42" s="99">
        <f>市町別入込数!AI42</f>
        <v>242148</v>
      </c>
      <c r="O42" s="99">
        <f>市町別入込数!AL42</f>
        <v>225959</v>
      </c>
      <c r="P42" s="584">
        <v>374536</v>
      </c>
      <c r="Q42" s="710">
        <f>市町別入込数!AR42</f>
        <v>577815</v>
      </c>
      <c r="R42" s="584">
        <f>市町別入込数!AU42</f>
        <v>529819</v>
      </c>
      <c r="S42" s="78">
        <f>市町別入込数!F42</f>
        <v>578000</v>
      </c>
      <c r="T42" s="78">
        <f>市町別入込数!I42</f>
        <v>578135</v>
      </c>
      <c r="U42" s="78">
        <f>市町別入込数!L42</f>
        <v>621952</v>
      </c>
      <c r="V42" s="78">
        <f>市町別入込数!O42</f>
        <v>603504</v>
      </c>
      <c r="W42" s="78">
        <f>市町別入込数!R42</f>
        <v>638446</v>
      </c>
      <c r="X42" s="78">
        <f>市町別入込数!U42</f>
        <v>679544</v>
      </c>
      <c r="Y42" s="78">
        <f>市町別入込数!X42</f>
        <v>651053</v>
      </c>
      <c r="Z42" s="233">
        <f>市町別入込数!AA42</f>
        <v>662227</v>
      </c>
      <c r="AA42" s="49">
        <f>市町別入込数!AD42</f>
        <v>653148</v>
      </c>
      <c r="AB42" s="78">
        <f>市町別入込数!AG42</f>
        <v>639906</v>
      </c>
      <c r="AC42" s="78">
        <f>市町別入込数!AJ42</f>
        <v>416663</v>
      </c>
      <c r="AD42" s="49">
        <f>市町別入込数!AM42</f>
        <v>578292</v>
      </c>
      <c r="AE42" s="584">
        <v>620028</v>
      </c>
      <c r="AF42" s="537">
        <f>市町別入込数!AS42</f>
        <v>622941</v>
      </c>
      <c r="AG42" s="179">
        <f>市町別入込数!AV42</f>
        <v>623196</v>
      </c>
    </row>
    <row r="43" spans="1:33" ht="15.75" customHeight="1" x14ac:dyDescent="0.2">
      <c r="A43" s="83">
        <v>40</v>
      </c>
      <c r="B43" s="83" t="s">
        <v>2</v>
      </c>
      <c r="C43" s="234" t="s">
        <v>3</v>
      </c>
      <c r="D43" s="86">
        <f>市町別入込数!E43</f>
        <v>2151000</v>
      </c>
      <c r="E43" s="78">
        <f>市町別入込数!H43</f>
        <v>1986300</v>
      </c>
      <c r="F43" s="78">
        <f>市町別入込数!K43</f>
        <v>2168340</v>
      </c>
      <c r="G43" s="78">
        <f>市町別入込数!N43</f>
        <v>2184754</v>
      </c>
      <c r="H43" s="78">
        <f>市町別入込数!Q43</f>
        <v>2359487</v>
      </c>
      <c r="I43" s="78">
        <f>市町別入込数!T43</f>
        <v>2567518</v>
      </c>
      <c r="J43" s="78">
        <f>市町別入込数!W43</f>
        <v>2584064</v>
      </c>
      <c r="K43" s="78">
        <f>市町別入込数!Z43</f>
        <v>2422484</v>
      </c>
      <c r="L43" s="78">
        <f>市町別入込数!AC43</f>
        <v>2325099</v>
      </c>
      <c r="M43" s="78">
        <f>市町別入込数!AF43</f>
        <v>2183203</v>
      </c>
      <c r="N43" s="99">
        <f>市町別入込数!AI43</f>
        <v>1183563</v>
      </c>
      <c r="O43" s="99">
        <f>市町別入込数!AL43</f>
        <v>1475161</v>
      </c>
      <c r="P43" s="584">
        <v>2248055</v>
      </c>
      <c r="Q43" s="710">
        <f>市町別入込数!AR43</f>
        <v>2115978</v>
      </c>
      <c r="R43" s="584">
        <f>市町別入込数!AU43</f>
        <v>2105739</v>
      </c>
      <c r="S43" s="78">
        <f>市町別入込数!F43</f>
        <v>564000</v>
      </c>
      <c r="T43" s="78">
        <f>市町別入込数!I43</f>
        <v>566000</v>
      </c>
      <c r="U43" s="78">
        <f>市町別入込数!L43</f>
        <v>593156</v>
      </c>
      <c r="V43" s="78">
        <f>市町別入込数!O43</f>
        <v>594254</v>
      </c>
      <c r="W43" s="78">
        <f>市町別入込数!R43</f>
        <v>458618</v>
      </c>
      <c r="X43" s="78">
        <f>市町別入込数!U43</f>
        <v>464247</v>
      </c>
      <c r="Y43" s="78">
        <f>市町別入込数!X43</f>
        <v>456219</v>
      </c>
      <c r="Z43" s="233">
        <f>市町別入込数!AA43</f>
        <v>454974</v>
      </c>
      <c r="AA43" s="49">
        <f>市町別入込数!AD43</f>
        <v>403096</v>
      </c>
      <c r="AB43" s="78">
        <f>市町別入込数!AG43</f>
        <v>419889</v>
      </c>
      <c r="AC43" s="78">
        <f>市町別入込数!AJ43</f>
        <v>220073</v>
      </c>
      <c r="AD43" s="49">
        <f>市町別入込数!AM43</f>
        <v>282440</v>
      </c>
      <c r="AE43" s="584">
        <v>404658</v>
      </c>
      <c r="AF43" s="537">
        <f>市町別入込数!AS43</f>
        <v>404447</v>
      </c>
      <c r="AG43" s="179">
        <f>市町別入込数!AV43</f>
        <v>437150</v>
      </c>
    </row>
    <row r="44" spans="1:33" ht="15.75" customHeight="1" x14ac:dyDescent="0.2">
      <c r="A44" s="83">
        <v>41</v>
      </c>
      <c r="B44" s="83" t="s">
        <v>2</v>
      </c>
      <c r="C44" s="234" t="s">
        <v>1</v>
      </c>
      <c r="D44" s="86">
        <f>市町別入込数!E44</f>
        <v>5761000</v>
      </c>
      <c r="E44" s="78">
        <f>市町別入込数!H44</f>
        <v>5279882</v>
      </c>
      <c r="F44" s="78">
        <f>市町別入込数!K44</f>
        <v>5793165</v>
      </c>
      <c r="G44" s="78">
        <f>市町別入込数!N44</f>
        <v>5700502</v>
      </c>
      <c r="H44" s="78">
        <f>市町別入込数!Q44</f>
        <v>8617448</v>
      </c>
      <c r="I44" s="78">
        <f>市町別入込数!T44</f>
        <v>9267054</v>
      </c>
      <c r="J44" s="78">
        <f>市町別入込数!W44</f>
        <v>8369398</v>
      </c>
      <c r="K44" s="78">
        <f>市町別入込数!Z44</f>
        <v>8659619</v>
      </c>
      <c r="L44" s="78">
        <f>市町別入込数!AC44</f>
        <v>8423306</v>
      </c>
      <c r="M44" s="78">
        <f>市町別入込数!AF44</f>
        <v>8640550</v>
      </c>
      <c r="N44" s="99">
        <f>市町別入込数!AI44</f>
        <v>5869975</v>
      </c>
      <c r="O44" s="99">
        <f>市町別入込数!AL44</f>
        <v>6904830</v>
      </c>
      <c r="P44" s="584">
        <v>8964077</v>
      </c>
      <c r="Q44" s="710">
        <f>市町別入込数!AR44</f>
        <v>9411750</v>
      </c>
      <c r="R44" s="584">
        <f>市町別入込数!AU44</f>
        <v>8940662</v>
      </c>
      <c r="S44" s="78">
        <f>市町別入込数!F44</f>
        <v>221000</v>
      </c>
      <c r="T44" s="78">
        <f>市町別入込数!I44</f>
        <v>225668</v>
      </c>
      <c r="U44" s="78">
        <f>市町別入込数!L44</f>
        <v>206408</v>
      </c>
      <c r="V44" s="78">
        <f>市町別入込数!O44</f>
        <v>211725</v>
      </c>
      <c r="W44" s="78">
        <f>市町別入込数!R44</f>
        <v>203240</v>
      </c>
      <c r="X44" s="78">
        <f>市町別入込数!U44</f>
        <v>214780</v>
      </c>
      <c r="Y44" s="78">
        <f>市町別入込数!X44</f>
        <v>193050</v>
      </c>
      <c r="Z44" s="233">
        <f>市町別入込数!AA44</f>
        <v>198980</v>
      </c>
      <c r="AA44" s="49">
        <f>市町別入込数!AD44</f>
        <v>199430</v>
      </c>
      <c r="AB44" s="78">
        <f>市町別入込数!AG44</f>
        <v>181380</v>
      </c>
      <c r="AC44" s="78">
        <f>市町別入込数!AJ44</f>
        <v>110690</v>
      </c>
      <c r="AD44" s="49">
        <f>市町別入込数!AM44</f>
        <v>121500</v>
      </c>
      <c r="AE44" s="584">
        <v>204320</v>
      </c>
      <c r="AF44" s="537">
        <f>市町別入込数!AS44</f>
        <v>199800</v>
      </c>
      <c r="AG44" s="179">
        <f>市町別入込数!AV44</f>
        <v>198610</v>
      </c>
    </row>
    <row r="45" spans="1:33" ht="20.25" customHeight="1" x14ac:dyDescent="0.2">
      <c r="A45" s="785" t="s">
        <v>0</v>
      </c>
      <c r="B45" s="785"/>
      <c r="C45" s="787"/>
      <c r="D45" s="90">
        <f>市町別入込数!E45</f>
        <v>110716000</v>
      </c>
      <c r="E45" s="81">
        <f>市町別入込数!H45</f>
        <v>107920457</v>
      </c>
      <c r="F45" s="81">
        <f>市町別入込数!K45</f>
        <v>113236006</v>
      </c>
      <c r="G45" s="81">
        <f>市町別入込数!N45</f>
        <v>116788771</v>
      </c>
      <c r="H45" s="81">
        <f>市町別入込数!Q45</f>
        <v>121119150</v>
      </c>
      <c r="I45" s="81">
        <f>市町別入込数!T45</f>
        <v>125377384</v>
      </c>
      <c r="J45" s="81">
        <f>市町別入込数!W45</f>
        <v>121503794</v>
      </c>
      <c r="K45" s="81">
        <f>市町別入込数!Z45</f>
        <v>126242450</v>
      </c>
      <c r="L45" s="81">
        <f>SUM(L4:L44)</f>
        <v>124773200</v>
      </c>
      <c r="M45" s="81">
        <f>SUM(M4:M44)</f>
        <v>124668178</v>
      </c>
      <c r="N45" s="81">
        <v>71524173</v>
      </c>
      <c r="O45" s="81">
        <v>79497638</v>
      </c>
      <c r="P45" s="91">
        <f>SUM(P4:P44)</f>
        <v>103466597.72690716</v>
      </c>
      <c r="Q45" s="90">
        <f>SUM(Q4:Q44)</f>
        <v>110848116</v>
      </c>
      <c r="R45" s="91">
        <f>SUM(R4:R44)</f>
        <v>112806579.84816577</v>
      </c>
      <c r="S45" s="81">
        <f>市町別入込数!F45</f>
        <v>12966000</v>
      </c>
      <c r="T45" s="81">
        <f>市町別入込数!I45</f>
        <v>13344380</v>
      </c>
      <c r="U45" s="81">
        <f>市町別入込数!L45</f>
        <v>12875203</v>
      </c>
      <c r="V45" s="81">
        <f>市町別入込数!O45</f>
        <v>13482980</v>
      </c>
      <c r="W45" s="81">
        <f>市町別入込数!R45</f>
        <v>12136829</v>
      </c>
      <c r="X45" s="81">
        <f>市町別入込数!U45</f>
        <v>13376413</v>
      </c>
      <c r="Y45" s="81">
        <f>市町別入込数!X45</f>
        <v>12662379</v>
      </c>
      <c r="Z45" s="585">
        <f>市町別入込数!AA45</f>
        <v>12803532</v>
      </c>
      <c r="AA45" s="66">
        <f>市町別入込数!AD45</f>
        <v>12189571</v>
      </c>
      <c r="AB45" s="81">
        <f>市町別入込数!AG45</f>
        <v>11838895</v>
      </c>
      <c r="AC45" s="81">
        <f>市町別入込数!AJ45</f>
        <v>6517126.2039194368</v>
      </c>
      <c r="AD45" s="66">
        <f>市町別入込数!AM45</f>
        <v>7495307</v>
      </c>
      <c r="AE45" s="619">
        <f>SUM(AE4:AE44)</f>
        <v>10907230.114471341</v>
      </c>
      <c r="AF45" s="620">
        <f>SUM(AF4:AF44)</f>
        <v>11469278</v>
      </c>
      <c r="AG45" s="620">
        <f>SUM(AG4:AG44)</f>
        <v>12484829</v>
      </c>
    </row>
    <row r="46" spans="1:33" x14ac:dyDescent="0.2">
      <c r="A46" t="s">
        <v>74</v>
      </c>
    </row>
    <row r="47" spans="1:33" x14ac:dyDescent="0.2">
      <c r="M47" s="165" t="s">
        <v>280</v>
      </c>
      <c r="N47" s="165"/>
      <c r="O47" s="165"/>
      <c r="P47" s="165"/>
      <c r="Q47" s="165"/>
      <c r="R47" s="165"/>
      <c r="S47" s="166">
        <v>1924399</v>
      </c>
      <c r="T47" s="166">
        <v>2156497</v>
      </c>
      <c r="U47" s="166">
        <v>1723665</v>
      </c>
      <c r="V47" s="166">
        <v>1785000</v>
      </c>
    </row>
  </sheetData>
  <mergeCells count="4">
    <mergeCell ref="A2:A3"/>
    <mergeCell ref="B2:B3"/>
    <mergeCell ref="C2:C3"/>
    <mergeCell ref="A45:C45"/>
  </mergeCells>
  <phoneticPr fontId="1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J35"/>
  <sheetViews>
    <sheetView workbookViewId="0">
      <pane xSplit="2" ySplit="3" topLeftCell="AZ19" activePane="bottomRight" state="frozen"/>
      <selection pane="topRight" activeCell="C1" sqref="C1"/>
      <selection pane="bottomLeft" activeCell="A4" sqref="A4"/>
      <selection pane="bottomRight" activeCell="AZ22" sqref="AZ22"/>
    </sheetView>
  </sheetViews>
  <sheetFormatPr defaultRowHeight="13" x14ac:dyDescent="0.2"/>
  <cols>
    <col min="1" max="1" width="3.453125" customWidth="1"/>
    <col min="2" max="2" width="22.08984375" customWidth="1"/>
    <col min="3" max="6" width="9.453125" customWidth="1"/>
    <col min="7" max="7" width="10.90625" customWidth="1"/>
    <col min="8" max="9" width="9.453125" customWidth="1"/>
    <col min="10" max="10" width="10.36328125" customWidth="1"/>
    <col min="11" max="14" width="10.6328125" customWidth="1"/>
    <col min="17" max="17" width="11.08984375" customWidth="1"/>
    <col min="21" max="21" width="11.08984375" customWidth="1"/>
    <col min="25" max="25" width="10.453125" customWidth="1"/>
    <col min="29" max="29" width="10.453125" customWidth="1"/>
    <col min="33" max="33" width="10.453125" customWidth="1"/>
    <col min="37" max="37" width="12.08984375" customWidth="1"/>
    <col min="41" max="41" width="10.453125" customWidth="1"/>
    <col min="45" max="45" width="10.7265625" customWidth="1"/>
    <col min="257" max="257" width="3.453125" customWidth="1"/>
    <col min="258" max="258" width="22.08984375" customWidth="1"/>
    <col min="259" max="262" width="9.453125" customWidth="1"/>
    <col min="263" max="263" width="10.90625" customWidth="1"/>
    <col min="264" max="265" width="9.453125" customWidth="1"/>
    <col min="266" max="266" width="10.36328125" customWidth="1"/>
    <col min="267" max="270" width="10.6328125" customWidth="1"/>
    <col min="273" max="273" width="11.08984375" customWidth="1"/>
    <col min="277" max="277" width="11.08984375" customWidth="1"/>
    <col min="281" max="281" width="10.453125" customWidth="1"/>
    <col min="285" max="285" width="10.453125" customWidth="1"/>
    <col min="289" max="289" width="10.453125" customWidth="1"/>
    <col min="293" max="293" width="12.08984375" customWidth="1"/>
    <col min="297" max="297" width="10.453125" customWidth="1"/>
    <col min="301" max="301" width="10.7265625" customWidth="1"/>
    <col min="513" max="513" width="3.453125" customWidth="1"/>
    <col min="514" max="514" width="22.08984375" customWidth="1"/>
    <col min="515" max="518" width="9.453125" customWidth="1"/>
    <col min="519" max="519" width="10.90625" customWidth="1"/>
    <col min="520" max="521" width="9.453125" customWidth="1"/>
    <col min="522" max="522" width="10.36328125" customWidth="1"/>
    <col min="523" max="526" width="10.6328125" customWidth="1"/>
    <col min="529" max="529" width="11.08984375" customWidth="1"/>
    <col min="533" max="533" width="11.08984375" customWidth="1"/>
    <col min="537" max="537" width="10.453125" customWidth="1"/>
    <col min="541" max="541" width="10.453125" customWidth="1"/>
    <col min="545" max="545" width="10.453125" customWidth="1"/>
    <col min="549" max="549" width="12.08984375" customWidth="1"/>
    <col min="553" max="553" width="10.453125" customWidth="1"/>
    <col min="557" max="557" width="10.7265625" customWidth="1"/>
    <col min="769" max="769" width="3.453125" customWidth="1"/>
    <col min="770" max="770" width="22.08984375" customWidth="1"/>
    <col min="771" max="774" width="9.453125" customWidth="1"/>
    <col min="775" max="775" width="10.90625" customWidth="1"/>
    <col min="776" max="777" width="9.453125" customWidth="1"/>
    <col min="778" max="778" width="10.36328125" customWidth="1"/>
    <col min="779" max="782" width="10.6328125" customWidth="1"/>
    <col min="785" max="785" width="11.08984375" customWidth="1"/>
    <col min="789" max="789" width="11.08984375" customWidth="1"/>
    <col min="793" max="793" width="10.453125" customWidth="1"/>
    <col min="797" max="797" width="10.453125" customWidth="1"/>
    <col min="801" max="801" width="10.453125" customWidth="1"/>
    <col min="805" max="805" width="12.08984375" customWidth="1"/>
    <col min="809" max="809" width="10.453125" customWidth="1"/>
    <col min="813" max="813" width="10.7265625" customWidth="1"/>
    <col min="1025" max="1025" width="3.453125" customWidth="1"/>
    <col min="1026" max="1026" width="22.08984375" customWidth="1"/>
    <col min="1027" max="1030" width="9.453125" customWidth="1"/>
    <col min="1031" max="1031" width="10.90625" customWidth="1"/>
    <col min="1032" max="1033" width="9.453125" customWidth="1"/>
    <col min="1034" max="1034" width="10.36328125" customWidth="1"/>
    <col min="1035" max="1038" width="10.6328125" customWidth="1"/>
    <col min="1041" max="1041" width="11.08984375" customWidth="1"/>
    <col min="1045" max="1045" width="11.08984375" customWidth="1"/>
    <col min="1049" max="1049" width="10.453125" customWidth="1"/>
    <col min="1053" max="1053" width="10.453125" customWidth="1"/>
    <col min="1057" max="1057" width="10.453125" customWidth="1"/>
    <col min="1061" max="1061" width="12.08984375" customWidth="1"/>
    <col min="1065" max="1065" width="10.453125" customWidth="1"/>
    <col min="1069" max="1069" width="10.7265625" customWidth="1"/>
    <col min="1281" max="1281" width="3.453125" customWidth="1"/>
    <col min="1282" max="1282" width="22.08984375" customWidth="1"/>
    <col min="1283" max="1286" width="9.453125" customWidth="1"/>
    <col min="1287" max="1287" width="10.90625" customWidth="1"/>
    <col min="1288" max="1289" width="9.453125" customWidth="1"/>
    <col min="1290" max="1290" width="10.36328125" customWidth="1"/>
    <col min="1291" max="1294" width="10.6328125" customWidth="1"/>
    <col min="1297" max="1297" width="11.08984375" customWidth="1"/>
    <col min="1301" max="1301" width="11.08984375" customWidth="1"/>
    <col min="1305" max="1305" width="10.453125" customWidth="1"/>
    <col min="1309" max="1309" width="10.453125" customWidth="1"/>
    <col min="1313" max="1313" width="10.453125" customWidth="1"/>
    <col min="1317" max="1317" width="12.08984375" customWidth="1"/>
    <col min="1321" max="1321" width="10.453125" customWidth="1"/>
    <col min="1325" max="1325" width="10.7265625" customWidth="1"/>
    <col min="1537" max="1537" width="3.453125" customWidth="1"/>
    <col min="1538" max="1538" width="22.08984375" customWidth="1"/>
    <col min="1539" max="1542" width="9.453125" customWidth="1"/>
    <col min="1543" max="1543" width="10.90625" customWidth="1"/>
    <col min="1544" max="1545" width="9.453125" customWidth="1"/>
    <col min="1546" max="1546" width="10.36328125" customWidth="1"/>
    <col min="1547" max="1550" width="10.6328125" customWidth="1"/>
    <col min="1553" max="1553" width="11.08984375" customWidth="1"/>
    <col min="1557" max="1557" width="11.08984375" customWidth="1"/>
    <col min="1561" max="1561" width="10.453125" customWidth="1"/>
    <col min="1565" max="1565" width="10.453125" customWidth="1"/>
    <col min="1569" max="1569" width="10.453125" customWidth="1"/>
    <col min="1573" max="1573" width="12.08984375" customWidth="1"/>
    <col min="1577" max="1577" width="10.453125" customWidth="1"/>
    <col min="1581" max="1581" width="10.7265625" customWidth="1"/>
    <col min="1793" max="1793" width="3.453125" customWidth="1"/>
    <col min="1794" max="1794" width="22.08984375" customWidth="1"/>
    <col min="1795" max="1798" width="9.453125" customWidth="1"/>
    <col min="1799" max="1799" width="10.90625" customWidth="1"/>
    <col min="1800" max="1801" width="9.453125" customWidth="1"/>
    <col min="1802" max="1802" width="10.36328125" customWidth="1"/>
    <col min="1803" max="1806" width="10.6328125" customWidth="1"/>
    <col min="1809" max="1809" width="11.08984375" customWidth="1"/>
    <col min="1813" max="1813" width="11.08984375" customWidth="1"/>
    <col min="1817" max="1817" width="10.453125" customWidth="1"/>
    <col min="1821" max="1821" width="10.453125" customWidth="1"/>
    <col min="1825" max="1825" width="10.453125" customWidth="1"/>
    <col min="1829" max="1829" width="12.08984375" customWidth="1"/>
    <col min="1833" max="1833" width="10.453125" customWidth="1"/>
    <col min="1837" max="1837" width="10.7265625" customWidth="1"/>
    <col min="2049" max="2049" width="3.453125" customWidth="1"/>
    <col min="2050" max="2050" width="22.08984375" customWidth="1"/>
    <col min="2051" max="2054" width="9.453125" customWidth="1"/>
    <col min="2055" max="2055" width="10.90625" customWidth="1"/>
    <col min="2056" max="2057" width="9.453125" customWidth="1"/>
    <col min="2058" max="2058" width="10.36328125" customWidth="1"/>
    <col min="2059" max="2062" width="10.6328125" customWidth="1"/>
    <col min="2065" max="2065" width="11.08984375" customWidth="1"/>
    <col min="2069" max="2069" width="11.08984375" customWidth="1"/>
    <col min="2073" max="2073" width="10.453125" customWidth="1"/>
    <col min="2077" max="2077" width="10.453125" customWidth="1"/>
    <col min="2081" max="2081" width="10.453125" customWidth="1"/>
    <col min="2085" max="2085" width="12.08984375" customWidth="1"/>
    <col min="2089" max="2089" width="10.453125" customWidth="1"/>
    <col min="2093" max="2093" width="10.7265625" customWidth="1"/>
    <col min="2305" max="2305" width="3.453125" customWidth="1"/>
    <col min="2306" max="2306" width="22.08984375" customWidth="1"/>
    <col min="2307" max="2310" width="9.453125" customWidth="1"/>
    <col min="2311" max="2311" width="10.90625" customWidth="1"/>
    <col min="2312" max="2313" width="9.453125" customWidth="1"/>
    <col min="2314" max="2314" width="10.36328125" customWidth="1"/>
    <col min="2315" max="2318" width="10.6328125" customWidth="1"/>
    <col min="2321" max="2321" width="11.08984375" customWidth="1"/>
    <col min="2325" max="2325" width="11.08984375" customWidth="1"/>
    <col min="2329" max="2329" width="10.453125" customWidth="1"/>
    <col min="2333" max="2333" width="10.453125" customWidth="1"/>
    <col min="2337" max="2337" width="10.453125" customWidth="1"/>
    <col min="2341" max="2341" width="12.08984375" customWidth="1"/>
    <col min="2345" max="2345" width="10.453125" customWidth="1"/>
    <col min="2349" max="2349" width="10.7265625" customWidth="1"/>
    <col min="2561" max="2561" width="3.453125" customWidth="1"/>
    <col min="2562" max="2562" width="22.08984375" customWidth="1"/>
    <col min="2563" max="2566" width="9.453125" customWidth="1"/>
    <col min="2567" max="2567" width="10.90625" customWidth="1"/>
    <col min="2568" max="2569" width="9.453125" customWidth="1"/>
    <col min="2570" max="2570" width="10.36328125" customWidth="1"/>
    <col min="2571" max="2574" width="10.6328125" customWidth="1"/>
    <col min="2577" max="2577" width="11.08984375" customWidth="1"/>
    <col min="2581" max="2581" width="11.08984375" customWidth="1"/>
    <col min="2585" max="2585" width="10.453125" customWidth="1"/>
    <col min="2589" max="2589" width="10.453125" customWidth="1"/>
    <col min="2593" max="2593" width="10.453125" customWidth="1"/>
    <col min="2597" max="2597" width="12.08984375" customWidth="1"/>
    <col min="2601" max="2601" width="10.453125" customWidth="1"/>
    <col min="2605" max="2605" width="10.7265625" customWidth="1"/>
    <col min="2817" max="2817" width="3.453125" customWidth="1"/>
    <col min="2818" max="2818" width="22.08984375" customWidth="1"/>
    <col min="2819" max="2822" width="9.453125" customWidth="1"/>
    <col min="2823" max="2823" width="10.90625" customWidth="1"/>
    <col min="2824" max="2825" width="9.453125" customWidth="1"/>
    <col min="2826" max="2826" width="10.36328125" customWidth="1"/>
    <col min="2827" max="2830" width="10.6328125" customWidth="1"/>
    <col min="2833" max="2833" width="11.08984375" customWidth="1"/>
    <col min="2837" max="2837" width="11.08984375" customWidth="1"/>
    <col min="2841" max="2841" width="10.453125" customWidth="1"/>
    <col min="2845" max="2845" width="10.453125" customWidth="1"/>
    <col min="2849" max="2849" width="10.453125" customWidth="1"/>
    <col min="2853" max="2853" width="12.08984375" customWidth="1"/>
    <col min="2857" max="2857" width="10.453125" customWidth="1"/>
    <col min="2861" max="2861" width="10.7265625" customWidth="1"/>
    <col min="3073" max="3073" width="3.453125" customWidth="1"/>
    <col min="3074" max="3074" width="22.08984375" customWidth="1"/>
    <col min="3075" max="3078" width="9.453125" customWidth="1"/>
    <col min="3079" max="3079" width="10.90625" customWidth="1"/>
    <col min="3080" max="3081" width="9.453125" customWidth="1"/>
    <col min="3082" max="3082" width="10.36328125" customWidth="1"/>
    <col min="3083" max="3086" width="10.6328125" customWidth="1"/>
    <col min="3089" max="3089" width="11.08984375" customWidth="1"/>
    <col min="3093" max="3093" width="11.08984375" customWidth="1"/>
    <col min="3097" max="3097" width="10.453125" customWidth="1"/>
    <col min="3101" max="3101" width="10.453125" customWidth="1"/>
    <col min="3105" max="3105" width="10.453125" customWidth="1"/>
    <col min="3109" max="3109" width="12.08984375" customWidth="1"/>
    <col min="3113" max="3113" width="10.453125" customWidth="1"/>
    <col min="3117" max="3117" width="10.7265625" customWidth="1"/>
    <col min="3329" max="3329" width="3.453125" customWidth="1"/>
    <col min="3330" max="3330" width="22.08984375" customWidth="1"/>
    <col min="3331" max="3334" width="9.453125" customWidth="1"/>
    <col min="3335" max="3335" width="10.90625" customWidth="1"/>
    <col min="3336" max="3337" width="9.453125" customWidth="1"/>
    <col min="3338" max="3338" width="10.36328125" customWidth="1"/>
    <col min="3339" max="3342" width="10.6328125" customWidth="1"/>
    <col min="3345" max="3345" width="11.08984375" customWidth="1"/>
    <col min="3349" max="3349" width="11.08984375" customWidth="1"/>
    <col min="3353" max="3353" width="10.453125" customWidth="1"/>
    <col min="3357" max="3357" width="10.453125" customWidth="1"/>
    <col min="3361" max="3361" width="10.453125" customWidth="1"/>
    <col min="3365" max="3365" width="12.08984375" customWidth="1"/>
    <col min="3369" max="3369" width="10.453125" customWidth="1"/>
    <col min="3373" max="3373" width="10.7265625" customWidth="1"/>
    <col min="3585" max="3585" width="3.453125" customWidth="1"/>
    <col min="3586" max="3586" width="22.08984375" customWidth="1"/>
    <col min="3587" max="3590" width="9.453125" customWidth="1"/>
    <col min="3591" max="3591" width="10.90625" customWidth="1"/>
    <col min="3592" max="3593" width="9.453125" customWidth="1"/>
    <col min="3594" max="3594" width="10.36328125" customWidth="1"/>
    <col min="3595" max="3598" width="10.6328125" customWidth="1"/>
    <col min="3601" max="3601" width="11.08984375" customWidth="1"/>
    <col min="3605" max="3605" width="11.08984375" customWidth="1"/>
    <col min="3609" max="3609" width="10.453125" customWidth="1"/>
    <col min="3613" max="3613" width="10.453125" customWidth="1"/>
    <col min="3617" max="3617" width="10.453125" customWidth="1"/>
    <col min="3621" max="3621" width="12.08984375" customWidth="1"/>
    <col min="3625" max="3625" width="10.453125" customWidth="1"/>
    <col min="3629" max="3629" width="10.7265625" customWidth="1"/>
    <col min="3841" max="3841" width="3.453125" customWidth="1"/>
    <col min="3842" max="3842" width="22.08984375" customWidth="1"/>
    <col min="3843" max="3846" width="9.453125" customWidth="1"/>
    <col min="3847" max="3847" width="10.90625" customWidth="1"/>
    <col min="3848" max="3849" width="9.453125" customWidth="1"/>
    <col min="3850" max="3850" width="10.36328125" customWidth="1"/>
    <col min="3851" max="3854" width="10.6328125" customWidth="1"/>
    <col min="3857" max="3857" width="11.08984375" customWidth="1"/>
    <col min="3861" max="3861" width="11.08984375" customWidth="1"/>
    <col min="3865" max="3865" width="10.453125" customWidth="1"/>
    <col min="3869" max="3869" width="10.453125" customWidth="1"/>
    <col min="3873" max="3873" width="10.453125" customWidth="1"/>
    <col min="3877" max="3877" width="12.08984375" customWidth="1"/>
    <col min="3881" max="3881" width="10.453125" customWidth="1"/>
    <col min="3885" max="3885" width="10.7265625" customWidth="1"/>
    <col min="4097" max="4097" width="3.453125" customWidth="1"/>
    <col min="4098" max="4098" width="22.08984375" customWidth="1"/>
    <col min="4099" max="4102" width="9.453125" customWidth="1"/>
    <col min="4103" max="4103" width="10.90625" customWidth="1"/>
    <col min="4104" max="4105" width="9.453125" customWidth="1"/>
    <col min="4106" max="4106" width="10.36328125" customWidth="1"/>
    <col min="4107" max="4110" width="10.6328125" customWidth="1"/>
    <col min="4113" max="4113" width="11.08984375" customWidth="1"/>
    <col min="4117" max="4117" width="11.08984375" customWidth="1"/>
    <col min="4121" max="4121" width="10.453125" customWidth="1"/>
    <col min="4125" max="4125" width="10.453125" customWidth="1"/>
    <col min="4129" max="4129" width="10.453125" customWidth="1"/>
    <col min="4133" max="4133" width="12.08984375" customWidth="1"/>
    <col min="4137" max="4137" width="10.453125" customWidth="1"/>
    <col min="4141" max="4141" width="10.7265625" customWidth="1"/>
    <col min="4353" max="4353" width="3.453125" customWidth="1"/>
    <col min="4354" max="4354" width="22.08984375" customWidth="1"/>
    <col min="4355" max="4358" width="9.453125" customWidth="1"/>
    <col min="4359" max="4359" width="10.90625" customWidth="1"/>
    <col min="4360" max="4361" width="9.453125" customWidth="1"/>
    <col min="4362" max="4362" width="10.36328125" customWidth="1"/>
    <col min="4363" max="4366" width="10.6328125" customWidth="1"/>
    <col min="4369" max="4369" width="11.08984375" customWidth="1"/>
    <col min="4373" max="4373" width="11.08984375" customWidth="1"/>
    <col min="4377" max="4377" width="10.453125" customWidth="1"/>
    <col min="4381" max="4381" width="10.453125" customWidth="1"/>
    <col min="4385" max="4385" width="10.453125" customWidth="1"/>
    <col min="4389" max="4389" width="12.08984375" customWidth="1"/>
    <col min="4393" max="4393" width="10.453125" customWidth="1"/>
    <col min="4397" max="4397" width="10.7265625" customWidth="1"/>
    <col min="4609" max="4609" width="3.453125" customWidth="1"/>
    <col min="4610" max="4610" width="22.08984375" customWidth="1"/>
    <col min="4611" max="4614" width="9.453125" customWidth="1"/>
    <col min="4615" max="4615" width="10.90625" customWidth="1"/>
    <col min="4616" max="4617" width="9.453125" customWidth="1"/>
    <col min="4618" max="4618" width="10.36328125" customWidth="1"/>
    <col min="4619" max="4622" width="10.6328125" customWidth="1"/>
    <col min="4625" max="4625" width="11.08984375" customWidth="1"/>
    <col min="4629" max="4629" width="11.08984375" customWidth="1"/>
    <col min="4633" max="4633" width="10.453125" customWidth="1"/>
    <col min="4637" max="4637" width="10.453125" customWidth="1"/>
    <col min="4641" max="4641" width="10.453125" customWidth="1"/>
    <col min="4645" max="4645" width="12.08984375" customWidth="1"/>
    <col min="4649" max="4649" width="10.453125" customWidth="1"/>
    <col min="4653" max="4653" width="10.7265625" customWidth="1"/>
    <col min="4865" max="4865" width="3.453125" customWidth="1"/>
    <col min="4866" max="4866" width="22.08984375" customWidth="1"/>
    <col min="4867" max="4870" width="9.453125" customWidth="1"/>
    <col min="4871" max="4871" width="10.90625" customWidth="1"/>
    <col min="4872" max="4873" width="9.453125" customWidth="1"/>
    <col min="4874" max="4874" width="10.36328125" customWidth="1"/>
    <col min="4875" max="4878" width="10.6328125" customWidth="1"/>
    <col min="4881" max="4881" width="11.08984375" customWidth="1"/>
    <col min="4885" max="4885" width="11.08984375" customWidth="1"/>
    <col min="4889" max="4889" width="10.453125" customWidth="1"/>
    <col min="4893" max="4893" width="10.453125" customWidth="1"/>
    <col min="4897" max="4897" width="10.453125" customWidth="1"/>
    <col min="4901" max="4901" width="12.08984375" customWidth="1"/>
    <col min="4905" max="4905" width="10.453125" customWidth="1"/>
    <col min="4909" max="4909" width="10.7265625" customWidth="1"/>
    <col min="5121" max="5121" width="3.453125" customWidth="1"/>
    <col min="5122" max="5122" width="22.08984375" customWidth="1"/>
    <col min="5123" max="5126" width="9.453125" customWidth="1"/>
    <col min="5127" max="5127" width="10.90625" customWidth="1"/>
    <col min="5128" max="5129" width="9.453125" customWidth="1"/>
    <col min="5130" max="5130" width="10.36328125" customWidth="1"/>
    <col min="5131" max="5134" width="10.6328125" customWidth="1"/>
    <col min="5137" max="5137" width="11.08984375" customWidth="1"/>
    <col min="5141" max="5141" width="11.08984375" customWidth="1"/>
    <col min="5145" max="5145" width="10.453125" customWidth="1"/>
    <col min="5149" max="5149" width="10.453125" customWidth="1"/>
    <col min="5153" max="5153" width="10.453125" customWidth="1"/>
    <col min="5157" max="5157" width="12.08984375" customWidth="1"/>
    <col min="5161" max="5161" width="10.453125" customWidth="1"/>
    <col min="5165" max="5165" width="10.7265625" customWidth="1"/>
    <col min="5377" max="5377" width="3.453125" customWidth="1"/>
    <col min="5378" max="5378" width="22.08984375" customWidth="1"/>
    <col min="5379" max="5382" width="9.453125" customWidth="1"/>
    <col min="5383" max="5383" width="10.90625" customWidth="1"/>
    <col min="5384" max="5385" width="9.453125" customWidth="1"/>
    <col min="5386" max="5386" width="10.36328125" customWidth="1"/>
    <col min="5387" max="5390" width="10.6328125" customWidth="1"/>
    <col min="5393" max="5393" width="11.08984375" customWidth="1"/>
    <col min="5397" max="5397" width="11.08984375" customWidth="1"/>
    <col min="5401" max="5401" width="10.453125" customWidth="1"/>
    <col min="5405" max="5405" width="10.453125" customWidth="1"/>
    <col min="5409" max="5409" width="10.453125" customWidth="1"/>
    <col min="5413" max="5413" width="12.08984375" customWidth="1"/>
    <col min="5417" max="5417" width="10.453125" customWidth="1"/>
    <col min="5421" max="5421" width="10.7265625" customWidth="1"/>
    <col min="5633" max="5633" width="3.453125" customWidth="1"/>
    <col min="5634" max="5634" width="22.08984375" customWidth="1"/>
    <col min="5635" max="5638" width="9.453125" customWidth="1"/>
    <col min="5639" max="5639" width="10.90625" customWidth="1"/>
    <col min="5640" max="5641" width="9.453125" customWidth="1"/>
    <col min="5642" max="5642" width="10.36328125" customWidth="1"/>
    <col min="5643" max="5646" width="10.6328125" customWidth="1"/>
    <col min="5649" max="5649" width="11.08984375" customWidth="1"/>
    <col min="5653" max="5653" width="11.08984375" customWidth="1"/>
    <col min="5657" max="5657" width="10.453125" customWidth="1"/>
    <col min="5661" max="5661" width="10.453125" customWidth="1"/>
    <col min="5665" max="5665" width="10.453125" customWidth="1"/>
    <col min="5669" max="5669" width="12.08984375" customWidth="1"/>
    <col min="5673" max="5673" width="10.453125" customWidth="1"/>
    <col min="5677" max="5677" width="10.7265625" customWidth="1"/>
    <col min="5889" max="5889" width="3.453125" customWidth="1"/>
    <col min="5890" max="5890" width="22.08984375" customWidth="1"/>
    <col min="5891" max="5894" width="9.453125" customWidth="1"/>
    <col min="5895" max="5895" width="10.90625" customWidth="1"/>
    <col min="5896" max="5897" width="9.453125" customWidth="1"/>
    <col min="5898" max="5898" width="10.36328125" customWidth="1"/>
    <col min="5899" max="5902" width="10.6328125" customWidth="1"/>
    <col min="5905" max="5905" width="11.08984375" customWidth="1"/>
    <col min="5909" max="5909" width="11.08984375" customWidth="1"/>
    <col min="5913" max="5913" width="10.453125" customWidth="1"/>
    <col min="5917" max="5917" width="10.453125" customWidth="1"/>
    <col min="5921" max="5921" width="10.453125" customWidth="1"/>
    <col min="5925" max="5925" width="12.08984375" customWidth="1"/>
    <col min="5929" max="5929" width="10.453125" customWidth="1"/>
    <col min="5933" max="5933" width="10.7265625" customWidth="1"/>
    <col min="6145" max="6145" width="3.453125" customWidth="1"/>
    <col min="6146" max="6146" width="22.08984375" customWidth="1"/>
    <col min="6147" max="6150" width="9.453125" customWidth="1"/>
    <col min="6151" max="6151" width="10.90625" customWidth="1"/>
    <col min="6152" max="6153" width="9.453125" customWidth="1"/>
    <col min="6154" max="6154" width="10.36328125" customWidth="1"/>
    <col min="6155" max="6158" width="10.6328125" customWidth="1"/>
    <col min="6161" max="6161" width="11.08984375" customWidth="1"/>
    <col min="6165" max="6165" width="11.08984375" customWidth="1"/>
    <col min="6169" max="6169" width="10.453125" customWidth="1"/>
    <col min="6173" max="6173" width="10.453125" customWidth="1"/>
    <col min="6177" max="6177" width="10.453125" customWidth="1"/>
    <col min="6181" max="6181" width="12.08984375" customWidth="1"/>
    <col min="6185" max="6185" width="10.453125" customWidth="1"/>
    <col min="6189" max="6189" width="10.7265625" customWidth="1"/>
    <col min="6401" max="6401" width="3.453125" customWidth="1"/>
    <col min="6402" max="6402" width="22.08984375" customWidth="1"/>
    <col min="6403" max="6406" width="9.453125" customWidth="1"/>
    <col min="6407" max="6407" width="10.90625" customWidth="1"/>
    <col min="6408" max="6409" width="9.453125" customWidth="1"/>
    <col min="6410" max="6410" width="10.36328125" customWidth="1"/>
    <col min="6411" max="6414" width="10.6328125" customWidth="1"/>
    <col min="6417" max="6417" width="11.08984375" customWidth="1"/>
    <col min="6421" max="6421" width="11.08984375" customWidth="1"/>
    <col min="6425" max="6425" width="10.453125" customWidth="1"/>
    <col min="6429" max="6429" width="10.453125" customWidth="1"/>
    <col min="6433" max="6433" width="10.453125" customWidth="1"/>
    <col min="6437" max="6437" width="12.08984375" customWidth="1"/>
    <col min="6441" max="6441" width="10.453125" customWidth="1"/>
    <col min="6445" max="6445" width="10.7265625" customWidth="1"/>
    <col min="6657" max="6657" width="3.453125" customWidth="1"/>
    <col min="6658" max="6658" width="22.08984375" customWidth="1"/>
    <col min="6659" max="6662" width="9.453125" customWidth="1"/>
    <col min="6663" max="6663" width="10.90625" customWidth="1"/>
    <col min="6664" max="6665" width="9.453125" customWidth="1"/>
    <col min="6666" max="6666" width="10.36328125" customWidth="1"/>
    <col min="6667" max="6670" width="10.6328125" customWidth="1"/>
    <col min="6673" max="6673" width="11.08984375" customWidth="1"/>
    <col min="6677" max="6677" width="11.08984375" customWidth="1"/>
    <col min="6681" max="6681" width="10.453125" customWidth="1"/>
    <col min="6685" max="6685" width="10.453125" customWidth="1"/>
    <col min="6689" max="6689" width="10.453125" customWidth="1"/>
    <col min="6693" max="6693" width="12.08984375" customWidth="1"/>
    <col min="6697" max="6697" width="10.453125" customWidth="1"/>
    <col min="6701" max="6701" width="10.7265625" customWidth="1"/>
    <col min="6913" max="6913" width="3.453125" customWidth="1"/>
    <col min="6914" max="6914" width="22.08984375" customWidth="1"/>
    <col min="6915" max="6918" width="9.453125" customWidth="1"/>
    <col min="6919" max="6919" width="10.90625" customWidth="1"/>
    <col min="6920" max="6921" width="9.453125" customWidth="1"/>
    <col min="6922" max="6922" width="10.36328125" customWidth="1"/>
    <col min="6923" max="6926" width="10.6328125" customWidth="1"/>
    <col min="6929" max="6929" width="11.08984375" customWidth="1"/>
    <col min="6933" max="6933" width="11.08984375" customWidth="1"/>
    <col min="6937" max="6937" width="10.453125" customWidth="1"/>
    <col min="6941" max="6941" width="10.453125" customWidth="1"/>
    <col min="6945" max="6945" width="10.453125" customWidth="1"/>
    <col min="6949" max="6949" width="12.08984375" customWidth="1"/>
    <col min="6953" max="6953" width="10.453125" customWidth="1"/>
    <col min="6957" max="6957" width="10.7265625" customWidth="1"/>
    <col min="7169" max="7169" width="3.453125" customWidth="1"/>
    <col min="7170" max="7170" width="22.08984375" customWidth="1"/>
    <col min="7171" max="7174" width="9.453125" customWidth="1"/>
    <col min="7175" max="7175" width="10.90625" customWidth="1"/>
    <col min="7176" max="7177" width="9.453125" customWidth="1"/>
    <col min="7178" max="7178" width="10.36328125" customWidth="1"/>
    <col min="7179" max="7182" width="10.6328125" customWidth="1"/>
    <col min="7185" max="7185" width="11.08984375" customWidth="1"/>
    <col min="7189" max="7189" width="11.08984375" customWidth="1"/>
    <col min="7193" max="7193" width="10.453125" customWidth="1"/>
    <col min="7197" max="7197" width="10.453125" customWidth="1"/>
    <col min="7201" max="7201" width="10.453125" customWidth="1"/>
    <col min="7205" max="7205" width="12.08984375" customWidth="1"/>
    <col min="7209" max="7209" width="10.453125" customWidth="1"/>
    <col min="7213" max="7213" width="10.7265625" customWidth="1"/>
    <col min="7425" max="7425" width="3.453125" customWidth="1"/>
    <col min="7426" max="7426" width="22.08984375" customWidth="1"/>
    <col min="7427" max="7430" width="9.453125" customWidth="1"/>
    <col min="7431" max="7431" width="10.90625" customWidth="1"/>
    <col min="7432" max="7433" width="9.453125" customWidth="1"/>
    <col min="7434" max="7434" width="10.36328125" customWidth="1"/>
    <col min="7435" max="7438" width="10.6328125" customWidth="1"/>
    <col min="7441" max="7441" width="11.08984375" customWidth="1"/>
    <col min="7445" max="7445" width="11.08984375" customWidth="1"/>
    <col min="7449" max="7449" width="10.453125" customWidth="1"/>
    <col min="7453" max="7453" width="10.453125" customWidth="1"/>
    <col min="7457" max="7457" width="10.453125" customWidth="1"/>
    <col min="7461" max="7461" width="12.08984375" customWidth="1"/>
    <col min="7465" max="7465" width="10.453125" customWidth="1"/>
    <col min="7469" max="7469" width="10.7265625" customWidth="1"/>
    <col min="7681" max="7681" width="3.453125" customWidth="1"/>
    <col min="7682" max="7682" width="22.08984375" customWidth="1"/>
    <col min="7683" max="7686" width="9.453125" customWidth="1"/>
    <col min="7687" max="7687" width="10.90625" customWidth="1"/>
    <col min="7688" max="7689" width="9.453125" customWidth="1"/>
    <col min="7690" max="7690" width="10.36328125" customWidth="1"/>
    <col min="7691" max="7694" width="10.6328125" customWidth="1"/>
    <col min="7697" max="7697" width="11.08984375" customWidth="1"/>
    <col min="7701" max="7701" width="11.08984375" customWidth="1"/>
    <col min="7705" max="7705" width="10.453125" customWidth="1"/>
    <col min="7709" max="7709" width="10.453125" customWidth="1"/>
    <col min="7713" max="7713" width="10.453125" customWidth="1"/>
    <col min="7717" max="7717" width="12.08984375" customWidth="1"/>
    <col min="7721" max="7721" width="10.453125" customWidth="1"/>
    <col min="7725" max="7725" width="10.7265625" customWidth="1"/>
    <col min="7937" max="7937" width="3.453125" customWidth="1"/>
    <col min="7938" max="7938" width="22.08984375" customWidth="1"/>
    <col min="7939" max="7942" width="9.453125" customWidth="1"/>
    <col min="7943" max="7943" width="10.90625" customWidth="1"/>
    <col min="7944" max="7945" width="9.453125" customWidth="1"/>
    <col min="7946" max="7946" width="10.36328125" customWidth="1"/>
    <col min="7947" max="7950" width="10.6328125" customWidth="1"/>
    <col min="7953" max="7953" width="11.08984375" customWidth="1"/>
    <col min="7957" max="7957" width="11.08984375" customWidth="1"/>
    <col min="7961" max="7961" width="10.453125" customWidth="1"/>
    <col min="7965" max="7965" width="10.453125" customWidth="1"/>
    <col min="7969" max="7969" width="10.453125" customWidth="1"/>
    <col min="7973" max="7973" width="12.08984375" customWidth="1"/>
    <col min="7977" max="7977" width="10.453125" customWidth="1"/>
    <col min="7981" max="7981" width="10.7265625" customWidth="1"/>
    <col min="8193" max="8193" width="3.453125" customWidth="1"/>
    <col min="8194" max="8194" width="22.08984375" customWidth="1"/>
    <col min="8195" max="8198" width="9.453125" customWidth="1"/>
    <col min="8199" max="8199" width="10.90625" customWidth="1"/>
    <col min="8200" max="8201" width="9.453125" customWidth="1"/>
    <col min="8202" max="8202" width="10.36328125" customWidth="1"/>
    <col min="8203" max="8206" width="10.6328125" customWidth="1"/>
    <col min="8209" max="8209" width="11.08984375" customWidth="1"/>
    <col min="8213" max="8213" width="11.08984375" customWidth="1"/>
    <col min="8217" max="8217" width="10.453125" customWidth="1"/>
    <col min="8221" max="8221" width="10.453125" customWidth="1"/>
    <col min="8225" max="8225" width="10.453125" customWidth="1"/>
    <col min="8229" max="8229" width="12.08984375" customWidth="1"/>
    <col min="8233" max="8233" width="10.453125" customWidth="1"/>
    <col min="8237" max="8237" width="10.7265625" customWidth="1"/>
    <col min="8449" max="8449" width="3.453125" customWidth="1"/>
    <col min="8450" max="8450" width="22.08984375" customWidth="1"/>
    <col min="8451" max="8454" width="9.453125" customWidth="1"/>
    <col min="8455" max="8455" width="10.90625" customWidth="1"/>
    <col min="8456" max="8457" width="9.453125" customWidth="1"/>
    <col min="8458" max="8458" width="10.36328125" customWidth="1"/>
    <col min="8459" max="8462" width="10.6328125" customWidth="1"/>
    <col min="8465" max="8465" width="11.08984375" customWidth="1"/>
    <col min="8469" max="8469" width="11.08984375" customWidth="1"/>
    <col min="8473" max="8473" width="10.453125" customWidth="1"/>
    <col min="8477" max="8477" width="10.453125" customWidth="1"/>
    <col min="8481" max="8481" width="10.453125" customWidth="1"/>
    <col min="8485" max="8485" width="12.08984375" customWidth="1"/>
    <col min="8489" max="8489" width="10.453125" customWidth="1"/>
    <col min="8493" max="8493" width="10.7265625" customWidth="1"/>
    <col min="8705" max="8705" width="3.453125" customWidth="1"/>
    <col min="8706" max="8706" width="22.08984375" customWidth="1"/>
    <col min="8707" max="8710" width="9.453125" customWidth="1"/>
    <col min="8711" max="8711" width="10.90625" customWidth="1"/>
    <col min="8712" max="8713" width="9.453125" customWidth="1"/>
    <col min="8714" max="8714" width="10.36328125" customWidth="1"/>
    <col min="8715" max="8718" width="10.6328125" customWidth="1"/>
    <col min="8721" max="8721" width="11.08984375" customWidth="1"/>
    <col min="8725" max="8725" width="11.08984375" customWidth="1"/>
    <col min="8729" max="8729" width="10.453125" customWidth="1"/>
    <col min="8733" max="8733" width="10.453125" customWidth="1"/>
    <col min="8737" max="8737" width="10.453125" customWidth="1"/>
    <col min="8741" max="8741" width="12.08984375" customWidth="1"/>
    <col min="8745" max="8745" width="10.453125" customWidth="1"/>
    <col min="8749" max="8749" width="10.7265625" customWidth="1"/>
    <col min="8961" max="8961" width="3.453125" customWidth="1"/>
    <col min="8962" max="8962" width="22.08984375" customWidth="1"/>
    <col min="8963" max="8966" width="9.453125" customWidth="1"/>
    <col min="8967" max="8967" width="10.90625" customWidth="1"/>
    <col min="8968" max="8969" width="9.453125" customWidth="1"/>
    <col min="8970" max="8970" width="10.36328125" customWidth="1"/>
    <col min="8971" max="8974" width="10.6328125" customWidth="1"/>
    <col min="8977" max="8977" width="11.08984375" customWidth="1"/>
    <col min="8981" max="8981" width="11.08984375" customWidth="1"/>
    <col min="8985" max="8985" width="10.453125" customWidth="1"/>
    <col min="8989" max="8989" width="10.453125" customWidth="1"/>
    <col min="8993" max="8993" width="10.453125" customWidth="1"/>
    <col min="8997" max="8997" width="12.08984375" customWidth="1"/>
    <col min="9001" max="9001" width="10.453125" customWidth="1"/>
    <col min="9005" max="9005" width="10.7265625" customWidth="1"/>
    <col min="9217" max="9217" width="3.453125" customWidth="1"/>
    <col min="9218" max="9218" width="22.08984375" customWidth="1"/>
    <col min="9219" max="9222" width="9.453125" customWidth="1"/>
    <col min="9223" max="9223" width="10.90625" customWidth="1"/>
    <col min="9224" max="9225" width="9.453125" customWidth="1"/>
    <col min="9226" max="9226" width="10.36328125" customWidth="1"/>
    <col min="9227" max="9230" width="10.6328125" customWidth="1"/>
    <col min="9233" max="9233" width="11.08984375" customWidth="1"/>
    <col min="9237" max="9237" width="11.08984375" customWidth="1"/>
    <col min="9241" max="9241" width="10.453125" customWidth="1"/>
    <col min="9245" max="9245" width="10.453125" customWidth="1"/>
    <col min="9249" max="9249" width="10.453125" customWidth="1"/>
    <col min="9253" max="9253" width="12.08984375" customWidth="1"/>
    <col min="9257" max="9257" width="10.453125" customWidth="1"/>
    <col min="9261" max="9261" width="10.7265625" customWidth="1"/>
    <col min="9473" max="9473" width="3.453125" customWidth="1"/>
    <col min="9474" max="9474" width="22.08984375" customWidth="1"/>
    <col min="9475" max="9478" width="9.453125" customWidth="1"/>
    <col min="9479" max="9479" width="10.90625" customWidth="1"/>
    <col min="9480" max="9481" width="9.453125" customWidth="1"/>
    <col min="9482" max="9482" width="10.36328125" customWidth="1"/>
    <col min="9483" max="9486" width="10.6328125" customWidth="1"/>
    <col min="9489" max="9489" width="11.08984375" customWidth="1"/>
    <col min="9493" max="9493" width="11.08984375" customWidth="1"/>
    <col min="9497" max="9497" width="10.453125" customWidth="1"/>
    <col min="9501" max="9501" width="10.453125" customWidth="1"/>
    <col min="9505" max="9505" width="10.453125" customWidth="1"/>
    <col min="9509" max="9509" width="12.08984375" customWidth="1"/>
    <col min="9513" max="9513" width="10.453125" customWidth="1"/>
    <col min="9517" max="9517" width="10.7265625" customWidth="1"/>
    <col min="9729" max="9729" width="3.453125" customWidth="1"/>
    <col min="9730" max="9730" width="22.08984375" customWidth="1"/>
    <col min="9731" max="9734" width="9.453125" customWidth="1"/>
    <col min="9735" max="9735" width="10.90625" customWidth="1"/>
    <col min="9736" max="9737" width="9.453125" customWidth="1"/>
    <col min="9738" max="9738" width="10.36328125" customWidth="1"/>
    <col min="9739" max="9742" width="10.6328125" customWidth="1"/>
    <col min="9745" max="9745" width="11.08984375" customWidth="1"/>
    <col min="9749" max="9749" width="11.08984375" customWidth="1"/>
    <col min="9753" max="9753" width="10.453125" customWidth="1"/>
    <col min="9757" max="9757" width="10.453125" customWidth="1"/>
    <col min="9761" max="9761" width="10.453125" customWidth="1"/>
    <col min="9765" max="9765" width="12.08984375" customWidth="1"/>
    <col min="9769" max="9769" width="10.453125" customWidth="1"/>
    <col min="9773" max="9773" width="10.7265625" customWidth="1"/>
    <col min="9985" max="9985" width="3.453125" customWidth="1"/>
    <col min="9986" max="9986" width="22.08984375" customWidth="1"/>
    <col min="9987" max="9990" width="9.453125" customWidth="1"/>
    <col min="9991" max="9991" width="10.90625" customWidth="1"/>
    <col min="9992" max="9993" width="9.453125" customWidth="1"/>
    <col min="9994" max="9994" width="10.36328125" customWidth="1"/>
    <col min="9995" max="9998" width="10.6328125" customWidth="1"/>
    <col min="10001" max="10001" width="11.08984375" customWidth="1"/>
    <col min="10005" max="10005" width="11.08984375" customWidth="1"/>
    <col min="10009" max="10009" width="10.453125" customWidth="1"/>
    <col min="10013" max="10013" width="10.453125" customWidth="1"/>
    <col min="10017" max="10017" width="10.453125" customWidth="1"/>
    <col min="10021" max="10021" width="12.08984375" customWidth="1"/>
    <col min="10025" max="10025" width="10.453125" customWidth="1"/>
    <col min="10029" max="10029" width="10.7265625" customWidth="1"/>
    <col min="10241" max="10241" width="3.453125" customWidth="1"/>
    <col min="10242" max="10242" width="22.08984375" customWidth="1"/>
    <col min="10243" max="10246" width="9.453125" customWidth="1"/>
    <col min="10247" max="10247" width="10.90625" customWidth="1"/>
    <col min="10248" max="10249" width="9.453125" customWidth="1"/>
    <col min="10250" max="10250" width="10.36328125" customWidth="1"/>
    <col min="10251" max="10254" width="10.6328125" customWidth="1"/>
    <col min="10257" max="10257" width="11.08984375" customWidth="1"/>
    <col min="10261" max="10261" width="11.08984375" customWidth="1"/>
    <col min="10265" max="10265" width="10.453125" customWidth="1"/>
    <col min="10269" max="10269" width="10.453125" customWidth="1"/>
    <col min="10273" max="10273" width="10.453125" customWidth="1"/>
    <col min="10277" max="10277" width="12.08984375" customWidth="1"/>
    <col min="10281" max="10281" width="10.453125" customWidth="1"/>
    <col min="10285" max="10285" width="10.7265625" customWidth="1"/>
    <col min="10497" max="10497" width="3.453125" customWidth="1"/>
    <col min="10498" max="10498" width="22.08984375" customWidth="1"/>
    <col min="10499" max="10502" width="9.453125" customWidth="1"/>
    <col min="10503" max="10503" width="10.90625" customWidth="1"/>
    <col min="10504" max="10505" width="9.453125" customWidth="1"/>
    <col min="10506" max="10506" width="10.36328125" customWidth="1"/>
    <col min="10507" max="10510" width="10.6328125" customWidth="1"/>
    <col min="10513" max="10513" width="11.08984375" customWidth="1"/>
    <col min="10517" max="10517" width="11.08984375" customWidth="1"/>
    <col min="10521" max="10521" width="10.453125" customWidth="1"/>
    <col min="10525" max="10525" width="10.453125" customWidth="1"/>
    <col min="10529" max="10529" width="10.453125" customWidth="1"/>
    <col min="10533" max="10533" width="12.08984375" customWidth="1"/>
    <col min="10537" max="10537" width="10.453125" customWidth="1"/>
    <col min="10541" max="10541" width="10.7265625" customWidth="1"/>
    <col min="10753" max="10753" width="3.453125" customWidth="1"/>
    <col min="10754" max="10754" width="22.08984375" customWidth="1"/>
    <col min="10755" max="10758" width="9.453125" customWidth="1"/>
    <col min="10759" max="10759" width="10.90625" customWidth="1"/>
    <col min="10760" max="10761" width="9.453125" customWidth="1"/>
    <col min="10762" max="10762" width="10.36328125" customWidth="1"/>
    <col min="10763" max="10766" width="10.6328125" customWidth="1"/>
    <col min="10769" max="10769" width="11.08984375" customWidth="1"/>
    <col min="10773" max="10773" width="11.08984375" customWidth="1"/>
    <col min="10777" max="10777" width="10.453125" customWidth="1"/>
    <col min="10781" max="10781" width="10.453125" customWidth="1"/>
    <col min="10785" max="10785" width="10.453125" customWidth="1"/>
    <col min="10789" max="10789" width="12.08984375" customWidth="1"/>
    <col min="10793" max="10793" width="10.453125" customWidth="1"/>
    <col min="10797" max="10797" width="10.7265625" customWidth="1"/>
    <col min="11009" max="11009" width="3.453125" customWidth="1"/>
    <col min="11010" max="11010" width="22.08984375" customWidth="1"/>
    <col min="11011" max="11014" width="9.453125" customWidth="1"/>
    <col min="11015" max="11015" width="10.90625" customWidth="1"/>
    <col min="11016" max="11017" width="9.453125" customWidth="1"/>
    <col min="11018" max="11018" width="10.36328125" customWidth="1"/>
    <col min="11019" max="11022" width="10.6328125" customWidth="1"/>
    <col min="11025" max="11025" width="11.08984375" customWidth="1"/>
    <col min="11029" max="11029" width="11.08984375" customWidth="1"/>
    <col min="11033" max="11033" width="10.453125" customWidth="1"/>
    <col min="11037" max="11037" width="10.453125" customWidth="1"/>
    <col min="11041" max="11041" width="10.453125" customWidth="1"/>
    <col min="11045" max="11045" width="12.08984375" customWidth="1"/>
    <col min="11049" max="11049" width="10.453125" customWidth="1"/>
    <col min="11053" max="11053" width="10.7265625" customWidth="1"/>
    <col min="11265" max="11265" width="3.453125" customWidth="1"/>
    <col min="11266" max="11266" width="22.08984375" customWidth="1"/>
    <col min="11267" max="11270" width="9.453125" customWidth="1"/>
    <col min="11271" max="11271" width="10.90625" customWidth="1"/>
    <col min="11272" max="11273" width="9.453125" customWidth="1"/>
    <col min="11274" max="11274" width="10.36328125" customWidth="1"/>
    <col min="11275" max="11278" width="10.6328125" customWidth="1"/>
    <col min="11281" max="11281" width="11.08984375" customWidth="1"/>
    <col min="11285" max="11285" width="11.08984375" customWidth="1"/>
    <col min="11289" max="11289" width="10.453125" customWidth="1"/>
    <col min="11293" max="11293" width="10.453125" customWidth="1"/>
    <col min="11297" max="11297" width="10.453125" customWidth="1"/>
    <col min="11301" max="11301" width="12.08984375" customWidth="1"/>
    <col min="11305" max="11305" width="10.453125" customWidth="1"/>
    <col min="11309" max="11309" width="10.7265625" customWidth="1"/>
    <col min="11521" max="11521" width="3.453125" customWidth="1"/>
    <col min="11522" max="11522" width="22.08984375" customWidth="1"/>
    <col min="11523" max="11526" width="9.453125" customWidth="1"/>
    <col min="11527" max="11527" width="10.90625" customWidth="1"/>
    <col min="11528" max="11529" width="9.453125" customWidth="1"/>
    <col min="11530" max="11530" width="10.36328125" customWidth="1"/>
    <col min="11531" max="11534" width="10.6328125" customWidth="1"/>
    <col min="11537" max="11537" width="11.08984375" customWidth="1"/>
    <col min="11541" max="11541" width="11.08984375" customWidth="1"/>
    <col min="11545" max="11545" width="10.453125" customWidth="1"/>
    <col min="11549" max="11549" width="10.453125" customWidth="1"/>
    <col min="11553" max="11553" width="10.453125" customWidth="1"/>
    <col min="11557" max="11557" width="12.08984375" customWidth="1"/>
    <col min="11561" max="11561" width="10.453125" customWidth="1"/>
    <col min="11565" max="11565" width="10.7265625" customWidth="1"/>
    <col min="11777" max="11777" width="3.453125" customWidth="1"/>
    <col min="11778" max="11778" width="22.08984375" customWidth="1"/>
    <col min="11779" max="11782" width="9.453125" customWidth="1"/>
    <col min="11783" max="11783" width="10.90625" customWidth="1"/>
    <col min="11784" max="11785" width="9.453125" customWidth="1"/>
    <col min="11786" max="11786" width="10.36328125" customWidth="1"/>
    <col min="11787" max="11790" width="10.6328125" customWidth="1"/>
    <col min="11793" max="11793" width="11.08984375" customWidth="1"/>
    <col min="11797" max="11797" width="11.08984375" customWidth="1"/>
    <col min="11801" max="11801" width="10.453125" customWidth="1"/>
    <col min="11805" max="11805" width="10.453125" customWidth="1"/>
    <col min="11809" max="11809" width="10.453125" customWidth="1"/>
    <col min="11813" max="11813" width="12.08984375" customWidth="1"/>
    <col min="11817" max="11817" width="10.453125" customWidth="1"/>
    <col min="11821" max="11821" width="10.7265625" customWidth="1"/>
    <col min="12033" max="12033" width="3.453125" customWidth="1"/>
    <col min="12034" max="12034" width="22.08984375" customWidth="1"/>
    <col min="12035" max="12038" width="9.453125" customWidth="1"/>
    <col min="12039" max="12039" width="10.90625" customWidth="1"/>
    <col min="12040" max="12041" width="9.453125" customWidth="1"/>
    <col min="12042" max="12042" width="10.36328125" customWidth="1"/>
    <col min="12043" max="12046" width="10.6328125" customWidth="1"/>
    <col min="12049" max="12049" width="11.08984375" customWidth="1"/>
    <col min="12053" max="12053" width="11.08984375" customWidth="1"/>
    <col min="12057" max="12057" width="10.453125" customWidth="1"/>
    <col min="12061" max="12061" width="10.453125" customWidth="1"/>
    <col min="12065" max="12065" width="10.453125" customWidth="1"/>
    <col min="12069" max="12069" width="12.08984375" customWidth="1"/>
    <col min="12073" max="12073" width="10.453125" customWidth="1"/>
    <col min="12077" max="12077" width="10.7265625" customWidth="1"/>
    <col min="12289" max="12289" width="3.453125" customWidth="1"/>
    <col min="12290" max="12290" width="22.08984375" customWidth="1"/>
    <col min="12291" max="12294" width="9.453125" customWidth="1"/>
    <col min="12295" max="12295" width="10.90625" customWidth="1"/>
    <col min="12296" max="12297" width="9.453125" customWidth="1"/>
    <col min="12298" max="12298" width="10.36328125" customWidth="1"/>
    <col min="12299" max="12302" width="10.6328125" customWidth="1"/>
    <col min="12305" max="12305" width="11.08984375" customWidth="1"/>
    <col min="12309" max="12309" width="11.08984375" customWidth="1"/>
    <col min="12313" max="12313" width="10.453125" customWidth="1"/>
    <col min="12317" max="12317" width="10.453125" customWidth="1"/>
    <col min="12321" max="12321" width="10.453125" customWidth="1"/>
    <col min="12325" max="12325" width="12.08984375" customWidth="1"/>
    <col min="12329" max="12329" width="10.453125" customWidth="1"/>
    <col min="12333" max="12333" width="10.7265625" customWidth="1"/>
    <col min="12545" max="12545" width="3.453125" customWidth="1"/>
    <col min="12546" max="12546" width="22.08984375" customWidth="1"/>
    <col min="12547" max="12550" width="9.453125" customWidth="1"/>
    <col min="12551" max="12551" width="10.90625" customWidth="1"/>
    <col min="12552" max="12553" width="9.453125" customWidth="1"/>
    <col min="12554" max="12554" width="10.36328125" customWidth="1"/>
    <col min="12555" max="12558" width="10.6328125" customWidth="1"/>
    <col min="12561" max="12561" width="11.08984375" customWidth="1"/>
    <col min="12565" max="12565" width="11.08984375" customWidth="1"/>
    <col min="12569" max="12569" width="10.453125" customWidth="1"/>
    <col min="12573" max="12573" width="10.453125" customWidth="1"/>
    <col min="12577" max="12577" width="10.453125" customWidth="1"/>
    <col min="12581" max="12581" width="12.08984375" customWidth="1"/>
    <col min="12585" max="12585" width="10.453125" customWidth="1"/>
    <col min="12589" max="12589" width="10.7265625" customWidth="1"/>
    <col min="12801" max="12801" width="3.453125" customWidth="1"/>
    <col min="12802" max="12802" width="22.08984375" customWidth="1"/>
    <col min="12803" max="12806" width="9.453125" customWidth="1"/>
    <col min="12807" max="12807" width="10.90625" customWidth="1"/>
    <col min="12808" max="12809" width="9.453125" customWidth="1"/>
    <col min="12810" max="12810" width="10.36328125" customWidth="1"/>
    <col min="12811" max="12814" width="10.6328125" customWidth="1"/>
    <col min="12817" max="12817" width="11.08984375" customWidth="1"/>
    <col min="12821" max="12821" width="11.08984375" customWidth="1"/>
    <col min="12825" max="12825" width="10.453125" customWidth="1"/>
    <col min="12829" max="12829" width="10.453125" customWidth="1"/>
    <col min="12833" max="12833" width="10.453125" customWidth="1"/>
    <col min="12837" max="12837" width="12.08984375" customWidth="1"/>
    <col min="12841" max="12841" width="10.453125" customWidth="1"/>
    <col min="12845" max="12845" width="10.7265625" customWidth="1"/>
    <col min="13057" max="13057" width="3.453125" customWidth="1"/>
    <col min="13058" max="13058" width="22.08984375" customWidth="1"/>
    <col min="13059" max="13062" width="9.453125" customWidth="1"/>
    <col min="13063" max="13063" width="10.90625" customWidth="1"/>
    <col min="13064" max="13065" width="9.453125" customWidth="1"/>
    <col min="13066" max="13066" width="10.36328125" customWidth="1"/>
    <col min="13067" max="13070" width="10.6328125" customWidth="1"/>
    <col min="13073" max="13073" width="11.08984375" customWidth="1"/>
    <col min="13077" max="13077" width="11.08984375" customWidth="1"/>
    <col min="13081" max="13081" width="10.453125" customWidth="1"/>
    <col min="13085" max="13085" width="10.453125" customWidth="1"/>
    <col min="13089" max="13089" width="10.453125" customWidth="1"/>
    <col min="13093" max="13093" width="12.08984375" customWidth="1"/>
    <col min="13097" max="13097" width="10.453125" customWidth="1"/>
    <col min="13101" max="13101" width="10.7265625" customWidth="1"/>
    <col min="13313" max="13313" width="3.453125" customWidth="1"/>
    <col min="13314" max="13314" width="22.08984375" customWidth="1"/>
    <col min="13315" max="13318" width="9.453125" customWidth="1"/>
    <col min="13319" max="13319" width="10.90625" customWidth="1"/>
    <col min="13320" max="13321" width="9.453125" customWidth="1"/>
    <col min="13322" max="13322" width="10.36328125" customWidth="1"/>
    <col min="13323" max="13326" width="10.6328125" customWidth="1"/>
    <col min="13329" max="13329" width="11.08984375" customWidth="1"/>
    <col min="13333" max="13333" width="11.08984375" customWidth="1"/>
    <col min="13337" max="13337" width="10.453125" customWidth="1"/>
    <col min="13341" max="13341" width="10.453125" customWidth="1"/>
    <col min="13345" max="13345" width="10.453125" customWidth="1"/>
    <col min="13349" max="13349" width="12.08984375" customWidth="1"/>
    <col min="13353" max="13353" width="10.453125" customWidth="1"/>
    <col min="13357" max="13357" width="10.7265625" customWidth="1"/>
    <col min="13569" max="13569" width="3.453125" customWidth="1"/>
    <col min="13570" max="13570" width="22.08984375" customWidth="1"/>
    <col min="13571" max="13574" width="9.453125" customWidth="1"/>
    <col min="13575" max="13575" width="10.90625" customWidth="1"/>
    <col min="13576" max="13577" width="9.453125" customWidth="1"/>
    <col min="13578" max="13578" width="10.36328125" customWidth="1"/>
    <col min="13579" max="13582" width="10.6328125" customWidth="1"/>
    <col min="13585" max="13585" width="11.08984375" customWidth="1"/>
    <col min="13589" max="13589" width="11.08984375" customWidth="1"/>
    <col min="13593" max="13593" width="10.453125" customWidth="1"/>
    <col min="13597" max="13597" width="10.453125" customWidth="1"/>
    <col min="13601" max="13601" width="10.453125" customWidth="1"/>
    <col min="13605" max="13605" width="12.08984375" customWidth="1"/>
    <col min="13609" max="13609" width="10.453125" customWidth="1"/>
    <col min="13613" max="13613" width="10.7265625" customWidth="1"/>
    <col min="13825" max="13825" width="3.453125" customWidth="1"/>
    <col min="13826" max="13826" width="22.08984375" customWidth="1"/>
    <col min="13827" max="13830" width="9.453125" customWidth="1"/>
    <col min="13831" max="13831" width="10.90625" customWidth="1"/>
    <col min="13832" max="13833" width="9.453125" customWidth="1"/>
    <col min="13834" max="13834" width="10.36328125" customWidth="1"/>
    <col min="13835" max="13838" width="10.6328125" customWidth="1"/>
    <col min="13841" max="13841" width="11.08984375" customWidth="1"/>
    <col min="13845" max="13845" width="11.08984375" customWidth="1"/>
    <col min="13849" max="13849" width="10.453125" customWidth="1"/>
    <col min="13853" max="13853" width="10.453125" customWidth="1"/>
    <col min="13857" max="13857" width="10.453125" customWidth="1"/>
    <col min="13861" max="13861" width="12.08984375" customWidth="1"/>
    <col min="13865" max="13865" width="10.453125" customWidth="1"/>
    <col min="13869" max="13869" width="10.7265625" customWidth="1"/>
    <col min="14081" max="14081" width="3.453125" customWidth="1"/>
    <col min="14082" max="14082" width="22.08984375" customWidth="1"/>
    <col min="14083" max="14086" width="9.453125" customWidth="1"/>
    <col min="14087" max="14087" width="10.90625" customWidth="1"/>
    <col min="14088" max="14089" width="9.453125" customWidth="1"/>
    <col min="14090" max="14090" width="10.36328125" customWidth="1"/>
    <col min="14091" max="14094" width="10.6328125" customWidth="1"/>
    <col min="14097" max="14097" width="11.08984375" customWidth="1"/>
    <col min="14101" max="14101" width="11.08984375" customWidth="1"/>
    <col min="14105" max="14105" width="10.453125" customWidth="1"/>
    <col min="14109" max="14109" width="10.453125" customWidth="1"/>
    <col min="14113" max="14113" width="10.453125" customWidth="1"/>
    <col min="14117" max="14117" width="12.08984375" customWidth="1"/>
    <col min="14121" max="14121" width="10.453125" customWidth="1"/>
    <col min="14125" max="14125" width="10.7265625" customWidth="1"/>
    <col min="14337" max="14337" width="3.453125" customWidth="1"/>
    <col min="14338" max="14338" width="22.08984375" customWidth="1"/>
    <col min="14339" max="14342" width="9.453125" customWidth="1"/>
    <col min="14343" max="14343" width="10.90625" customWidth="1"/>
    <col min="14344" max="14345" width="9.453125" customWidth="1"/>
    <col min="14346" max="14346" width="10.36328125" customWidth="1"/>
    <col min="14347" max="14350" width="10.6328125" customWidth="1"/>
    <col min="14353" max="14353" width="11.08984375" customWidth="1"/>
    <col min="14357" max="14357" width="11.08984375" customWidth="1"/>
    <col min="14361" max="14361" width="10.453125" customWidth="1"/>
    <col min="14365" max="14365" width="10.453125" customWidth="1"/>
    <col min="14369" max="14369" width="10.453125" customWidth="1"/>
    <col min="14373" max="14373" width="12.08984375" customWidth="1"/>
    <col min="14377" max="14377" width="10.453125" customWidth="1"/>
    <col min="14381" max="14381" width="10.7265625" customWidth="1"/>
    <col min="14593" max="14593" width="3.453125" customWidth="1"/>
    <col min="14594" max="14594" width="22.08984375" customWidth="1"/>
    <col min="14595" max="14598" width="9.453125" customWidth="1"/>
    <col min="14599" max="14599" width="10.90625" customWidth="1"/>
    <col min="14600" max="14601" width="9.453125" customWidth="1"/>
    <col min="14602" max="14602" width="10.36328125" customWidth="1"/>
    <col min="14603" max="14606" width="10.6328125" customWidth="1"/>
    <col min="14609" max="14609" width="11.08984375" customWidth="1"/>
    <col min="14613" max="14613" width="11.08984375" customWidth="1"/>
    <col min="14617" max="14617" width="10.453125" customWidth="1"/>
    <col min="14621" max="14621" width="10.453125" customWidth="1"/>
    <col min="14625" max="14625" width="10.453125" customWidth="1"/>
    <col min="14629" max="14629" width="12.08984375" customWidth="1"/>
    <col min="14633" max="14633" width="10.453125" customWidth="1"/>
    <col min="14637" max="14637" width="10.7265625" customWidth="1"/>
    <col min="14849" max="14849" width="3.453125" customWidth="1"/>
    <col min="14850" max="14850" width="22.08984375" customWidth="1"/>
    <col min="14851" max="14854" width="9.453125" customWidth="1"/>
    <col min="14855" max="14855" width="10.90625" customWidth="1"/>
    <col min="14856" max="14857" width="9.453125" customWidth="1"/>
    <col min="14858" max="14858" width="10.36328125" customWidth="1"/>
    <col min="14859" max="14862" width="10.6328125" customWidth="1"/>
    <col min="14865" max="14865" width="11.08984375" customWidth="1"/>
    <col min="14869" max="14869" width="11.08984375" customWidth="1"/>
    <col min="14873" max="14873" width="10.453125" customWidth="1"/>
    <col min="14877" max="14877" width="10.453125" customWidth="1"/>
    <col min="14881" max="14881" width="10.453125" customWidth="1"/>
    <col min="14885" max="14885" width="12.08984375" customWidth="1"/>
    <col min="14889" max="14889" width="10.453125" customWidth="1"/>
    <col min="14893" max="14893" width="10.7265625" customWidth="1"/>
    <col min="15105" max="15105" width="3.453125" customWidth="1"/>
    <col min="15106" max="15106" width="22.08984375" customWidth="1"/>
    <col min="15107" max="15110" width="9.453125" customWidth="1"/>
    <col min="15111" max="15111" width="10.90625" customWidth="1"/>
    <col min="15112" max="15113" width="9.453125" customWidth="1"/>
    <col min="15114" max="15114" width="10.36328125" customWidth="1"/>
    <col min="15115" max="15118" width="10.6328125" customWidth="1"/>
    <col min="15121" max="15121" width="11.08984375" customWidth="1"/>
    <col min="15125" max="15125" width="11.08984375" customWidth="1"/>
    <col min="15129" max="15129" width="10.453125" customWidth="1"/>
    <col min="15133" max="15133" width="10.453125" customWidth="1"/>
    <col min="15137" max="15137" width="10.453125" customWidth="1"/>
    <col min="15141" max="15141" width="12.08984375" customWidth="1"/>
    <col min="15145" max="15145" width="10.453125" customWidth="1"/>
    <col min="15149" max="15149" width="10.7265625" customWidth="1"/>
    <col min="15361" max="15361" width="3.453125" customWidth="1"/>
    <col min="15362" max="15362" width="22.08984375" customWidth="1"/>
    <col min="15363" max="15366" width="9.453125" customWidth="1"/>
    <col min="15367" max="15367" width="10.90625" customWidth="1"/>
    <col min="15368" max="15369" width="9.453125" customWidth="1"/>
    <col min="15370" max="15370" width="10.36328125" customWidth="1"/>
    <col min="15371" max="15374" width="10.6328125" customWidth="1"/>
    <col min="15377" max="15377" width="11.08984375" customWidth="1"/>
    <col min="15381" max="15381" width="11.08984375" customWidth="1"/>
    <col min="15385" max="15385" width="10.453125" customWidth="1"/>
    <col min="15389" max="15389" width="10.453125" customWidth="1"/>
    <col min="15393" max="15393" width="10.453125" customWidth="1"/>
    <col min="15397" max="15397" width="12.08984375" customWidth="1"/>
    <col min="15401" max="15401" width="10.453125" customWidth="1"/>
    <col min="15405" max="15405" width="10.7265625" customWidth="1"/>
    <col min="15617" max="15617" width="3.453125" customWidth="1"/>
    <col min="15618" max="15618" width="22.08984375" customWidth="1"/>
    <col min="15619" max="15622" width="9.453125" customWidth="1"/>
    <col min="15623" max="15623" width="10.90625" customWidth="1"/>
    <col min="15624" max="15625" width="9.453125" customWidth="1"/>
    <col min="15626" max="15626" width="10.36328125" customWidth="1"/>
    <col min="15627" max="15630" width="10.6328125" customWidth="1"/>
    <col min="15633" max="15633" width="11.08984375" customWidth="1"/>
    <col min="15637" max="15637" width="11.08984375" customWidth="1"/>
    <col min="15641" max="15641" width="10.453125" customWidth="1"/>
    <col min="15645" max="15645" width="10.453125" customWidth="1"/>
    <col min="15649" max="15649" width="10.453125" customWidth="1"/>
    <col min="15653" max="15653" width="12.08984375" customWidth="1"/>
    <col min="15657" max="15657" width="10.453125" customWidth="1"/>
    <col min="15661" max="15661" width="10.7265625" customWidth="1"/>
    <col min="15873" max="15873" width="3.453125" customWidth="1"/>
    <col min="15874" max="15874" width="22.08984375" customWidth="1"/>
    <col min="15875" max="15878" width="9.453125" customWidth="1"/>
    <col min="15879" max="15879" width="10.90625" customWidth="1"/>
    <col min="15880" max="15881" width="9.453125" customWidth="1"/>
    <col min="15882" max="15882" width="10.36328125" customWidth="1"/>
    <col min="15883" max="15886" width="10.6328125" customWidth="1"/>
    <col min="15889" max="15889" width="11.08984375" customWidth="1"/>
    <col min="15893" max="15893" width="11.08984375" customWidth="1"/>
    <col min="15897" max="15897" width="10.453125" customWidth="1"/>
    <col min="15901" max="15901" width="10.453125" customWidth="1"/>
    <col min="15905" max="15905" width="10.453125" customWidth="1"/>
    <col min="15909" max="15909" width="12.08984375" customWidth="1"/>
    <col min="15913" max="15913" width="10.453125" customWidth="1"/>
    <col min="15917" max="15917" width="10.7265625" customWidth="1"/>
    <col min="16129" max="16129" width="3.453125" customWidth="1"/>
    <col min="16130" max="16130" width="22.08984375" customWidth="1"/>
    <col min="16131" max="16134" width="9.453125" customWidth="1"/>
    <col min="16135" max="16135" width="10.90625" customWidth="1"/>
    <col min="16136" max="16137" width="9.453125" customWidth="1"/>
    <col min="16138" max="16138" width="10.36328125" customWidth="1"/>
    <col min="16139" max="16142" width="10.6328125" customWidth="1"/>
    <col min="16145" max="16145" width="11.08984375" customWidth="1"/>
    <col min="16149" max="16149" width="11.08984375" customWidth="1"/>
    <col min="16153" max="16153" width="10.453125" customWidth="1"/>
    <col min="16157" max="16157" width="10.453125" customWidth="1"/>
    <col min="16161" max="16161" width="10.453125" customWidth="1"/>
    <col min="16165" max="16165" width="12.08984375" customWidth="1"/>
    <col min="16169" max="16169" width="10.453125" customWidth="1"/>
    <col min="16173" max="16173" width="10.7265625" customWidth="1"/>
  </cols>
  <sheetData>
    <row r="1" spans="1:62" x14ac:dyDescent="0.2">
      <c r="B1" s="39" t="s">
        <v>206</v>
      </c>
      <c r="AM1" t="s">
        <v>435</v>
      </c>
      <c r="AQ1" t="s">
        <v>500</v>
      </c>
      <c r="AU1" t="s">
        <v>559</v>
      </c>
      <c r="AY1" t="s">
        <v>583</v>
      </c>
      <c r="BC1" t="s">
        <v>624</v>
      </c>
      <c r="BG1" t="s">
        <v>634</v>
      </c>
    </row>
    <row r="2" spans="1:62" x14ac:dyDescent="0.2">
      <c r="A2" s="119"/>
      <c r="B2" s="120"/>
      <c r="C2" s="119" t="s">
        <v>207</v>
      </c>
      <c r="D2" s="120"/>
      <c r="E2" s="43" t="s">
        <v>208</v>
      </c>
      <c r="F2" s="43"/>
      <c r="G2" s="43"/>
      <c r="H2" s="119" t="s">
        <v>209</v>
      </c>
      <c r="I2" s="43"/>
      <c r="J2" s="120"/>
      <c r="K2" s="43" t="s">
        <v>210</v>
      </c>
      <c r="L2" s="43"/>
      <c r="M2" s="43"/>
      <c r="N2" s="43"/>
      <c r="O2" s="119" t="s">
        <v>211</v>
      </c>
      <c r="P2" s="43"/>
      <c r="Q2" s="43"/>
      <c r="R2" s="120"/>
      <c r="S2" s="119" t="s">
        <v>212</v>
      </c>
      <c r="T2" s="43"/>
      <c r="U2" s="43"/>
      <c r="V2" s="120"/>
      <c r="W2" s="121" t="s">
        <v>75</v>
      </c>
      <c r="X2" s="43"/>
      <c r="Y2" s="43"/>
      <c r="Z2" s="120"/>
      <c r="AA2" s="121" t="s">
        <v>76</v>
      </c>
      <c r="AB2" s="43"/>
      <c r="AC2" s="43"/>
      <c r="AD2" s="120"/>
      <c r="AE2" s="121" t="s">
        <v>374</v>
      </c>
      <c r="AF2" s="43"/>
      <c r="AG2" s="43"/>
      <c r="AH2" s="120"/>
      <c r="AI2" s="121" t="s">
        <v>426</v>
      </c>
      <c r="AJ2" s="43"/>
      <c r="AK2" s="43"/>
      <c r="AL2" s="120"/>
      <c r="AM2" s="121" t="s">
        <v>436</v>
      </c>
      <c r="AN2" s="43"/>
      <c r="AO2" s="43"/>
      <c r="AP2" s="120"/>
      <c r="AQ2" s="121" t="s">
        <v>501</v>
      </c>
      <c r="AR2" s="43"/>
      <c r="AS2" s="43"/>
      <c r="AT2" s="120"/>
      <c r="AU2" s="121" t="s">
        <v>556</v>
      </c>
      <c r="AV2" s="43"/>
      <c r="AW2" s="43"/>
      <c r="AX2" s="120"/>
      <c r="AY2" s="604" t="s">
        <v>582</v>
      </c>
      <c r="AZ2" s="535"/>
      <c r="BA2" s="535"/>
      <c r="BB2" s="605"/>
      <c r="BC2" s="604" t="s">
        <v>623</v>
      </c>
      <c r="BD2" s="535"/>
      <c r="BE2" s="535"/>
      <c r="BF2" s="605"/>
      <c r="BG2" s="604" t="s">
        <v>631</v>
      </c>
      <c r="BH2" s="535"/>
      <c r="BI2" s="535"/>
      <c r="BJ2" s="605"/>
    </row>
    <row r="3" spans="1:62" ht="26" x14ac:dyDescent="0.2">
      <c r="A3" s="122"/>
      <c r="B3" s="123"/>
      <c r="C3" s="122"/>
      <c r="D3" s="123"/>
      <c r="E3" s="61"/>
      <c r="F3" s="61"/>
      <c r="G3" s="61"/>
      <c r="H3" s="122"/>
      <c r="I3" s="61"/>
      <c r="J3" s="123"/>
      <c r="K3" s="124" t="s">
        <v>213</v>
      </c>
      <c r="L3" s="124" t="s">
        <v>214</v>
      </c>
      <c r="M3" s="124" t="s">
        <v>215</v>
      </c>
      <c r="N3" s="125" t="s">
        <v>216</v>
      </c>
      <c r="O3" s="126" t="s">
        <v>213</v>
      </c>
      <c r="P3" s="505" t="s">
        <v>214</v>
      </c>
      <c r="Q3" s="505" t="s">
        <v>215</v>
      </c>
      <c r="R3" s="127" t="s">
        <v>216</v>
      </c>
      <c r="S3" s="126" t="s">
        <v>213</v>
      </c>
      <c r="T3" s="505" t="s">
        <v>214</v>
      </c>
      <c r="U3" s="505" t="s">
        <v>215</v>
      </c>
      <c r="V3" s="127" t="s">
        <v>216</v>
      </c>
      <c r="W3" s="126" t="s">
        <v>213</v>
      </c>
      <c r="X3" s="505" t="s">
        <v>214</v>
      </c>
      <c r="Y3" s="505" t="s">
        <v>215</v>
      </c>
      <c r="Z3" s="127" t="s">
        <v>216</v>
      </c>
      <c r="AA3" s="126" t="s">
        <v>213</v>
      </c>
      <c r="AB3" s="505" t="s">
        <v>214</v>
      </c>
      <c r="AC3" s="505" t="s">
        <v>215</v>
      </c>
      <c r="AD3" s="127" t="s">
        <v>216</v>
      </c>
      <c r="AE3" s="126" t="s">
        <v>213</v>
      </c>
      <c r="AF3" s="505" t="s">
        <v>214</v>
      </c>
      <c r="AG3" s="505" t="s">
        <v>215</v>
      </c>
      <c r="AH3" s="127" t="s">
        <v>216</v>
      </c>
      <c r="AI3" s="126" t="s">
        <v>213</v>
      </c>
      <c r="AJ3" s="505" t="s">
        <v>214</v>
      </c>
      <c r="AK3" s="505" t="s">
        <v>215</v>
      </c>
      <c r="AL3" s="127" t="s">
        <v>216</v>
      </c>
      <c r="AM3" s="126" t="s">
        <v>213</v>
      </c>
      <c r="AN3" s="505" t="s">
        <v>214</v>
      </c>
      <c r="AO3" s="505" t="s">
        <v>215</v>
      </c>
      <c r="AP3" s="127" t="s">
        <v>216</v>
      </c>
      <c r="AQ3" s="126" t="s">
        <v>213</v>
      </c>
      <c r="AR3" s="505" t="s">
        <v>214</v>
      </c>
      <c r="AS3" s="505" t="s">
        <v>215</v>
      </c>
      <c r="AT3" s="127" t="s">
        <v>216</v>
      </c>
      <c r="AU3" s="126" t="s">
        <v>213</v>
      </c>
      <c r="AV3" s="529" t="s">
        <v>214</v>
      </c>
      <c r="AW3" s="505" t="s">
        <v>215</v>
      </c>
      <c r="AX3" s="127" t="s">
        <v>216</v>
      </c>
      <c r="AY3" s="606" t="s">
        <v>213</v>
      </c>
      <c r="AZ3" s="607" t="s">
        <v>214</v>
      </c>
      <c r="BA3" s="607" t="s">
        <v>215</v>
      </c>
      <c r="BB3" s="608" t="s">
        <v>216</v>
      </c>
      <c r="BC3" s="606" t="s">
        <v>213</v>
      </c>
      <c r="BD3" s="607" t="s">
        <v>214</v>
      </c>
      <c r="BE3" s="607" t="s">
        <v>215</v>
      </c>
      <c r="BF3" s="608" t="s">
        <v>216</v>
      </c>
      <c r="BG3" s="606" t="s">
        <v>213</v>
      </c>
      <c r="BH3" s="607" t="s">
        <v>214</v>
      </c>
      <c r="BI3" s="607" t="s">
        <v>215</v>
      </c>
      <c r="BJ3" s="608" t="s">
        <v>216</v>
      </c>
    </row>
    <row r="4" spans="1:62" x14ac:dyDescent="0.2">
      <c r="A4" s="128">
        <v>1</v>
      </c>
      <c r="B4" s="129" t="s">
        <v>375</v>
      </c>
      <c r="C4" s="277">
        <v>17000</v>
      </c>
      <c r="D4" s="289">
        <v>1.66</v>
      </c>
      <c r="E4" s="189">
        <v>19000</v>
      </c>
      <c r="F4" s="189">
        <v>11243</v>
      </c>
      <c r="G4" s="290">
        <v>1.65</v>
      </c>
      <c r="H4" s="264"/>
      <c r="I4" s="184"/>
      <c r="J4" s="291">
        <v>1.65</v>
      </c>
      <c r="K4" s="292">
        <f>L4/M4</f>
        <v>11939.39393939394</v>
      </c>
      <c r="L4" s="189">
        <v>19700</v>
      </c>
      <c r="M4" s="293">
        <v>1.65</v>
      </c>
      <c r="N4" s="292">
        <v>11939</v>
      </c>
      <c r="O4" s="294">
        <f>P4/Q4</f>
        <v>11369.04761904762</v>
      </c>
      <c r="P4" s="189">
        <v>19100</v>
      </c>
      <c r="Q4" s="293">
        <v>1.68</v>
      </c>
      <c r="R4" s="295">
        <f>O4</f>
        <v>11369.04761904762</v>
      </c>
      <c r="S4" s="294">
        <v>12147</v>
      </c>
      <c r="T4" s="189">
        <v>19800</v>
      </c>
      <c r="U4" s="293">
        <v>1.68</v>
      </c>
      <c r="V4" s="295">
        <f>S4</f>
        <v>12147</v>
      </c>
      <c r="W4" s="294">
        <v>12176</v>
      </c>
      <c r="X4" s="189">
        <v>20700</v>
      </c>
      <c r="Y4" s="293">
        <v>1.7</v>
      </c>
      <c r="Z4" s="295">
        <f>W4</f>
        <v>12176</v>
      </c>
      <c r="AA4" s="296">
        <v>12384</v>
      </c>
      <c r="AB4" s="297">
        <v>21300</v>
      </c>
      <c r="AC4" s="298">
        <v>1.72</v>
      </c>
      <c r="AD4" s="295">
        <f>AA4</f>
        <v>12384</v>
      </c>
      <c r="AE4" s="296">
        <v>12839.51</v>
      </c>
      <c r="AF4" s="297">
        <v>20800</v>
      </c>
      <c r="AG4" s="298">
        <v>1.62</v>
      </c>
      <c r="AH4" s="295">
        <f>AE4</f>
        <v>12839.51</v>
      </c>
      <c r="AI4" s="296">
        <v>12083</v>
      </c>
      <c r="AJ4" s="297">
        <v>20300</v>
      </c>
      <c r="AK4" s="298">
        <v>1.68</v>
      </c>
      <c r="AL4" s="295">
        <f>AI4</f>
        <v>12083</v>
      </c>
      <c r="AM4" s="296">
        <v>14267.52</v>
      </c>
      <c r="AN4" s="297">
        <v>22400</v>
      </c>
      <c r="AO4" s="298">
        <v>1.57</v>
      </c>
      <c r="AP4" s="295">
        <f>AM4</f>
        <v>14267.52</v>
      </c>
      <c r="AQ4" s="296">
        <v>14709.68</v>
      </c>
      <c r="AR4" s="297">
        <v>22800</v>
      </c>
      <c r="AS4" s="298">
        <v>1.55</v>
      </c>
      <c r="AT4" s="295">
        <f>AQ4</f>
        <v>14709.68</v>
      </c>
      <c r="AU4" s="296"/>
      <c r="AV4" s="292">
        <v>21100</v>
      </c>
      <c r="AW4" s="298"/>
      <c r="AX4" s="295">
        <f>AU4</f>
        <v>0</v>
      </c>
      <c r="AY4" s="296"/>
      <c r="AZ4" s="297">
        <v>21100</v>
      </c>
      <c r="BA4" s="298"/>
      <c r="BB4" s="609">
        <f>AY4</f>
        <v>0</v>
      </c>
      <c r="BC4" s="296"/>
      <c r="BD4" s="327">
        <v>24000</v>
      </c>
      <c r="BE4" s="298"/>
      <c r="BF4" s="609">
        <f>BC4</f>
        <v>0</v>
      </c>
      <c r="BG4" s="296"/>
      <c r="BH4" s="327">
        <v>24000</v>
      </c>
      <c r="BI4" s="298"/>
      <c r="BJ4" s="609">
        <f>BG4</f>
        <v>0</v>
      </c>
    </row>
    <row r="5" spans="1:62" x14ac:dyDescent="0.2">
      <c r="A5" s="69">
        <v>2</v>
      </c>
      <c r="B5" s="130" t="s">
        <v>217</v>
      </c>
      <c r="C5" s="264">
        <v>18300</v>
      </c>
      <c r="D5" s="299">
        <v>1.48</v>
      </c>
      <c r="E5" s="184">
        <v>18800</v>
      </c>
      <c r="F5" s="184">
        <v>13147</v>
      </c>
      <c r="G5" s="300">
        <v>1.53</v>
      </c>
      <c r="H5" s="277"/>
      <c r="I5" s="189"/>
      <c r="J5" s="301">
        <v>1.53</v>
      </c>
      <c r="K5" s="302">
        <f t="shared" ref="K5:K15" si="0">L5/M5</f>
        <v>14640.522875816992</v>
      </c>
      <c r="L5" s="184">
        <v>22400</v>
      </c>
      <c r="M5" s="303">
        <v>1.53</v>
      </c>
      <c r="N5" s="187">
        <v>14641</v>
      </c>
      <c r="O5" s="304">
        <f t="shared" ref="O5:O15" si="1">P5/Q5</f>
        <v>15263.157894736842</v>
      </c>
      <c r="P5" s="184">
        <v>23200</v>
      </c>
      <c r="Q5" s="303">
        <v>1.52</v>
      </c>
      <c r="R5" s="305">
        <f>O5</f>
        <v>15263.157894736842</v>
      </c>
      <c r="S5" s="304">
        <v>16809</v>
      </c>
      <c r="T5" s="184">
        <v>23700</v>
      </c>
      <c r="U5" s="303">
        <v>1.41</v>
      </c>
      <c r="V5" s="305">
        <f>S5</f>
        <v>16809</v>
      </c>
      <c r="W5" s="304">
        <v>16169</v>
      </c>
      <c r="X5" s="184">
        <v>24900</v>
      </c>
      <c r="Y5" s="303">
        <v>1.54</v>
      </c>
      <c r="Z5" s="305">
        <f>W5</f>
        <v>16169</v>
      </c>
      <c r="AA5" s="306">
        <v>16218</v>
      </c>
      <c r="AB5" s="307">
        <v>25300</v>
      </c>
      <c r="AC5" s="308">
        <v>1.56</v>
      </c>
      <c r="AD5" s="305">
        <f>AA5</f>
        <v>16218</v>
      </c>
      <c r="AE5" s="306">
        <v>17284.77</v>
      </c>
      <c r="AF5" s="307">
        <v>26100</v>
      </c>
      <c r="AG5" s="308">
        <v>1.51</v>
      </c>
      <c r="AH5" s="305">
        <f>AE5</f>
        <v>17284.77</v>
      </c>
      <c r="AI5" s="306">
        <v>16225</v>
      </c>
      <c r="AJ5" s="307">
        <v>24500</v>
      </c>
      <c r="AK5" s="308">
        <v>1.51</v>
      </c>
      <c r="AL5" s="305">
        <f>AI5</f>
        <v>16225</v>
      </c>
      <c r="AM5" s="306">
        <v>20454.55</v>
      </c>
      <c r="AN5" s="307">
        <v>27000</v>
      </c>
      <c r="AO5" s="308">
        <v>1.32</v>
      </c>
      <c r="AP5" s="305">
        <f>AM5</f>
        <v>20454.55</v>
      </c>
      <c r="AQ5" s="306">
        <v>21654.14</v>
      </c>
      <c r="AR5" s="307">
        <v>28800</v>
      </c>
      <c r="AS5" s="308">
        <v>1.33</v>
      </c>
      <c r="AT5" s="305">
        <f>AQ5</f>
        <v>21654.14</v>
      </c>
      <c r="AU5" s="306"/>
      <c r="AV5" s="187">
        <v>27600</v>
      </c>
      <c r="AW5" s="308"/>
      <c r="AX5" s="305">
        <f>AU5</f>
        <v>0</v>
      </c>
      <c r="AY5" s="306"/>
      <c r="AZ5" s="307">
        <v>27600</v>
      </c>
      <c r="BA5" s="308"/>
      <c r="BB5" s="610">
        <f>AY5</f>
        <v>0</v>
      </c>
      <c r="BC5" s="306"/>
      <c r="BD5" s="330">
        <f>ROUND(AZ5*BD4/AZ4,0)</f>
        <v>31393</v>
      </c>
      <c r="BE5" s="308"/>
      <c r="BF5" s="610">
        <f>BC5</f>
        <v>0</v>
      </c>
      <c r="BG5" s="306"/>
      <c r="BH5" s="330">
        <f>ROUND(BD5*BH4/BD4,0)</f>
        <v>31393</v>
      </c>
      <c r="BI5" s="308"/>
      <c r="BJ5" s="610">
        <f>BG5</f>
        <v>0</v>
      </c>
    </row>
    <row r="6" spans="1:62" x14ac:dyDescent="0.2">
      <c r="A6" s="119">
        <v>3</v>
      </c>
      <c r="B6" s="120" t="s">
        <v>218</v>
      </c>
      <c r="C6" s="271">
        <v>11400</v>
      </c>
      <c r="D6" s="309">
        <v>1.48</v>
      </c>
      <c r="E6" s="183">
        <v>16400</v>
      </c>
      <c r="F6" s="183">
        <v>9408</v>
      </c>
      <c r="G6" s="310">
        <v>1.98</v>
      </c>
      <c r="H6" s="264"/>
      <c r="I6" s="184"/>
      <c r="J6" s="311">
        <v>1.98</v>
      </c>
      <c r="K6" s="302">
        <f t="shared" si="0"/>
        <v>7222.2222222222226</v>
      </c>
      <c r="L6" s="183">
        <v>14300</v>
      </c>
      <c r="M6" s="312">
        <v>1.98</v>
      </c>
      <c r="N6" s="313">
        <v>7928</v>
      </c>
      <c r="O6" s="304">
        <f t="shared" si="1"/>
        <v>7631.5789473684208</v>
      </c>
      <c r="P6" s="183">
        <v>20300</v>
      </c>
      <c r="Q6" s="312">
        <v>2.66</v>
      </c>
      <c r="R6" s="313">
        <f>ROUND(SUM(O6:O7)/2,0)</f>
        <v>7773</v>
      </c>
      <c r="S6" s="304">
        <v>9021</v>
      </c>
      <c r="T6" s="183">
        <v>17500</v>
      </c>
      <c r="U6" s="312">
        <v>1.94</v>
      </c>
      <c r="V6" s="313">
        <f>ROUND(SUM(S6:S7)/2,0)</f>
        <v>10872</v>
      </c>
      <c r="W6" s="304">
        <v>7126</v>
      </c>
      <c r="X6" s="183">
        <v>17600</v>
      </c>
      <c r="Y6" s="312">
        <v>2.4700000000000002</v>
      </c>
      <c r="Z6" s="313">
        <f>ROUND(SUM(W6:W7)/2,0)</f>
        <v>7527</v>
      </c>
      <c r="AA6" s="306">
        <v>6030</v>
      </c>
      <c r="AB6" s="314">
        <v>16100</v>
      </c>
      <c r="AC6" s="315">
        <v>2.67</v>
      </c>
      <c r="AD6" s="313">
        <f>ROUND(SUM(AA6:AA7)/2,0)</f>
        <v>6659</v>
      </c>
      <c r="AE6" s="306">
        <v>8423.42</v>
      </c>
      <c r="AF6" s="314">
        <v>18700</v>
      </c>
      <c r="AG6" s="315">
        <v>2.2200000000000002</v>
      </c>
      <c r="AH6" s="313">
        <f>ROUND(SUM(AE6:AE7)/2,0)</f>
        <v>7925</v>
      </c>
      <c r="AI6" s="306">
        <v>8599</v>
      </c>
      <c r="AJ6" s="314">
        <v>17800</v>
      </c>
      <c r="AK6" s="315">
        <v>2.0699999999999998</v>
      </c>
      <c r="AL6" s="313">
        <f>ROUND(SUM(AI6:AI7)/2,0)</f>
        <v>9275</v>
      </c>
      <c r="AM6" s="306">
        <v>11475.41</v>
      </c>
      <c r="AN6" s="314">
        <v>21000</v>
      </c>
      <c r="AO6" s="315">
        <v>1.83</v>
      </c>
      <c r="AP6" s="313">
        <f>ROUND(SUM(AM6:AM7)/2,0)</f>
        <v>11659</v>
      </c>
      <c r="AQ6" s="306">
        <v>13443.71</v>
      </c>
      <c r="AR6" s="314">
        <v>20300</v>
      </c>
      <c r="AS6" s="315">
        <v>1.51</v>
      </c>
      <c r="AT6" s="313">
        <f>ROUND(SUM(AQ6:AQ7)/2,0)</f>
        <v>15226</v>
      </c>
      <c r="AU6" s="306"/>
      <c r="AV6" s="302">
        <v>17800</v>
      </c>
      <c r="AW6" s="315"/>
      <c r="AX6" s="313">
        <f>ROUND(SUM(AU6:AU7)/2,0)</f>
        <v>0</v>
      </c>
      <c r="AY6" s="306"/>
      <c r="AZ6" s="314">
        <v>17800</v>
      </c>
      <c r="BA6" s="315"/>
      <c r="BB6" s="611">
        <f>ROUND(SUM(AY6:AY7)/2,0)</f>
        <v>0</v>
      </c>
      <c r="BC6" s="306"/>
      <c r="BD6" s="335">
        <f t="shared" ref="BD6:BD16" si="2">ROUND(AZ6*BD5/AZ5,0)</f>
        <v>20246</v>
      </c>
      <c r="BE6" s="315"/>
      <c r="BF6" s="611">
        <f>ROUND(SUM(BC6:BC7)/2,0)</f>
        <v>0</v>
      </c>
      <c r="BG6" s="306"/>
      <c r="BH6" s="335">
        <f t="shared" ref="BH6:BH16" si="3">ROUND(BD6*BH5/BD5,0)</f>
        <v>20246</v>
      </c>
      <c r="BI6" s="315"/>
      <c r="BJ6" s="611">
        <f>ROUND(SUM(BG6:BG7)/2,0)</f>
        <v>0</v>
      </c>
    </row>
    <row r="7" spans="1:62" x14ac:dyDescent="0.2">
      <c r="A7" s="122">
        <v>4</v>
      </c>
      <c r="B7" s="123" t="s">
        <v>376</v>
      </c>
      <c r="C7" s="274">
        <v>14400</v>
      </c>
      <c r="D7" s="316">
        <v>1.36</v>
      </c>
      <c r="E7" s="185">
        <v>12300</v>
      </c>
      <c r="F7" s="185"/>
      <c r="G7" s="317">
        <v>2.0499999999999998</v>
      </c>
      <c r="H7" s="264"/>
      <c r="I7" s="184"/>
      <c r="J7" s="318">
        <v>2.0499999999999998</v>
      </c>
      <c r="K7" s="188">
        <f t="shared" si="0"/>
        <v>8634.1463414634145</v>
      </c>
      <c r="L7" s="185">
        <v>17700</v>
      </c>
      <c r="M7" s="319">
        <v>2.0499999999999998</v>
      </c>
      <c r="N7" s="320"/>
      <c r="O7" s="321">
        <f t="shared" si="1"/>
        <v>7914.691943127963</v>
      </c>
      <c r="P7" s="185">
        <v>16700</v>
      </c>
      <c r="Q7" s="319">
        <v>2.11</v>
      </c>
      <c r="R7" s="320"/>
      <c r="S7" s="321">
        <v>12722</v>
      </c>
      <c r="T7" s="185">
        <v>21500</v>
      </c>
      <c r="U7" s="319">
        <v>1.69</v>
      </c>
      <c r="V7" s="320"/>
      <c r="W7" s="321">
        <v>7927</v>
      </c>
      <c r="X7" s="185">
        <v>19500</v>
      </c>
      <c r="Y7" s="319">
        <v>2.46</v>
      </c>
      <c r="Z7" s="320"/>
      <c r="AA7" s="322">
        <v>7287</v>
      </c>
      <c r="AB7" s="323">
        <v>18800</v>
      </c>
      <c r="AC7" s="324">
        <v>2.58</v>
      </c>
      <c r="AD7" s="320"/>
      <c r="AE7" s="322">
        <v>7427.39</v>
      </c>
      <c r="AF7" s="323">
        <v>17900</v>
      </c>
      <c r="AG7" s="324">
        <v>2.41</v>
      </c>
      <c r="AH7" s="320"/>
      <c r="AI7" s="322">
        <v>9951</v>
      </c>
      <c r="AJ7" s="323">
        <v>20300</v>
      </c>
      <c r="AK7" s="324">
        <v>2.04</v>
      </c>
      <c r="AL7" s="320"/>
      <c r="AM7" s="322">
        <v>11842.11</v>
      </c>
      <c r="AN7" s="323">
        <v>22500</v>
      </c>
      <c r="AO7" s="324">
        <v>1.9</v>
      </c>
      <c r="AP7" s="320"/>
      <c r="AQ7" s="322">
        <v>17007.3</v>
      </c>
      <c r="AR7" s="323">
        <v>23300</v>
      </c>
      <c r="AS7" s="324">
        <v>1.37</v>
      </c>
      <c r="AT7" s="320"/>
      <c r="AU7" s="322"/>
      <c r="AV7" s="188">
        <v>20200</v>
      </c>
      <c r="AW7" s="324"/>
      <c r="AX7" s="320"/>
      <c r="AY7" s="322"/>
      <c r="AZ7" s="323">
        <v>20200</v>
      </c>
      <c r="BA7" s="324"/>
      <c r="BB7" s="612"/>
      <c r="BC7" s="322"/>
      <c r="BD7" s="335">
        <f t="shared" si="2"/>
        <v>22976</v>
      </c>
      <c r="BE7" s="324"/>
      <c r="BF7" s="612"/>
      <c r="BG7" s="322"/>
      <c r="BH7" s="335">
        <f t="shared" si="3"/>
        <v>22976</v>
      </c>
      <c r="BI7" s="324"/>
      <c r="BJ7" s="612"/>
    </row>
    <row r="8" spans="1:62" x14ac:dyDescent="0.2">
      <c r="A8" s="69">
        <v>5</v>
      </c>
      <c r="B8" s="130" t="s">
        <v>219</v>
      </c>
      <c r="C8" s="264">
        <v>20700</v>
      </c>
      <c r="D8" s="299">
        <v>2.0699999999999998</v>
      </c>
      <c r="E8" s="184">
        <v>13500</v>
      </c>
      <c r="F8" s="184">
        <v>10547</v>
      </c>
      <c r="G8" s="300">
        <v>2.02</v>
      </c>
      <c r="H8" s="277"/>
      <c r="I8" s="189"/>
      <c r="J8" s="301">
        <v>2.02</v>
      </c>
      <c r="K8" s="188">
        <f t="shared" si="0"/>
        <v>9950.4950495049507</v>
      </c>
      <c r="L8" s="184">
        <v>20100</v>
      </c>
      <c r="M8" s="303">
        <v>2.02</v>
      </c>
      <c r="N8" s="187">
        <v>9951</v>
      </c>
      <c r="O8" s="321">
        <f t="shared" si="1"/>
        <v>11018.518518518518</v>
      </c>
      <c r="P8" s="184">
        <v>23800</v>
      </c>
      <c r="Q8" s="303">
        <v>2.16</v>
      </c>
      <c r="R8" s="305">
        <f>O8</f>
        <v>11018.518518518518</v>
      </c>
      <c r="S8" s="321">
        <v>11420</v>
      </c>
      <c r="T8" s="184">
        <v>19300</v>
      </c>
      <c r="U8" s="303">
        <v>1.69</v>
      </c>
      <c r="V8" s="305">
        <f>S8</f>
        <v>11420</v>
      </c>
      <c r="W8" s="321">
        <v>9431</v>
      </c>
      <c r="X8" s="184">
        <v>19900</v>
      </c>
      <c r="Y8" s="303">
        <v>2.11</v>
      </c>
      <c r="Z8" s="305">
        <f>W8</f>
        <v>9431</v>
      </c>
      <c r="AA8" s="322">
        <v>7860</v>
      </c>
      <c r="AB8" s="307">
        <v>22400</v>
      </c>
      <c r="AC8" s="308">
        <v>2.85</v>
      </c>
      <c r="AD8" s="305">
        <f>AA8</f>
        <v>7860</v>
      </c>
      <c r="AE8" s="322">
        <v>12089.55</v>
      </c>
      <c r="AF8" s="307">
        <v>24300</v>
      </c>
      <c r="AG8" s="308">
        <v>2.0099999999999998</v>
      </c>
      <c r="AH8" s="305">
        <f>AE8</f>
        <v>12089.55</v>
      </c>
      <c r="AI8" s="322">
        <v>11530</v>
      </c>
      <c r="AJ8" s="307">
        <v>21100</v>
      </c>
      <c r="AK8" s="308">
        <v>1.83</v>
      </c>
      <c r="AL8" s="305">
        <f>AI8</f>
        <v>11530</v>
      </c>
      <c r="AM8" s="322">
        <v>17972.03</v>
      </c>
      <c r="AN8" s="307">
        <v>25700</v>
      </c>
      <c r="AO8" s="308">
        <v>1.43</v>
      </c>
      <c r="AP8" s="305">
        <f>AM8</f>
        <v>17972.03</v>
      </c>
      <c r="AQ8" s="322">
        <v>17253.52</v>
      </c>
      <c r="AR8" s="307">
        <v>24500</v>
      </c>
      <c r="AS8" s="308">
        <v>1.42</v>
      </c>
      <c r="AT8" s="305">
        <f>AQ8</f>
        <v>17253.52</v>
      </c>
      <c r="AU8" s="322"/>
      <c r="AV8" s="187">
        <v>19100</v>
      </c>
      <c r="AW8" s="308"/>
      <c r="AX8" s="305">
        <f>AU8</f>
        <v>0</v>
      </c>
      <c r="AY8" s="322"/>
      <c r="AZ8" s="307">
        <v>19100</v>
      </c>
      <c r="BA8" s="308"/>
      <c r="BB8" s="610">
        <f>AY8</f>
        <v>0</v>
      </c>
      <c r="BC8" s="322"/>
      <c r="BD8" s="335">
        <f t="shared" si="2"/>
        <v>21725</v>
      </c>
      <c r="BE8" s="308"/>
      <c r="BF8" s="610">
        <f>BC8</f>
        <v>0</v>
      </c>
      <c r="BG8" s="322"/>
      <c r="BH8" s="335">
        <f t="shared" si="3"/>
        <v>21725</v>
      </c>
      <c r="BI8" s="308"/>
      <c r="BJ8" s="610">
        <f>BG8</f>
        <v>0</v>
      </c>
    </row>
    <row r="9" spans="1:62" x14ac:dyDescent="0.2">
      <c r="A9" s="128">
        <v>6</v>
      </c>
      <c r="B9" s="129" t="s">
        <v>377</v>
      </c>
      <c r="C9" s="277">
        <v>20800</v>
      </c>
      <c r="D9" s="289">
        <v>1.95</v>
      </c>
      <c r="E9" s="189">
        <v>12600</v>
      </c>
      <c r="F9" s="189">
        <v>5272</v>
      </c>
      <c r="G9" s="290">
        <v>2.75</v>
      </c>
      <c r="H9" s="264"/>
      <c r="I9" s="184"/>
      <c r="J9" s="291">
        <v>2.75</v>
      </c>
      <c r="K9" s="292">
        <f t="shared" si="0"/>
        <v>4290.909090909091</v>
      </c>
      <c r="L9" s="189">
        <v>11800</v>
      </c>
      <c r="M9" s="293">
        <v>2.75</v>
      </c>
      <c r="N9" s="292">
        <v>4291</v>
      </c>
      <c r="O9" s="294">
        <f t="shared" si="1"/>
        <v>3498.5422740524778</v>
      </c>
      <c r="P9" s="189">
        <v>12000</v>
      </c>
      <c r="Q9" s="293">
        <v>3.43</v>
      </c>
      <c r="R9" s="295">
        <f>O9</f>
        <v>3498.5422740524778</v>
      </c>
      <c r="S9" s="294">
        <v>6567</v>
      </c>
      <c r="T9" s="189">
        <v>13200</v>
      </c>
      <c r="U9" s="293">
        <v>2.0099999999999998</v>
      </c>
      <c r="V9" s="295">
        <f>S9</f>
        <v>6567</v>
      </c>
      <c r="W9" s="294">
        <v>4805</v>
      </c>
      <c r="X9" s="189">
        <v>14800</v>
      </c>
      <c r="Y9" s="293">
        <v>3.08</v>
      </c>
      <c r="Z9" s="295">
        <f>W9</f>
        <v>4805</v>
      </c>
      <c r="AA9" s="296">
        <v>4441</v>
      </c>
      <c r="AB9" s="297">
        <v>15100</v>
      </c>
      <c r="AC9" s="298">
        <v>3.4</v>
      </c>
      <c r="AD9" s="295">
        <f>AA9</f>
        <v>4441</v>
      </c>
      <c r="AE9" s="296">
        <v>6472.87</v>
      </c>
      <c r="AF9" s="297">
        <v>16700</v>
      </c>
      <c r="AG9" s="298">
        <v>2.58</v>
      </c>
      <c r="AH9" s="295">
        <f>AE9</f>
        <v>6472.87</v>
      </c>
      <c r="AI9" s="296">
        <v>7277</v>
      </c>
      <c r="AJ9" s="297">
        <v>15500</v>
      </c>
      <c r="AK9" s="298">
        <v>2.13</v>
      </c>
      <c r="AL9" s="295">
        <f>AI9</f>
        <v>7277</v>
      </c>
      <c r="AM9" s="296">
        <v>11719.75</v>
      </c>
      <c r="AN9" s="297">
        <v>18400</v>
      </c>
      <c r="AO9" s="298">
        <v>1.57</v>
      </c>
      <c r="AP9" s="295">
        <f>AM9</f>
        <v>11719.75</v>
      </c>
      <c r="AQ9" s="296">
        <v>8807.9500000000007</v>
      </c>
      <c r="AR9" s="297">
        <v>13300</v>
      </c>
      <c r="AS9" s="298">
        <v>1.51</v>
      </c>
      <c r="AT9" s="295">
        <f>AQ9</f>
        <v>8807.9500000000007</v>
      </c>
      <c r="AU9" s="296"/>
      <c r="AV9" s="292">
        <v>14400</v>
      </c>
      <c r="AW9" s="298"/>
      <c r="AX9" s="295">
        <f>AU9</f>
        <v>0</v>
      </c>
      <c r="AY9" s="296"/>
      <c r="AZ9" s="297">
        <v>14400</v>
      </c>
      <c r="BA9" s="298"/>
      <c r="BB9" s="609">
        <f>AY9</f>
        <v>0</v>
      </c>
      <c r="BC9" s="296"/>
      <c r="BD9" s="335">
        <f t="shared" si="2"/>
        <v>16379</v>
      </c>
      <c r="BE9" s="298"/>
      <c r="BF9" s="609">
        <f>BC9</f>
        <v>0</v>
      </c>
      <c r="BG9" s="296"/>
      <c r="BH9" s="335">
        <f t="shared" si="3"/>
        <v>16379</v>
      </c>
      <c r="BI9" s="298"/>
      <c r="BJ9" s="609">
        <f>BG9</f>
        <v>0</v>
      </c>
    </row>
    <row r="10" spans="1:62" x14ac:dyDescent="0.2">
      <c r="A10" s="128">
        <v>7</v>
      </c>
      <c r="B10" s="129" t="s">
        <v>220</v>
      </c>
      <c r="C10" s="277">
        <v>8800</v>
      </c>
      <c r="D10" s="289">
        <v>1.65</v>
      </c>
      <c r="E10" s="277">
        <v>8900</v>
      </c>
      <c r="F10" s="189">
        <v>6014</v>
      </c>
      <c r="G10" s="310">
        <v>2.13</v>
      </c>
      <c r="H10" s="277"/>
      <c r="I10" s="189"/>
      <c r="J10" s="311">
        <v>2.13</v>
      </c>
      <c r="K10" s="302">
        <f t="shared" si="0"/>
        <v>6854.4600938967142</v>
      </c>
      <c r="L10" s="183">
        <v>14600</v>
      </c>
      <c r="M10" s="312">
        <v>2.13</v>
      </c>
      <c r="N10" s="302">
        <v>6854</v>
      </c>
      <c r="O10" s="304">
        <f t="shared" si="1"/>
        <v>5869.5652173913049</v>
      </c>
      <c r="P10" s="189">
        <v>13500</v>
      </c>
      <c r="Q10" s="293">
        <v>2.2999999999999998</v>
      </c>
      <c r="R10" s="295">
        <f>O10</f>
        <v>5869.5652173913049</v>
      </c>
      <c r="S10" s="304">
        <v>7879</v>
      </c>
      <c r="T10" s="189">
        <v>13000</v>
      </c>
      <c r="U10" s="293">
        <v>1.65</v>
      </c>
      <c r="V10" s="295">
        <f>S10</f>
        <v>7879</v>
      </c>
      <c r="W10" s="304">
        <v>6255</v>
      </c>
      <c r="X10" s="189">
        <v>17200</v>
      </c>
      <c r="Y10" s="293">
        <v>2.75</v>
      </c>
      <c r="Z10" s="295">
        <f>W10</f>
        <v>6255</v>
      </c>
      <c r="AA10" s="306">
        <v>5709</v>
      </c>
      <c r="AB10" s="297">
        <v>14900</v>
      </c>
      <c r="AC10" s="298">
        <v>2.61</v>
      </c>
      <c r="AD10" s="295">
        <f>AA10</f>
        <v>5709</v>
      </c>
      <c r="AE10" s="306">
        <v>7069.77</v>
      </c>
      <c r="AF10" s="314">
        <v>15200</v>
      </c>
      <c r="AG10" s="315">
        <v>2.15</v>
      </c>
      <c r="AH10" s="313">
        <f>AE10</f>
        <v>7069.77</v>
      </c>
      <c r="AI10" s="306">
        <v>8194</v>
      </c>
      <c r="AJ10" s="314">
        <v>12700</v>
      </c>
      <c r="AK10" s="315">
        <v>1.55</v>
      </c>
      <c r="AL10" s="313">
        <f>AI10</f>
        <v>8194</v>
      </c>
      <c r="AM10" s="306">
        <v>9811.32</v>
      </c>
      <c r="AN10" s="314">
        <v>15600</v>
      </c>
      <c r="AO10" s="315">
        <v>1.59</v>
      </c>
      <c r="AP10" s="313">
        <f>AM10</f>
        <v>9811.32</v>
      </c>
      <c r="AQ10" s="306">
        <v>7654.32</v>
      </c>
      <c r="AR10" s="314">
        <v>12400</v>
      </c>
      <c r="AS10" s="315">
        <v>1.62</v>
      </c>
      <c r="AT10" s="313">
        <f>AQ10</f>
        <v>7654.32</v>
      </c>
      <c r="AU10" s="306"/>
      <c r="AV10" s="302">
        <v>14500</v>
      </c>
      <c r="AW10" s="315"/>
      <c r="AX10" s="313">
        <f>AU10</f>
        <v>0</v>
      </c>
      <c r="AY10" s="306"/>
      <c r="AZ10" s="314">
        <v>14500</v>
      </c>
      <c r="BA10" s="315"/>
      <c r="BB10" s="611">
        <f>AY10</f>
        <v>0</v>
      </c>
      <c r="BC10" s="306"/>
      <c r="BD10" s="335">
        <f t="shared" si="2"/>
        <v>16493</v>
      </c>
      <c r="BE10" s="315"/>
      <c r="BF10" s="611">
        <f>BC10</f>
        <v>0</v>
      </c>
      <c r="BG10" s="306"/>
      <c r="BH10" s="335">
        <f t="shared" si="3"/>
        <v>16493</v>
      </c>
      <c r="BI10" s="315"/>
      <c r="BJ10" s="611">
        <f>BG10</f>
        <v>0</v>
      </c>
    </row>
    <row r="11" spans="1:62" x14ac:dyDescent="0.2">
      <c r="A11" s="69">
        <v>8</v>
      </c>
      <c r="B11" s="130" t="s">
        <v>221</v>
      </c>
      <c r="C11" s="264">
        <v>8100</v>
      </c>
      <c r="D11" s="299">
        <v>1.64</v>
      </c>
      <c r="E11" s="184">
        <v>6600</v>
      </c>
      <c r="F11" s="184">
        <v>3036</v>
      </c>
      <c r="G11" s="310">
        <v>2.29</v>
      </c>
      <c r="H11" s="264"/>
      <c r="I11" s="184"/>
      <c r="J11" s="311">
        <v>2.29</v>
      </c>
      <c r="K11" s="302">
        <f t="shared" si="0"/>
        <v>4847.1615720524014</v>
      </c>
      <c r="L11" s="183">
        <v>11100</v>
      </c>
      <c r="M11" s="312">
        <v>2.29</v>
      </c>
      <c r="N11" s="313">
        <v>3113</v>
      </c>
      <c r="O11" s="304">
        <f t="shared" si="1"/>
        <v>3654.6184738955822</v>
      </c>
      <c r="P11" s="184">
        <v>9100</v>
      </c>
      <c r="Q11" s="303">
        <v>2.4900000000000002</v>
      </c>
      <c r="R11" s="305">
        <f>ROUND(SUM(O11:O15)/5,0)</f>
        <v>2689</v>
      </c>
      <c r="S11" s="304">
        <v>5966</v>
      </c>
      <c r="T11" s="184">
        <v>10500</v>
      </c>
      <c r="U11" s="303">
        <v>1.76</v>
      </c>
      <c r="V11" s="305">
        <f>ROUND(SUM(S11:S15)/5,0)</f>
        <v>3653</v>
      </c>
      <c r="W11" s="304">
        <v>4239</v>
      </c>
      <c r="X11" s="184">
        <v>11700</v>
      </c>
      <c r="Y11" s="303">
        <v>2.76</v>
      </c>
      <c r="Z11" s="305">
        <f>ROUND(SUM(W11:W15)/5,0)</f>
        <v>2824</v>
      </c>
      <c r="AA11" s="306">
        <v>4132</v>
      </c>
      <c r="AB11" s="307">
        <v>13800</v>
      </c>
      <c r="AC11" s="308">
        <v>3.34</v>
      </c>
      <c r="AD11" s="187">
        <f>ROUND(SUM(AA11:AA15)/5,0)</f>
        <v>2578</v>
      </c>
      <c r="AE11" s="306">
        <v>4979.59</v>
      </c>
      <c r="AF11" s="314">
        <v>12200</v>
      </c>
      <c r="AG11" s="315">
        <v>2.4500000000000002</v>
      </c>
      <c r="AH11" s="313">
        <f>ROUND(SUM(AE11:AE16)/6,1)</f>
        <v>3078.5</v>
      </c>
      <c r="AI11" s="314">
        <v>4904</v>
      </c>
      <c r="AJ11" s="314">
        <v>10200</v>
      </c>
      <c r="AK11" s="315">
        <v>2.08</v>
      </c>
      <c r="AL11" s="394">
        <f>ROUND(SUM(AI11:AI16)/6,1)</f>
        <v>3926.2</v>
      </c>
      <c r="AM11" s="314">
        <v>9875.7800000000007</v>
      </c>
      <c r="AN11" s="314">
        <v>15900</v>
      </c>
      <c r="AO11" s="315">
        <v>1.61</v>
      </c>
      <c r="AP11" s="394">
        <f>ROUND(SUM(AM11:AM16)/6,1)</f>
        <v>6893</v>
      </c>
      <c r="AQ11" s="314">
        <v>8013.7</v>
      </c>
      <c r="AR11" s="314">
        <v>11700</v>
      </c>
      <c r="AS11" s="315">
        <v>1.46</v>
      </c>
      <c r="AT11" s="394">
        <f>ROUND(SUM(AQ11:AQ16)/6,1)</f>
        <v>8762.2999999999993</v>
      </c>
      <c r="AU11" s="314"/>
      <c r="AV11" s="302">
        <v>17100</v>
      </c>
      <c r="AW11" s="315"/>
      <c r="AX11" s="394">
        <f>ROUND(SUM(AU11:AU16)/6,1)</f>
        <v>0</v>
      </c>
      <c r="AY11" s="314"/>
      <c r="AZ11" s="314">
        <v>17100</v>
      </c>
      <c r="BA11" s="315"/>
      <c r="BB11" s="611">
        <f>ROUND(SUM(AY11:AY16)/6,1)</f>
        <v>0</v>
      </c>
      <c r="BC11" s="314"/>
      <c r="BD11" s="335">
        <f t="shared" si="2"/>
        <v>19450</v>
      </c>
      <c r="BE11" s="315"/>
      <c r="BF11" s="611">
        <f>ROUND(SUM(BC11:BC16)/6,1)</f>
        <v>0</v>
      </c>
      <c r="BG11" s="314"/>
      <c r="BH11" s="335">
        <f t="shared" si="3"/>
        <v>19450</v>
      </c>
      <c r="BI11" s="315"/>
      <c r="BJ11" s="611">
        <f>ROUND(SUM(BG11:BG16)/6,1)</f>
        <v>0</v>
      </c>
    </row>
    <row r="12" spans="1:62" x14ac:dyDescent="0.2">
      <c r="A12" s="69">
        <v>9</v>
      </c>
      <c r="B12" s="130" t="s">
        <v>222</v>
      </c>
      <c r="C12" s="264">
        <v>3000</v>
      </c>
      <c r="D12" s="299">
        <v>1.54</v>
      </c>
      <c r="E12" s="184">
        <v>5400</v>
      </c>
      <c r="F12" s="184"/>
      <c r="G12" s="300">
        <v>2.7</v>
      </c>
      <c r="H12" s="264"/>
      <c r="I12" s="184"/>
      <c r="J12" s="301">
        <v>2.7</v>
      </c>
      <c r="K12" s="187">
        <f t="shared" si="0"/>
        <v>1962.9629629629628</v>
      </c>
      <c r="L12" s="184">
        <v>5300</v>
      </c>
      <c r="M12" s="303">
        <v>2.7</v>
      </c>
      <c r="N12" s="305"/>
      <c r="O12" s="325">
        <f t="shared" si="1"/>
        <v>2602.7397260273974</v>
      </c>
      <c r="P12" s="184">
        <v>7600</v>
      </c>
      <c r="Q12" s="303">
        <v>2.92</v>
      </c>
      <c r="R12" s="305"/>
      <c r="S12" s="325">
        <v>3220</v>
      </c>
      <c r="T12" s="184">
        <v>6600</v>
      </c>
      <c r="U12" s="303">
        <v>2.0499999999999998</v>
      </c>
      <c r="V12" s="305"/>
      <c r="W12" s="325">
        <v>2011</v>
      </c>
      <c r="X12" s="184">
        <v>7600</v>
      </c>
      <c r="Y12" s="303">
        <v>3.78</v>
      </c>
      <c r="Z12" s="305"/>
      <c r="AA12" s="326">
        <v>1501</v>
      </c>
      <c r="AB12" s="307">
        <v>6800</v>
      </c>
      <c r="AC12" s="308">
        <v>4.53</v>
      </c>
      <c r="AD12" s="187"/>
      <c r="AE12" s="326">
        <v>2747.25</v>
      </c>
      <c r="AF12" s="307">
        <v>7500</v>
      </c>
      <c r="AG12" s="308">
        <v>2.73</v>
      </c>
      <c r="AH12" s="305"/>
      <c r="AI12" s="307">
        <v>4950</v>
      </c>
      <c r="AJ12" s="307">
        <v>9900</v>
      </c>
      <c r="AK12" s="308">
        <v>2</v>
      </c>
      <c r="AL12" s="305"/>
      <c r="AM12" s="307">
        <v>12043.01</v>
      </c>
      <c r="AN12" s="307">
        <v>22400</v>
      </c>
      <c r="AO12" s="308">
        <v>1.86</v>
      </c>
      <c r="AP12" s="305"/>
      <c r="AQ12" s="307">
        <v>6190.48</v>
      </c>
      <c r="AR12" s="307">
        <v>9100</v>
      </c>
      <c r="AS12" s="308">
        <v>1.47</v>
      </c>
      <c r="AT12" s="305"/>
      <c r="AU12" s="307"/>
      <c r="AV12" s="187">
        <v>6100</v>
      </c>
      <c r="AW12" s="308"/>
      <c r="AX12" s="305"/>
      <c r="AY12" s="307"/>
      <c r="AZ12" s="307">
        <v>6100</v>
      </c>
      <c r="BA12" s="308"/>
      <c r="BB12" s="610"/>
      <c r="BC12" s="307"/>
      <c r="BD12" s="335">
        <f t="shared" si="2"/>
        <v>6938</v>
      </c>
      <c r="BE12" s="308"/>
      <c r="BF12" s="610"/>
      <c r="BG12" s="307"/>
      <c r="BH12" s="335">
        <f t="shared" si="3"/>
        <v>6938</v>
      </c>
      <c r="BI12" s="308"/>
      <c r="BJ12" s="610"/>
    </row>
    <row r="13" spans="1:62" x14ac:dyDescent="0.2">
      <c r="A13" s="69">
        <v>10</v>
      </c>
      <c r="B13" s="130" t="s">
        <v>223</v>
      </c>
      <c r="C13" s="264">
        <v>6000</v>
      </c>
      <c r="D13" s="299">
        <v>2.21</v>
      </c>
      <c r="E13" s="184">
        <v>5800</v>
      </c>
      <c r="F13" s="184"/>
      <c r="G13" s="300">
        <v>2.79</v>
      </c>
      <c r="H13" s="264"/>
      <c r="I13" s="184"/>
      <c r="J13" s="301">
        <v>2.79</v>
      </c>
      <c r="K13" s="187">
        <f t="shared" si="0"/>
        <v>2974.9103942652328</v>
      </c>
      <c r="L13" s="184">
        <v>8300</v>
      </c>
      <c r="M13" s="303">
        <v>2.79</v>
      </c>
      <c r="N13" s="305"/>
      <c r="O13" s="325">
        <f t="shared" si="1"/>
        <v>2553.1914893617022</v>
      </c>
      <c r="P13" s="184">
        <v>7200</v>
      </c>
      <c r="Q13" s="303">
        <v>2.82</v>
      </c>
      <c r="R13" s="305"/>
      <c r="S13" s="325">
        <v>3216</v>
      </c>
      <c r="T13" s="184">
        <v>9100</v>
      </c>
      <c r="U13" s="303">
        <v>2.83</v>
      </c>
      <c r="V13" s="305"/>
      <c r="W13" s="325">
        <v>2094</v>
      </c>
      <c r="X13" s="184">
        <v>7600</v>
      </c>
      <c r="Y13" s="303">
        <v>3.63</v>
      </c>
      <c r="Z13" s="305"/>
      <c r="AA13" s="326">
        <v>2551</v>
      </c>
      <c r="AB13" s="307">
        <v>10100</v>
      </c>
      <c r="AC13" s="308">
        <v>3.96</v>
      </c>
      <c r="AD13" s="187"/>
      <c r="AE13" s="326">
        <v>4029.85</v>
      </c>
      <c r="AF13" s="307">
        <v>10800</v>
      </c>
      <c r="AG13" s="308">
        <v>2.68</v>
      </c>
      <c r="AH13" s="305"/>
      <c r="AI13" s="307">
        <v>2396</v>
      </c>
      <c r="AJ13" s="307">
        <v>7500</v>
      </c>
      <c r="AK13" s="308">
        <v>3.13</v>
      </c>
      <c r="AL13" s="305"/>
      <c r="AM13" s="307">
        <v>5095.79</v>
      </c>
      <c r="AN13" s="307">
        <v>13300</v>
      </c>
      <c r="AO13" s="308">
        <v>2.61</v>
      </c>
      <c r="AP13" s="305"/>
      <c r="AQ13" s="307">
        <v>6391.3</v>
      </c>
      <c r="AR13" s="307">
        <v>14700</v>
      </c>
      <c r="AS13" s="308">
        <v>2.2999999999999998</v>
      </c>
      <c r="AT13" s="305"/>
      <c r="AU13" s="307"/>
      <c r="AV13" s="187">
        <v>19300</v>
      </c>
      <c r="AW13" s="308"/>
      <c r="AX13" s="305"/>
      <c r="AY13" s="307"/>
      <c r="AZ13" s="307">
        <v>19300</v>
      </c>
      <c r="BA13" s="308"/>
      <c r="BB13" s="610"/>
      <c r="BC13" s="307"/>
      <c r="BD13" s="335">
        <f t="shared" si="2"/>
        <v>21951</v>
      </c>
      <c r="BE13" s="308"/>
      <c r="BF13" s="610"/>
      <c r="BG13" s="307"/>
      <c r="BH13" s="335">
        <f t="shared" si="3"/>
        <v>21951</v>
      </c>
      <c r="BI13" s="308"/>
      <c r="BJ13" s="610"/>
    </row>
    <row r="14" spans="1:62" x14ac:dyDescent="0.2">
      <c r="A14" s="69">
        <v>11</v>
      </c>
      <c r="B14" s="130" t="s">
        <v>224</v>
      </c>
      <c r="C14" s="264">
        <v>7000</v>
      </c>
      <c r="D14" s="299">
        <v>2.4</v>
      </c>
      <c r="E14" s="184">
        <v>5200</v>
      </c>
      <c r="F14" s="184"/>
      <c r="G14" s="300">
        <v>2.52</v>
      </c>
      <c r="H14" s="264"/>
      <c r="I14" s="184"/>
      <c r="J14" s="301">
        <v>2.52</v>
      </c>
      <c r="K14" s="187">
        <f t="shared" si="0"/>
        <v>2460.3174603174602</v>
      </c>
      <c r="L14" s="184">
        <v>6200</v>
      </c>
      <c r="M14" s="303">
        <v>2.52</v>
      </c>
      <c r="N14" s="305"/>
      <c r="O14" s="325">
        <f t="shared" si="1"/>
        <v>1400</v>
      </c>
      <c r="P14" s="184">
        <v>3500</v>
      </c>
      <c r="Q14" s="303">
        <v>2.5</v>
      </c>
      <c r="R14" s="305"/>
      <c r="S14" s="325">
        <v>1577</v>
      </c>
      <c r="T14" s="184">
        <v>3800</v>
      </c>
      <c r="U14" s="303">
        <v>2.41</v>
      </c>
      <c r="V14" s="305"/>
      <c r="W14" s="325">
        <v>2314</v>
      </c>
      <c r="X14" s="184">
        <v>5900</v>
      </c>
      <c r="Y14" s="303">
        <v>2.5499999999999998</v>
      </c>
      <c r="Z14" s="305"/>
      <c r="AA14" s="326">
        <v>1445</v>
      </c>
      <c r="AB14" s="307">
        <v>3700</v>
      </c>
      <c r="AC14" s="308">
        <v>2.56</v>
      </c>
      <c r="AD14" s="187"/>
      <c r="AE14" s="326">
        <v>1920</v>
      </c>
      <c r="AF14" s="307">
        <v>4800</v>
      </c>
      <c r="AG14" s="308">
        <v>2.5</v>
      </c>
      <c r="AH14" s="305"/>
      <c r="AI14" s="307">
        <v>1382</v>
      </c>
      <c r="AJ14" s="307">
        <v>3400</v>
      </c>
      <c r="AK14" s="308">
        <v>2.46</v>
      </c>
      <c r="AL14" s="305"/>
      <c r="AM14" s="307">
        <v>2187.5</v>
      </c>
      <c r="AN14" s="307">
        <v>4900</v>
      </c>
      <c r="AO14" s="308">
        <v>2.2400000000000002</v>
      </c>
      <c r="AP14" s="305"/>
      <c r="AQ14" s="307">
        <v>7330.32</v>
      </c>
      <c r="AR14" s="307">
        <v>16200</v>
      </c>
      <c r="AS14" s="308">
        <v>2.21</v>
      </c>
      <c r="AT14" s="305"/>
      <c r="AU14" s="307"/>
      <c r="AV14" s="187">
        <v>14000</v>
      </c>
      <c r="AW14" s="308"/>
      <c r="AX14" s="305"/>
      <c r="AY14" s="307"/>
      <c r="AZ14" s="307">
        <v>14000</v>
      </c>
      <c r="BA14" s="308"/>
      <c r="BB14" s="610"/>
      <c r="BC14" s="307"/>
      <c r="BD14" s="335">
        <f t="shared" si="2"/>
        <v>15923</v>
      </c>
      <c r="BE14" s="308"/>
      <c r="BF14" s="610"/>
      <c r="BG14" s="307"/>
      <c r="BH14" s="335">
        <f t="shared" si="3"/>
        <v>15923</v>
      </c>
      <c r="BI14" s="308"/>
      <c r="BJ14" s="610"/>
    </row>
    <row r="15" spans="1:62" x14ac:dyDescent="0.2">
      <c r="A15" s="69">
        <v>12</v>
      </c>
      <c r="B15" s="130" t="s">
        <v>225</v>
      </c>
      <c r="C15" s="274">
        <v>8100</v>
      </c>
      <c r="D15" s="316">
        <v>1.93</v>
      </c>
      <c r="E15" s="185">
        <v>6700</v>
      </c>
      <c r="F15" s="185"/>
      <c r="G15" s="317">
        <v>2.44</v>
      </c>
      <c r="H15" s="274"/>
      <c r="I15" s="185"/>
      <c r="J15" s="318">
        <v>2.44</v>
      </c>
      <c r="K15" s="188">
        <f t="shared" si="0"/>
        <v>3319.6721311475412</v>
      </c>
      <c r="L15" s="185">
        <v>8100</v>
      </c>
      <c r="M15" s="319">
        <v>2.44</v>
      </c>
      <c r="N15" s="320"/>
      <c r="O15" s="321">
        <f t="shared" si="1"/>
        <v>3235.2941176470586</v>
      </c>
      <c r="P15" s="185">
        <v>8800</v>
      </c>
      <c r="Q15" s="319">
        <v>2.72</v>
      </c>
      <c r="R15" s="320"/>
      <c r="S15" s="321">
        <v>4286</v>
      </c>
      <c r="T15" s="185">
        <v>12300</v>
      </c>
      <c r="U15" s="319">
        <v>2.87</v>
      </c>
      <c r="V15" s="320"/>
      <c r="W15" s="321">
        <v>3460</v>
      </c>
      <c r="X15" s="185">
        <v>10000</v>
      </c>
      <c r="Y15" s="319">
        <v>2.89</v>
      </c>
      <c r="Z15" s="320"/>
      <c r="AA15" s="322">
        <v>3262</v>
      </c>
      <c r="AB15" s="323">
        <v>9200</v>
      </c>
      <c r="AC15" s="324">
        <v>2.82</v>
      </c>
      <c r="AD15" s="188"/>
      <c r="AE15" s="326">
        <v>2815.53</v>
      </c>
      <c r="AF15" s="307">
        <v>8700</v>
      </c>
      <c r="AG15" s="308">
        <v>3.09</v>
      </c>
      <c r="AH15" s="305"/>
      <c r="AI15" s="307">
        <v>2710</v>
      </c>
      <c r="AJ15" s="307">
        <v>5800</v>
      </c>
      <c r="AK15" s="308">
        <v>2.14</v>
      </c>
      <c r="AL15" s="305"/>
      <c r="AM15" s="307">
        <v>5437.79</v>
      </c>
      <c r="AN15" s="307">
        <v>11800</v>
      </c>
      <c r="AO15" s="308">
        <v>2.17</v>
      </c>
      <c r="AP15" s="305"/>
      <c r="AQ15" s="307">
        <v>14193.55</v>
      </c>
      <c r="AR15" s="307">
        <v>26400</v>
      </c>
      <c r="AS15" s="308">
        <v>1.86</v>
      </c>
      <c r="AT15" s="305"/>
      <c r="AU15" s="307"/>
      <c r="AV15" s="187">
        <v>22300</v>
      </c>
      <c r="AW15" s="308"/>
      <c r="AX15" s="305"/>
      <c r="AY15" s="307"/>
      <c r="AZ15" s="307">
        <v>22300</v>
      </c>
      <c r="BA15" s="308"/>
      <c r="BB15" s="610"/>
      <c r="BC15" s="307"/>
      <c r="BD15" s="335">
        <f t="shared" si="2"/>
        <v>25363</v>
      </c>
      <c r="BE15" s="308"/>
      <c r="BF15" s="610"/>
      <c r="BG15" s="307"/>
      <c r="BH15" s="335">
        <f t="shared" si="3"/>
        <v>25363</v>
      </c>
      <c r="BI15" s="308"/>
      <c r="BJ15" s="610"/>
    </row>
    <row r="16" spans="1:62" x14ac:dyDescent="0.2">
      <c r="A16" s="431">
        <v>13</v>
      </c>
      <c r="B16" s="432" t="s">
        <v>378</v>
      </c>
      <c r="C16" s="327"/>
      <c r="D16" s="290"/>
      <c r="E16" s="327"/>
      <c r="F16" s="327"/>
      <c r="G16" s="290"/>
      <c r="H16" s="327"/>
      <c r="I16" s="327"/>
      <c r="J16" s="290"/>
      <c r="K16" s="327"/>
      <c r="L16" s="327"/>
      <c r="M16" s="290"/>
      <c r="N16" s="327"/>
      <c r="O16" s="327"/>
      <c r="P16" s="327"/>
      <c r="Q16" s="290"/>
      <c r="R16" s="327"/>
      <c r="S16" s="327"/>
      <c r="T16" s="327"/>
      <c r="U16" s="290"/>
      <c r="V16" s="327"/>
      <c r="W16" s="327"/>
      <c r="X16" s="327"/>
      <c r="Y16" s="290"/>
      <c r="Z16" s="327"/>
      <c r="AA16" s="327"/>
      <c r="AB16" s="327"/>
      <c r="AC16" s="290"/>
      <c r="AD16" s="327"/>
      <c r="AE16" s="433">
        <v>1978.72</v>
      </c>
      <c r="AF16" s="395">
        <v>9300</v>
      </c>
      <c r="AG16" s="396">
        <v>4.7</v>
      </c>
      <c r="AH16" s="320"/>
      <c r="AI16" s="395">
        <v>7215</v>
      </c>
      <c r="AJ16" s="395">
        <v>21500</v>
      </c>
      <c r="AK16" s="396">
        <v>2.98</v>
      </c>
      <c r="AL16" s="320"/>
      <c r="AM16" s="395">
        <v>6717.95</v>
      </c>
      <c r="AN16" s="395">
        <v>13100</v>
      </c>
      <c r="AO16" s="396">
        <v>1.95</v>
      </c>
      <c r="AP16" s="320"/>
      <c r="AQ16" s="395">
        <v>10454.549999999999</v>
      </c>
      <c r="AR16" s="395">
        <v>18400</v>
      </c>
      <c r="AS16" s="396">
        <v>1.76</v>
      </c>
      <c r="AT16" s="320"/>
      <c r="AU16" s="395"/>
      <c r="AV16" s="188">
        <v>13500</v>
      </c>
      <c r="AW16" s="396"/>
      <c r="AX16" s="320"/>
      <c r="AY16" s="323"/>
      <c r="AZ16" s="323">
        <v>13500</v>
      </c>
      <c r="BA16" s="324"/>
      <c r="BB16" s="612"/>
      <c r="BC16" s="323"/>
      <c r="BD16" s="655">
        <f t="shared" si="2"/>
        <v>15354</v>
      </c>
      <c r="BE16" s="324"/>
      <c r="BF16" s="612"/>
      <c r="BG16" s="323"/>
      <c r="BH16" s="655">
        <f t="shared" si="3"/>
        <v>15354</v>
      </c>
      <c r="BI16" s="324"/>
      <c r="BJ16" s="612"/>
    </row>
    <row r="17" spans="1:62" x14ac:dyDescent="0.2">
      <c r="C17" s="186"/>
      <c r="D17" s="328"/>
      <c r="E17" s="186"/>
      <c r="F17" s="186"/>
      <c r="G17" s="186"/>
      <c r="H17" s="186"/>
      <c r="I17" s="186"/>
      <c r="J17" s="186"/>
      <c r="K17" s="186"/>
      <c r="L17" s="186"/>
      <c r="M17" s="328"/>
      <c r="N17" s="186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</row>
    <row r="18" spans="1:62" x14ac:dyDescent="0.2">
      <c r="A18" s="119">
        <v>13</v>
      </c>
      <c r="B18" s="43" t="s">
        <v>226</v>
      </c>
      <c r="C18" s="329">
        <v>5100</v>
      </c>
      <c r="D18" s="328"/>
      <c r="E18" s="330">
        <v>5100</v>
      </c>
      <c r="F18" s="186"/>
      <c r="G18" s="186"/>
      <c r="H18" s="330">
        <v>4960</v>
      </c>
      <c r="I18" s="186"/>
      <c r="J18" s="186"/>
      <c r="K18" s="331">
        <v>4610</v>
      </c>
      <c r="L18" s="186"/>
      <c r="M18" s="186"/>
      <c r="N18" s="186"/>
      <c r="O18" s="331">
        <v>4560</v>
      </c>
      <c r="S18" s="332">
        <v>4590</v>
      </c>
      <c r="T18" t="s">
        <v>227</v>
      </c>
      <c r="W18" s="331">
        <v>4860</v>
      </c>
      <c r="AA18" s="333">
        <v>4850</v>
      </c>
      <c r="AE18" s="333">
        <v>4660</v>
      </c>
      <c r="AI18" s="333">
        <v>4510</v>
      </c>
      <c r="AM18" s="333">
        <v>5120</v>
      </c>
      <c r="AQ18" s="333">
        <v>6490</v>
      </c>
      <c r="AU18" s="530">
        <v>5530</v>
      </c>
      <c r="AY18" s="613">
        <v>5530</v>
      </c>
      <c r="AZ18" s="590">
        <v>3905</v>
      </c>
      <c r="BA18" s="118"/>
      <c r="BB18" s="118"/>
      <c r="BC18" s="582">
        <f>ROUND(AY18*BD18/AZ18,0)</f>
        <v>7100</v>
      </c>
      <c r="BD18" s="652">
        <v>5014</v>
      </c>
      <c r="BE18" s="118"/>
      <c r="BF18" s="118"/>
      <c r="BG18" s="582">
        <f>ROUND(BC18*BH18/BD18,0)</f>
        <v>7100</v>
      </c>
      <c r="BH18" s="652">
        <v>5014</v>
      </c>
      <c r="BI18" s="118"/>
      <c r="BJ18" s="118"/>
    </row>
    <row r="19" spans="1:62" x14ac:dyDescent="0.2">
      <c r="A19" s="122">
        <v>14</v>
      </c>
      <c r="B19" s="61" t="s">
        <v>228</v>
      </c>
      <c r="C19" s="334">
        <v>8090</v>
      </c>
      <c r="D19" s="328"/>
      <c r="E19" s="335">
        <f>K19</f>
        <v>9400</v>
      </c>
      <c r="F19" s="186"/>
      <c r="G19" s="186"/>
      <c r="H19" s="335">
        <v>7780</v>
      </c>
      <c r="I19" s="186"/>
      <c r="J19" s="186"/>
      <c r="K19" s="336">
        <v>9400</v>
      </c>
      <c r="L19" s="186"/>
      <c r="M19" s="186"/>
      <c r="N19" s="186"/>
      <c r="O19" s="336">
        <v>9720</v>
      </c>
      <c r="S19" s="337">
        <v>9300</v>
      </c>
      <c r="T19" t="s">
        <v>227</v>
      </c>
      <c r="W19" s="336">
        <v>9840</v>
      </c>
      <c r="AA19" s="338">
        <v>9820</v>
      </c>
      <c r="AE19" s="338">
        <v>9860</v>
      </c>
      <c r="AI19" s="338">
        <v>9760</v>
      </c>
      <c r="AM19" s="338">
        <v>11220</v>
      </c>
      <c r="AQ19" s="338">
        <v>12040</v>
      </c>
      <c r="AU19" s="531">
        <v>10190</v>
      </c>
      <c r="AY19" s="614">
        <v>10190</v>
      </c>
      <c r="AZ19" s="649">
        <v>6774</v>
      </c>
      <c r="BA19" s="118"/>
      <c r="BB19" s="118"/>
      <c r="BC19" s="582">
        <f>ROUND(AY19*BD19/AZ19,0)</f>
        <v>12553</v>
      </c>
      <c r="BD19" s="653">
        <v>8345</v>
      </c>
      <c r="BE19" s="118"/>
      <c r="BF19" s="118"/>
      <c r="BG19" s="582">
        <f>ROUND(BC19*BH19/BD19,0)</f>
        <v>12553</v>
      </c>
      <c r="BH19" s="653">
        <v>8345</v>
      </c>
      <c r="BI19" s="118"/>
      <c r="BJ19" s="118"/>
    </row>
    <row r="20" spans="1:62" x14ac:dyDescent="0.2">
      <c r="A20" s="128" t="s">
        <v>379</v>
      </c>
      <c r="B20" s="67" t="s">
        <v>95</v>
      </c>
      <c r="C20" s="339">
        <f>C18+C19</f>
        <v>13190</v>
      </c>
      <c r="D20" s="328"/>
      <c r="E20" s="339">
        <v>8090</v>
      </c>
      <c r="F20" s="186"/>
      <c r="G20" s="186"/>
      <c r="H20" s="339">
        <f>H18+H19</f>
        <v>12740</v>
      </c>
      <c r="I20" s="186"/>
      <c r="J20" s="186"/>
      <c r="K20" s="339">
        <f>K18+K19</f>
        <v>14010</v>
      </c>
      <c r="L20" s="186"/>
      <c r="M20" s="186"/>
      <c r="N20" s="186"/>
      <c r="O20" s="339">
        <f>O18+O19</f>
        <v>14280</v>
      </c>
      <c r="S20" s="336">
        <f>S18+S19</f>
        <v>13890</v>
      </c>
      <c r="W20" s="339">
        <f>W18+W19</f>
        <v>14700</v>
      </c>
      <c r="AA20" s="339">
        <f>AA18+AA19</f>
        <v>14670</v>
      </c>
      <c r="AE20" s="339">
        <f>AE18+AE19</f>
        <v>14520</v>
      </c>
      <c r="AI20" s="339">
        <f>AI18+AI19</f>
        <v>14270</v>
      </c>
      <c r="AM20" s="339">
        <f>AM18+AM19</f>
        <v>16340</v>
      </c>
      <c r="AQ20" s="339">
        <f>AQ18+AQ19</f>
        <v>18530</v>
      </c>
      <c r="AU20" s="532">
        <f>AU18+AU19</f>
        <v>15720</v>
      </c>
      <c r="AY20" s="614">
        <f>AY18+AY19</f>
        <v>15720</v>
      </c>
      <c r="AZ20" s="118"/>
      <c r="BA20" s="118"/>
      <c r="BB20" s="118"/>
      <c r="BC20" s="647">
        <f>BC18+BC19</f>
        <v>19653</v>
      </c>
      <c r="BD20" s="118"/>
      <c r="BE20" s="118"/>
      <c r="BF20" s="118"/>
      <c r="BG20" s="647">
        <f>BG18+BG19</f>
        <v>19653</v>
      </c>
      <c r="BH20" s="118"/>
      <c r="BI20" s="118"/>
      <c r="BJ20" s="118"/>
    </row>
    <row r="21" spans="1:62" x14ac:dyDescent="0.2"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</row>
    <row r="22" spans="1:62" x14ac:dyDescent="0.2">
      <c r="A22" s="128"/>
      <c r="B22" s="67" t="s">
        <v>229</v>
      </c>
      <c r="C22" s="340">
        <v>2440</v>
      </c>
      <c r="E22" s="131">
        <f>K22</f>
        <v>2440</v>
      </c>
      <c r="H22" s="131">
        <f>K22</f>
        <v>2440</v>
      </c>
      <c r="K22" s="339">
        <v>2440</v>
      </c>
      <c r="L22" s="186" t="s">
        <v>227</v>
      </c>
      <c r="O22" s="341">
        <v>2440</v>
      </c>
      <c r="P22" s="186" t="s">
        <v>227</v>
      </c>
      <c r="S22" s="341">
        <v>2440</v>
      </c>
      <c r="T22" s="186" t="s">
        <v>227</v>
      </c>
      <c r="W22" s="341">
        <v>2440</v>
      </c>
      <c r="X22" s="186" t="s">
        <v>227</v>
      </c>
      <c r="AA22" s="341">
        <f>ROUND(AA24*W22/$W$24,0)</f>
        <v>2303</v>
      </c>
      <c r="AB22" s="186" t="s">
        <v>227</v>
      </c>
      <c r="AE22" s="341">
        <f>ROUND(AE24*AA22/$W$24,0)</f>
        <v>2090</v>
      </c>
      <c r="AF22" s="186" t="s">
        <v>227</v>
      </c>
      <c r="AI22" s="341">
        <f>ROUND(AI24*AE22/$W$24,0)</f>
        <v>1862</v>
      </c>
      <c r="AJ22" s="186" t="s">
        <v>227</v>
      </c>
      <c r="AM22" s="341">
        <f>ROUND(AM24*AI22/$W$24,0)</f>
        <v>1659</v>
      </c>
      <c r="AN22" s="186" t="s">
        <v>227</v>
      </c>
      <c r="AQ22" s="341">
        <f>ROUND(AQ24*AM22/$W$24,0)</f>
        <v>1478</v>
      </c>
      <c r="AR22" s="186" t="s">
        <v>227</v>
      </c>
      <c r="AU22" s="582">
        <f>AQ22</f>
        <v>1478</v>
      </c>
      <c r="AV22" s="186" t="s">
        <v>227</v>
      </c>
      <c r="AY22" s="648">
        <f>AU22</f>
        <v>1478</v>
      </c>
      <c r="AZ22" s="590">
        <v>4722</v>
      </c>
      <c r="BA22" s="118"/>
      <c r="BB22" s="118"/>
      <c r="BC22" s="582">
        <f>ROUND(AY22*BD22/AZ22,0)</f>
        <v>1932</v>
      </c>
      <c r="BD22" s="650">
        <v>6173</v>
      </c>
      <c r="BE22" s="118"/>
      <c r="BF22" s="118"/>
      <c r="BG22" s="582">
        <f>ROUND(BC22*BH22/BD22,0)</f>
        <v>1932</v>
      </c>
      <c r="BH22" s="650">
        <v>6173</v>
      </c>
      <c r="BI22" s="118"/>
      <c r="BJ22" s="118"/>
    </row>
    <row r="23" spans="1:62" x14ac:dyDescent="0.2">
      <c r="A23" s="128"/>
      <c r="B23" s="67" t="s">
        <v>230</v>
      </c>
      <c r="C23" s="132"/>
      <c r="E23" s="133">
        <f>K23</f>
        <v>13180</v>
      </c>
      <c r="H23" s="133">
        <f>K23</f>
        <v>13180</v>
      </c>
      <c r="K23" s="342">
        <v>13180</v>
      </c>
      <c r="O23" s="342">
        <v>13580</v>
      </c>
      <c r="S23" s="343">
        <v>13590</v>
      </c>
      <c r="W23" s="343">
        <v>13580</v>
      </c>
      <c r="AA23" s="341">
        <f>AA24-AA22</f>
        <v>12817</v>
      </c>
      <c r="AE23" s="341">
        <f>AE24-AE22</f>
        <v>12450</v>
      </c>
      <c r="AI23" s="341">
        <f>AI24-AI22</f>
        <v>12408</v>
      </c>
      <c r="AM23" s="341">
        <f>AM24-AM22</f>
        <v>12611</v>
      </c>
      <c r="AQ23" s="341">
        <f>AQ24-AQ22</f>
        <v>12792</v>
      </c>
      <c r="AU23" s="533">
        <v>11070</v>
      </c>
      <c r="AY23" s="615">
        <v>11070</v>
      </c>
      <c r="AZ23" s="649">
        <v>11106</v>
      </c>
      <c r="BA23" s="118"/>
      <c r="BB23" s="118"/>
      <c r="BC23" s="654">
        <f>ROUND(AY23*BD23/AZ23,0)</f>
        <v>13649</v>
      </c>
      <c r="BD23" s="651">
        <v>13693</v>
      </c>
      <c r="BE23" s="118"/>
      <c r="BF23" s="118"/>
      <c r="BG23" s="654">
        <f>ROUND(BC23*BH23/BD23,0)</f>
        <v>13649</v>
      </c>
      <c r="BH23" s="651">
        <v>13693</v>
      </c>
      <c r="BI23" s="118"/>
      <c r="BJ23" s="118"/>
    </row>
    <row r="24" spans="1:62" x14ac:dyDescent="0.2">
      <c r="E24" s="68">
        <f>E22+E23</f>
        <v>15620</v>
      </c>
      <c r="H24" s="68">
        <f>H22+H23</f>
        <v>15620</v>
      </c>
      <c r="K24" s="68">
        <f>K23+K22</f>
        <v>15620</v>
      </c>
      <c r="O24" s="68">
        <f>O23+O22</f>
        <v>16020</v>
      </c>
      <c r="S24" s="68">
        <f>S23+S22</f>
        <v>16030</v>
      </c>
      <c r="W24" s="68">
        <f>W22+W23</f>
        <v>16020</v>
      </c>
      <c r="AA24" s="134">
        <v>15120</v>
      </c>
      <c r="AB24" s="68" t="s">
        <v>227</v>
      </c>
      <c r="AE24" s="134">
        <v>14540</v>
      </c>
      <c r="AF24" s="68" t="s">
        <v>227</v>
      </c>
      <c r="AI24" s="134">
        <v>14270</v>
      </c>
      <c r="AJ24" s="68" t="s">
        <v>227</v>
      </c>
      <c r="AM24" s="134">
        <v>14270</v>
      </c>
      <c r="AN24" s="68" t="s">
        <v>227</v>
      </c>
      <c r="AQ24" s="134">
        <v>14270</v>
      </c>
      <c r="AR24" s="68" t="s">
        <v>227</v>
      </c>
      <c r="AU24" s="534" t="s">
        <v>227</v>
      </c>
      <c r="AV24" s="68" t="s">
        <v>227</v>
      </c>
      <c r="AY24" s="534" t="s">
        <v>227</v>
      </c>
      <c r="AZ24" s="68" t="s">
        <v>227</v>
      </c>
      <c r="BC24" s="534" t="s">
        <v>227</v>
      </c>
      <c r="BD24" s="68" t="s">
        <v>227</v>
      </c>
      <c r="BG24" s="534" t="s">
        <v>227</v>
      </c>
      <c r="BH24" s="68" t="s">
        <v>227</v>
      </c>
    </row>
    <row r="26" spans="1:62" x14ac:dyDescent="0.2">
      <c r="B26" t="s">
        <v>231</v>
      </c>
    </row>
    <row r="27" spans="1:62" x14ac:dyDescent="0.2">
      <c r="B27" s="135" t="s">
        <v>380</v>
      </c>
      <c r="C27" s="43"/>
      <c r="D27" s="43"/>
      <c r="E27" s="136">
        <v>5969</v>
      </c>
      <c r="F27" s="59">
        <v>10241</v>
      </c>
      <c r="G27" s="137">
        <f>E27*F27/G4</f>
        <v>37047593.333333336</v>
      </c>
      <c r="H27" s="136">
        <v>6724</v>
      </c>
      <c r="I27" s="59">
        <v>10122</v>
      </c>
      <c r="J27" s="137">
        <f>H27*I27/J4</f>
        <v>41248683.63636364</v>
      </c>
      <c r="K27" s="59">
        <v>6712</v>
      </c>
      <c r="L27" s="59">
        <v>11939</v>
      </c>
      <c r="M27" s="137">
        <f>K27*L27/M4</f>
        <v>48566404.848484851</v>
      </c>
      <c r="N27" s="120"/>
      <c r="O27" s="59">
        <v>6765.701</v>
      </c>
      <c r="P27" s="59">
        <v>11369.04761904762</v>
      </c>
      <c r="Q27" s="137">
        <f>O27*P27/Q4</f>
        <v>45785462.407879829</v>
      </c>
      <c r="R27" s="43"/>
      <c r="S27" s="136">
        <v>6134</v>
      </c>
      <c r="T27" s="59">
        <v>12147</v>
      </c>
      <c r="U27" s="137">
        <f>S27*T27/U4</f>
        <v>44351010.714285716</v>
      </c>
      <c r="V27" s="120"/>
      <c r="W27" s="59">
        <v>7422</v>
      </c>
      <c r="X27" s="59">
        <v>12176</v>
      </c>
      <c r="Y27" s="137">
        <f>W27*X27/Y4</f>
        <v>53158983.529411763</v>
      </c>
      <c r="Z27" s="120"/>
      <c r="AA27" s="59">
        <v>6726</v>
      </c>
      <c r="AB27" s="59">
        <v>12384</v>
      </c>
      <c r="AC27" s="137">
        <f>AA27*AB27/AC4</f>
        <v>48427200</v>
      </c>
      <c r="AD27" s="120"/>
      <c r="AE27" s="59">
        <v>6784</v>
      </c>
      <c r="AF27" s="59">
        <v>12839.51</v>
      </c>
      <c r="AG27" s="137">
        <f>AE27*AF27/AG4</f>
        <v>53767429.530864194</v>
      </c>
      <c r="AH27" s="43"/>
      <c r="AI27" s="136">
        <v>6572</v>
      </c>
      <c r="AJ27" s="59">
        <v>12083</v>
      </c>
      <c r="AK27" s="137">
        <f>AI27*AJ27/AK4</f>
        <v>47267545.238095239</v>
      </c>
      <c r="AL27" s="43"/>
      <c r="AM27" s="136">
        <v>6250.8720000000003</v>
      </c>
      <c r="AN27" s="152">
        <v>14267.52</v>
      </c>
      <c r="AO27" s="255">
        <f>AM27*AN27/AO4</f>
        <v>56805376.609834403</v>
      </c>
      <c r="AP27" s="43"/>
      <c r="AQ27" s="136">
        <v>3125.4360000000001</v>
      </c>
      <c r="AR27" s="152">
        <v>14709.68</v>
      </c>
      <c r="AS27" s="255">
        <f>AQ27*AR27/AS4</f>
        <v>29660750.593858067</v>
      </c>
      <c r="AT27" s="120"/>
      <c r="AU27" s="656"/>
      <c r="AV27" s="450"/>
      <c r="AW27" s="657"/>
      <c r="AX27" s="605"/>
      <c r="AY27" s="656"/>
      <c r="AZ27" s="450"/>
      <c r="BA27" s="657"/>
      <c r="BB27" s="605"/>
      <c r="BC27" s="656"/>
      <c r="BD27" s="450"/>
      <c r="BE27" s="657"/>
      <c r="BF27" s="605"/>
      <c r="BG27" s="656"/>
      <c r="BH27" s="450"/>
      <c r="BI27" s="657"/>
      <c r="BJ27" s="605"/>
    </row>
    <row r="28" spans="1:62" x14ac:dyDescent="0.2">
      <c r="B28" s="138" t="s">
        <v>217</v>
      </c>
      <c r="E28" s="139">
        <v>3451</v>
      </c>
      <c r="F28" s="68">
        <v>12365</v>
      </c>
      <c r="G28" s="140">
        <f>E28*F28/G5</f>
        <v>27889944.444444444</v>
      </c>
      <c r="H28" s="139">
        <v>3339</v>
      </c>
      <c r="I28" s="68">
        <v>12308</v>
      </c>
      <c r="J28" s="140">
        <f>H28*I28/J5</f>
        <v>26860400</v>
      </c>
      <c r="K28" s="68">
        <v>2892</v>
      </c>
      <c r="L28" s="68">
        <v>14641</v>
      </c>
      <c r="M28" s="140">
        <f>K28*L28/M5</f>
        <v>27674360.784313723</v>
      </c>
      <c r="N28" s="130"/>
      <c r="O28" s="68">
        <v>3309.6969999999997</v>
      </c>
      <c r="P28" s="68">
        <v>15263.157894736842</v>
      </c>
      <c r="Q28" s="140">
        <f>O28*P28/Q5</f>
        <v>33234492.036011074</v>
      </c>
      <c r="S28" s="139">
        <v>3355</v>
      </c>
      <c r="T28" s="68">
        <v>16809</v>
      </c>
      <c r="U28" s="140">
        <f>S28*T28/U5</f>
        <v>39995882.978723407</v>
      </c>
      <c r="V28" s="130"/>
      <c r="W28" s="68">
        <v>3579</v>
      </c>
      <c r="X28" s="68">
        <v>16169</v>
      </c>
      <c r="Y28" s="140">
        <f>W28*X28/Y5</f>
        <v>37577175.974025972</v>
      </c>
      <c r="Z28" s="130"/>
      <c r="AA28" s="68">
        <v>3503</v>
      </c>
      <c r="AB28" s="68">
        <v>16218</v>
      </c>
      <c r="AC28" s="140">
        <f>AA28*AB28/AC5</f>
        <v>36417726.92307692</v>
      </c>
      <c r="AD28" s="130"/>
      <c r="AE28" s="68">
        <v>3434</v>
      </c>
      <c r="AF28" s="68">
        <v>17284.77</v>
      </c>
      <c r="AG28" s="140">
        <f>AE28*AF28/AG5</f>
        <v>39308543.165562913</v>
      </c>
      <c r="AI28" s="139">
        <v>3418</v>
      </c>
      <c r="AJ28" s="68">
        <v>16225</v>
      </c>
      <c r="AK28" s="140">
        <f>AI28*AJ28/AK5</f>
        <v>36726523.178807944</v>
      </c>
      <c r="AM28" s="139">
        <v>3395.8609999999999</v>
      </c>
      <c r="AN28" s="50">
        <v>20454.55</v>
      </c>
      <c r="AO28" s="268">
        <f>AM28*AN28/AO5</f>
        <v>52621824.710265152</v>
      </c>
      <c r="AQ28" s="139">
        <v>1697.9304999999999</v>
      </c>
      <c r="AR28" s="50">
        <v>21654.14</v>
      </c>
      <c r="AS28" s="268">
        <f>AQ28*AR28/AS5</f>
        <v>27644529.89268421</v>
      </c>
      <c r="AT28" s="130"/>
      <c r="AU28" s="658"/>
      <c r="AV28" s="134"/>
      <c r="AW28" s="659"/>
      <c r="AX28" s="660"/>
      <c r="AY28" s="658"/>
      <c r="AZ28" s="134"/>
      <c r="BA28" s="659"/>
      <c r="BB28" s="660"/>
      <c r="BC28" s="658"/>
      <c r="BD28" s="134"/>
      <c r="BE28" s="659"/>
      <c r="BF28" s="660"/>
      <c r="BG28" s="658"/>
      <c r="BH28" s="134"/>
      <c r="BI28" s="659"/>
      <c r="BJ28" s="660"/>
    </row>
    <row r="29" spans="1:62" x14ac:dyDescent="0.2">
      <c r="B29" s="138" t="s">
        <v>232</v>
      </c>
      <c r="E29" s="139">
        <v>764</v>
      </c>
      <c r="F29" s="68">
        <v>9149</v>
      </c>
      <c r="G29" s="140">
        <f>E29*F29/G6</f>
        <v>3530220.2020202018</v>
      </c>
      <c r="H29" s="139">
        <v>648</v>
      </c>
      <c r="I29" s="68">
        <v>8252</v>
      </c>
      <c r="J29" s="140">
        <f>H29*I29/J6</f>
        <v>2700654.5454545454</v>
      </c>
      <c r="K29" s="68">
        <v>654</v>
      </c>
      <c r="L29" s="68">
        <v>7928</v>
      </c>
      <c r="M29" s="140">
        <f>K29*L29/M6</f>
        <v>2618642.4242424243</v>
      </c>
      <c r="N29" s="130"/>
      <c r="O29" s="68">
        <v>708.13400000000001</v>
      </c>
      <c r="P29" s="68">
        <v>7773</v>
      </c>
      <c r="Q29" s="140">
        <f>O29*P29/Q6</f>
        <v>2069295.3315789474</v>
      </c>
      <c r="S29" s="139">
        <v>727</v>
      </c>
      <c r="T29" s="68">
        <v>10872</v>
      </c>
      <c r="U29" s="140">
        <f>S29*T29/U6</f>
        <v>4074197.9381443299</v>
      </c>
      <c r="V29" s="130"/>
      <c r="W29" s="68">
        <v>731</v>
      </c>
      <c r="X29" s="68">
        <v>7527</v>
      </c>
      <c r="Y29" s="140">
        <f>W29*X29/Y6</f>
        <v>2227626.3157894737</v>
      </c>
      <c r="Z29" s="130"/>
      <c r="AA29" s="68">
        <v>669</v>
      </c>
      <c r="AB29" s="68">
        <v>6659</v>
      </c>
      <c r="AC29" s="140">
        <f>AA29*AB29/AC6</f>
        <v>1668491.0112359552</v>
      </c>
      <c r="AD29" s="130"/>
      <c r="AE29" s="68">
        <v>687</v>
      </c>
      <c r="AF29" s="68">
        <v>7925</v>
      </c>
      <c r="AG29" s="140">
        <f>AE29*AF29/AG6</f>
        <v>2452466.2162162159</v>
      </c>
      <c r="AI29" s="139">
        <v>660</v>
      </c>
      <c r="AJ29" s="68">
        <v>9275</v>
      </c>
      <c r="AK29" s="140">
        <f>AI29*AJ29/AK6</f>
        <v>2957246.3768115942</v>
      </c>
      <c r="AM29" s="139">
        <v>613.96699999999998</v>
      </c>
      <c r="AN29" s="50">
        <v>11659</v>
      </c>
      <c r="AO29" s="268">
        <f>AM29*AN29/AO6</f>
        <v>3911607.2420765022</v>
      </c>
      <c r="AQ29" s="139">
        <v>306.98349999999999</v>
      </c>
      <c r="AR29" s="50">
        <v>15226</v>
      </c>
      <c r="AS29" s="268">
        <f>AQ29*AR29/AS6</f>
        <v>3095450.8417218542</v>
      </c>
      <c r="AT29" s="130"/>
      <c r="AU29" s="658"/>
      <c r="AV29" s="134"/>
      <c r="AW29" s="659"/>
      <c r="AX29" s="660"/>
      <c r="AY29" s="658"/>
      <c r="AZ29" s="134"/>
      <c r="BA29" s="659"/>
      <c r="BB29" s="660"/>
      <c r="BC29" s="658"/>
      <c r="BD29" s="134"/>
      <c r="BE29" s="659"/>
      <c r="BF29" s="660"/>
      <c r="BG29" s="658"/>
      <c r="BH29" s="134"/>
      <c r="BI29" s="659"/>
      <c r="BJ29" s="660"/>
    </row>
    <row r="30" spans="1:62" x14ac:dyDescent="0.2">
      <c r="B30" s="138" t="s">
        <v>233</v>
      </c>
      <c r="E30" s="139">
        <v>1335</v>
      </c>
      <c r="F30" s="68">
        <v>10000</v>
      </c>
      <c r="G30" s="140">
        <f>E30*F30/G8</f>
        <v>6608910.8910891088</v>
      </c>
      <c r="H30" s="139">
        <v>1305</v>
      </c>
      <c r="I30" s="68">
        <v>9212</v>
      </c>
      <c r="J30" s="140">
        <f>H30*I30/J8</f>
        <v>5951316.8316831682</v>
      </c>
      <c r="K30" s="68">
        <v>1372</v>
      </c>
      <c r="L30" s="68">
        <v>9951</v>
      </c>
      <c r="M30" s="140">
        <f>K30*L30/M8</f>
        <v>6758798.0198019799</v>
      </c>
      <c r="N30" s="130"/>
      <c r="O30" s="68">
        <v>1311.27</v>
      </c>
      <c r="P30" s="68">
        <v>11018.518518518518</v>
      </c>
      <c r="Q30" s="140">
        <f>O30*P30/Q8</f>
        <v>6689005.9156378601</v>
      </c>
      <c r="S30" s="139">
        <v>939</v>
      </c>
      <c r="T30" s="68">
        <v>11420</v>
      </c>
      <c r="U30" s="140">
        <f>S30*T30/U8</f>
        <v>6345195.2662721891</v>
      </c>
      <c r="V30" s="130"/>
      <c r="W30" s="68">
        <v>797</v>
      </c>
      <c r="X30" s="68">
        <v>11179</v>
      </c>
      <c r="Y30" s="140">
        <f>W30*X30/Y8</f>
        <v>4222589.0995260663</v>
      </c>
      <c r="Z30" s="130"/>
      <c r="AA30" s="68">
        <v>813</v>
      </c>
      <c r="AB30" s="68">
        <v>11280</v>
      </c>
      <c r="AC30" s="140">
        <f>AA30*AB30/AC8</f>
        <v>3217768.4210526315</v>
      </c>
      <c r="AD30" s="130"/>
      <c r="AE30" s="68">
        <v>876</v>
      </c>
      <c r="AF30" s="68">
        <v>12089.55</v>
      </c>
      <c r="AG30" s="140">
        <f>AE30*AF30/AG8</f>
        <v>5268878.5074626869</v>
      </c>
      <c r="AI30" s="139">
        <v>764</v>
      </c>
      <c r="AJ30" s="68">
        <v>11530</v>
      </c>
      <c r="AK30" s="140">
        <f>AI30*AJ30/AK8</f>
        <v>4813617.486338798</v>
      </c>
      <c r="AM30" s="139">
        <v>761.19500000000005</v>
      </c>
      <c r="AN30" s="50">
        <v>17972.03</v>
      </c>
      <c r="AO30" s="268">
        <f>AM30*AN30/AO8</f>
        <v>9566586.9761188813</v>
      </c>
      <c r="AQ30" s="139">
        <v>380.59750000000003</v>
      </c>
      <c r="AR30" s="50">
        <v>17253.52</v>
      </c>
      <c r="AS30" s="268">
        <f>AQ30*AR30/AS8</f>
        <v>4624398.9987323945</v>
      </c>
      <c r="AT30" s="130"/>
      <c r="AU30" s="658"/>
      <c r="AV30" s="134"/>
      <c r="AW30" s="659"/>
      <c r="AX30" s="660"/>
      <c r="AY30" s="658"/>
      <c r="AZ30" s="134"/>
      <c r="BA30" s="659"/>
      <c r="BB30" s="660"/>
      <c r="BC30" s="658"/>
      <c r="BD30" s="134"/>
      <c r="BE30" s="659"/>
      <c r="BF30" s="660"/>
      <c r="BG30" s="658"/>
      <c r="BH30" s="134"/>
      <c r="BI30" s="659"/>
      <c r="BJ30" s="660"/>
    </row>
    <row r="31" spans="1:62" x14ac:dyDescent="0.2">
      <c r="B31" s="138" t="s">
        <v>377</v>
      </c>
      <c r="E31" s="139">
        <v>0</v>
      </c>
      <c r="F31" s="68">
        <v>10667</v>
      </c>
      <c r="G31" s="140">
        <f>E31*F31/G9</f>
        <v>0</v>
      </c>
      <c r="H31" s="139">
        <v>17</v>
      </c>
      <c r="I31" s="68">
        <v>4667</v>
      </c>
      <c r="J31" s="140">
        <f>H31*I31/J9</f>
        <v>28850.545454545456</v>
      </c>
      <c r="K31" s="68">
        <v>0</v>
      </c>
      <c r="L31" s="68">
        <v>4291</v>
      </c>
      <c r="M31" s="140">
        <f>K31*L31/M9</f>
        <v>0</v>
      </c>
      <c r="N31" s="130"/>
      <c r="O31" s="68">
        <v>0</v>
      </c>
      <c r="P31" s="68">
        <v>3498.5422740524778</v>
      </c>
      <c r="Q31" s="140">
        <f>O31*P31/Q9</f>
        <v>0</v>
      </c>
      <c r="S31" s="139">
        <v>0</v>
      </c>
      <c r="T31" s="68">
        <v>6567</v>
      </c>
      <c r="U31" s="140">
        <f>S31*T31/U9</f>
        <v>0</v>
      </c>
      <c r="V31" s="130"/>
      <c r="W31" s="68">
        <v>0</v>
      </c>
      <c r="X31" s="68">
        <v>4805</v>
      </c>
      <c r="Y31" s="140">
        <f>W31*X31/Y9</f>
        <v>0</v>
      </c>
      <c r="Z31" s="130"/>
      <c r="AA31" s="68">
        <v>0</v>
      </c>
      <c r="AB31" s="68">
        <v>4441</v>
      </c>
      <c r="AC31" s="140">
        <f>AA31*AB31/AC9</f>
        <v>0</v>
      </c>
      <c r="AD31" s="130"/>
      <c r="AE31" s="68">
        <v>0</v>
      </c>
      <c r="AF31" s="68">
        <v>6472.87</v>
      </c>
      <c r="AG31" s="140">
        <f>AE31*AF31/AG9</f>
        <v>0</v>
      </c>
      <c r="AI31" s="139">
        <v>5</v>
      </c>
      <c r="AJ31" s="68">
        <v>7277</v>
      </c>
      <c r="AK31" s="140">
        <f>AI31*AJ31/AK9</f>
        <v>17082.159624413147</v>
      </c>
      <c r="AM31" s="139">
        <v>4.9939999999999998</v>
      </c>
      <c r="AN31" s="50">
        <v>11719.75</v>
      </c>
      <c r="AO31" s="268">
        <f>AM31*AN31/AO9</f>
        <v>37279.255732484075</v>
      </c>
      <c r="AQ31" s="139">
        <v>2.4969999999999999</v>
      </c>
      <c r="AR31" s="50">
        <v>8807.9500000000007</v>
      </c>
      <c r="AS31" s="268">
        <f>AQ31*AR31/AS9</f>
        <v>14565.199437086094</v>
      </c>
      <c r="AT31" s="130"/>
      <c r="AU31" s="658"/>
      <c r="AV31" s="134"/>
      <c r="AW31" s="659"/>
      <c r="AX31" s="660"/>
      <c r="AY31" s="658"/>
      <c r="AZ31" s="134"/>
      <c r="BA31" s="659"/>
      <c r="BB31" s="660"/>
      <c r="BC31" s="658"/>
      <c r="BD31" s="134"/>
      <c r="BE31" s="659"/>
      <c r="BF31" s="660"/>
      <c r="BG31" s="658"/>
      <c r="BH31" s="134"/>
      <c r="BI31" s="659"/>
      <c r="BJ31" s="660"/>
    </row>
    <row r="32" spans="1:62" x14ac:dyDescent="0.2">
      <c r="B32" s="138" t="s">
        <v>234</v>
      </c>
      <c r="E32" s="139">
        <v>263</v>
      </c>
      <c r="F32" s="68">
        <v>5333</v>
      </c>
      <c r="G32" s="140">
        <f>E32*F32/G10</f>
        <v>658487.79342723009</v>
      </c>
      <c r="H32" s="139">
        <v>254</v>
      </c>
      <c r="I32" s="68">
        <v>6575</v>
      </c>
      <c r="J32" s="140">
        <f>H32*I32/J10</f>
        <v>784061.03286384977</v>
      </c>
      <c r="K32" s="68">
        <v>194</v>
      </c>
      <c r="L32" s="68">
        <v>6854</v>
      </c>
      <c r="M32" s="140">
        <f>K32*L32/M10</f>
        <v>624261.03286384977</v>
      </c>
      <c r="N32" s="130"/>
      <c r="O32" s="68">
        <v>231.61299999999997</v>
      </c>
      <c r="P32" s="68">
        <v>5869.5652173913049</v>
      </c>
      <c r="Q32" s="140">
        <f>O32*P32/Q10</f>
        <v>591072.87334593572</v>
      </c>
      <c r="S32" s="139">
        <v>182</v>
      </c>
      <c r="T32" s="68">
        <v>7879</v>
      </c>
      <c r="U32" s="140">
        <f>S32*T32/U10</f>
        <v>869077.5757575758</v>
      </c>
      <c r="V32" s="130"/>
      <c r="W32" s="68">
        <v>112</v>
      </c>
      <c r="X32" s="68">
        <v>6255</v>
      </c>
      <c r="Y32" s="140">
        <f>W32*X32/Y10</f>
        <v>254749.09090909091</v>
      </c>
      <c r="Z32" s="130"/>
      <c r="AA32" s="68">
        <v>186</v>
      </c>
      <c r="AB32" s="68">
        <v>5709</v>
      </c>
      <c r="AC32" s="140">
        <f>AA32*AB32/AC10</f>
        <v>406848.27586206899</v>
      </c>
      <c r="AD32" s="130"/>
      <c r="AE32" s="68">
        <v>221</v>
      </c>
      <c r="AF32" s="68">
        <v>7069.77</v>
      </c>
      <c r="AG32" s="140">
        <f>AE32*AF32/AG10</f>
        <v>726706.59069767455</v>
      </c>
      <c r="AI32" s="139">
        <v>145</v>
      </c>
      <c r="AJ32" s="68">
        <v>8194</v>
      </c>
      <c r="AK32" s="140">
        <f>AI32*AJ32/AK10</f>
        <v>766535.48387096776</v>
      </c>
      <c r="AM32" s="139">
        <v>65.385000000000005</v>
      </c>
      <c r="AN32" s="50">
        <v>9811.32</v>
      </c>
      <c r="AO32" s="268">
        <f>AM32*AN32/AO10</f>
        <v>403467.39509433962</v>
      </c>
      <c r="AQ32" s="139">
        <v>32.692500000000003</v>
      </c>
      <c r="AR32" s="50">
        <v>7654.32</v>
      </c>
      <c r="AS32" s="268">
        <f>AQ32*AR32/AS10</f>
        <v>154468.43</v>
      </c>
      <c r="AT32" s="130"/>
      <c r="AU32" s="658"/>
      <c r="AV32" s="134"/>
      <c r="AW32" s="659"/>
      <c r="AX32" s="660"/>
      <c r="AY32" s="658"/>
      <c r="AZ32" s="134"/>
      <c r="BA32" s="659"/>
      <c r="BB32" s="660"/>
      <c r="BC32" s="658"/>
      <c r="BD32" s="134"/>
      <c r="BE32" s="659"/>
      <c r="BF32" s="660"/>
      <c r="BG32" s="658"/>
      <c r="BH32" s="134"/>
      <c r="BI32" s="659"/>
      <c r="BJ32" s="660"/>
    </row>
    <row r="33" spans="2:62" x14ac:dyDescent="0.2">
      <c r="B33" s="138" t="s">
        <v>235</v>
      </c>
      <c r="E33" s="141">
        <v>1184</v>
      </c>
      <c r="F33" s="60">
        <v>3343</v>
      </c>
      <c r="G33" s="142">
        <f>E33*F33/G11</f>
        <v>1728433.1877729257</v>
      </c>
      <c r="H33" s="139">
        <v>1111</v>
      </c>
      <c r="I33" s="68">
        <v>3083</v>
      </c>
      <c r="J33" s="142">
        <f>H33*I33/J11</f>
        <v>1495726.2008733624</v>
      </c>
      <c r="K33" s="60">
        <v>1053</v>
      </c>
      <c r="L33" s="60">
        <v>3113</v>
      </c>
      <c r="M33" s="142">
        <f>K33*L33/M11</f>
        <v>1431436.2445414846</v>
      </c>
      <c r="N33" s="123"/>
      <c r="O33" s="60">
        <v>1156.5650000000001</v>
      </c>
      <c r="P33" s="60">
        <v>2689</v>
      </c>
      <c r="Q33" s="142">
        <f>O33*P33/Q11</f>
        <v>1248997.3032128513</v>
      </c>
      <c r="R33" s="61"/>
      <c r="S33" s="141">
        <v>800</v>
      </c>
      <c r="T33" s="60">
        <v>3653</v>
      </c>
      <c r="U33" s="142">
        <f>S33*T33/U11</f>
        <v>1660454.5454545454</v>
      </c>
      <c r="V33" s="123"/>
      <c r="W33" s="60">
        <v>945</v>
      </c>
      <c r="X33" s="60">
        <v>2824</v>
      </c>
      <c r="Y33" s="142">
        <f>W33*X33/Y11</f>
        <v>966913.04347826098</v>
      </c>
      <c r="Z33" s="123"/>
      <c r="AA33" s="60">
        <v>765</v>
      </c>
      <c r="AB33" s="60">
        <v>2578</v>
      </c>
      <c r="AC33" s="142">
        <f>AA33*AB33/AC11</f>
        <v>590470.05988023954</v>
      </c>
      <c r="AD33" s="123"/>
      <c r="AE33" s="60">
        <v>800</v>
      </c>
      <c r="AF33" s="60">
        <v>3078.5</v>
      </c>
      <c r="AG33" s="142">
        <f>AE33*AF33/AG11</f>
        <v>1005224.4897959183</v>
      </c>
      <c r="AH33" s="61"/>
      <c r="AI33" s="141">
        <v>630</v>
      </c>
      <c r="AJ33" s="60">
        <v>3926.2</v>
      </c>
      <c r="AK33" s="142">
        <f>AI33*AJ33/AK11</f>
        <v>1189185.576923077</v>
      </c>
      <c r="AL33" s="61"/>
      <c r="AM33" s="141">
        <v>746.62099999999998</v>
      </c>
      <c r="AN33" s="55">
        <v>6893</v>
      </c>
      <c r="AO33" s="270">
        <f>AM33*AN33/AO11</f>
        <v>3196558.1074534161</v>
      </c>
      <c r="AP33" s="61"/>
      <c r="AQ33" s="141">
        <v>373.31049999999999</v>
      </c>
      <c r="AR33" s="55">
        <v>8762.2999999999993</v>
      </c>
      <c r="AS33" s="270">
        <f>AQ33*AR33/AS11</f>
        <v>2240451.0918835616</v>
      </c>
      <c r="AT33" s="123"/>
      <c r="AU33" s="661"/>
      <c r="AV33" s="451"/>
      <c r="AW33" s="662"/>
      <c r="AX33" s="663"/>
      <c r="AY33" s="661"/>
      <c r="AZ33" s="451"/>
      <c r="BA33" s="662"/>
      <c r="BB33" s="663"/>
      <c r="BC33" s="661"/>
      <c r="BD33" s="451"/>
      <c r="BE33" s="662"/>
      <c r="BF33" s="663"/>
      <c r="BG33" s="661"/>
      <c r="BH33" s="451"/>
      <c r="BI33" s="662"/>
      <c r="BJ33" s="663"/>
    </row>
    <row r="34" spans="2:62" x14ac:dyDescent="0.2">
      <c r="B34" s="143" t="s">
        <v>95</v>
      </c>
      <c r="C34" s="67"/>
      <c r="D34" s="67"/>
      <c r="E34" s="141">
        <v>12966</v>
      </c>
      <c r="F34" s="61"/>
      <c r="G34" s="60">
        <f>SUM(G27:G33)</f>
        <v>77463589.852087244</v>
      </c>
      <c r="H34" s="144">
        <v>13398</v>
      </c>
      <c r="I34" s="67"/>
      <c r="J34" s="142">
        <f>SUM(J27:J33)</f>
        <v>79069692.792693123</v>
      </c>
      <c r="K34" s="60">
        <v>12877</v>
      </c>
      <c r="L34" s="61"/>
      <c r="M34" s="142">
        <f>SUM(M27:M33)</f>
        <v>87673903.354248315</v>
      </c>
      <c r="N34" s="123"/>
      <c r="O34" s="60">
        <v>13482.98</v>
      </c>
      <c r="P34" s="61"/>
      <c r="Q34" s="142">
        <f>SUM(Q27:Q33)</f>
        <v>89618325.867666498</v>
      </c>
      <c r="R34" s="61"/>
      <c r="S34" s="141">
        <v>12137</v>
      </c>
      <c r="T34" s="61"/>
      <c r="U34" s="142">
        <f>SUM(U27:U33)</f>
        <v>97295819.018637761</v>
      </c>
      <c r="V34" s="123"/>
      <c r="W34" s="60">
        <v>13586</v>
      </c>
      <c r="X34" s="61"/>
      <c r="Y34" s="142">
        <f>SUM(Y27:Y33)</f>
        <v>98408037.053140625</v>
      </c>
      <c r="Z34" s="123"/>
      <c r="AA34" s="60">
        <v>12662</v>
      </c>
      <c r="AB34" s="61"/>
      <c r="AC34" s="142">
        <f>SUM(AC27:AC33)</f>
        <v>90728504.691107824</v>
      </c>
      <c r="AD34" s="123"/>
      <c r="AE34" s="60">
        <v>12802</v>
      </c>
      <c r="AF34" s="61"/>
      <c r="AG34" s="142">
        <f>SUM(AG27:AG33)</f>
        <v>102529248.50059961</v>
      </c>
      <c r="AH34" s="123"/>
      <c r="AI34" s="60">
        <v>12194</v>
      </c>
      <c r="AJ34" s="61"/>
      <c r="AK34" s="142">
        <f>SUM(AK27:AK33)</f>
        <v>93737735.500472024</v>
      </c>
      <c r="AL34" s="123"/>
      <c r="AM34" s="144">
        <v>11838.895</v>
      </c>
      <c r="AN34" s="67"/>
      <c r="AO34" s="174">
        <f>SUM(AO27:AO33)</f>
        <v>126542700.29657517</v>
      </c>
      <c r="AP34" s="123"/>
      <c r="AQ34" s="144">
        <v>5919.4475000000002</v>
      </c>
      <c r="AR34" s="67"/>
      <c r="AS34" s="174">
        <f>SUM(AS27:AS33)</f>
        <v>67434615.048317179</v>
      </c>
      <c r="AT34" s="123"/>
      <c r="AU34" s="664"/>
      <c r="AV34" s="665"/>
      <c r="AW34" s="666"/>
      <c r="AX34" s="663"/>
      <c r="AY34" s="664"/>
      <c r="AZ34" s="665"/>
      <c r="BA34" s="666"/>
      <c r="BB34" s="663"/>
      <c r="BC34" s="664"/>
      <c r="BD34" s="665"/>
      <c r="BE34" s="666"/>
      <c r="BF34" s="663"/>
      <c r="BG34" s="664"/>
      <c r="BH34" s="665"/>
      <c r="BI34" s="666"/>
      <c r="BJ34" s="663"/>
    </row>
    <row r="35" spans="2:62" x14ac:dyDescent="0.2">
      <c r="G35" s="506">
        <f>G34/E34</f>
        <v>5974.3629378441492</v>
      </c>
      <c r="J35" s="68">
        <f>J34/H34</f>
        <v>5901.6041791829466</v>
      </c>
      <c r="M35" s="68">
        <f>M34/K34</f>
        <v>6808.5659201870249</v>
      </c>
      <c r="Q35" s="68">
        <f>Q34/O34</f>
        <v>6646.7743679562309</v>
      </c>
      <c r="U35" s="68">
        <f>U34/S34</f>
        <v>8016.4636251658367</v>
      </c>
      <c r="Y35" s="68">
        <f>Y34/W34</f>
        <v>7243.3414583498179</v>
      </c>
      <c r="AC35" s="68">
        <f>AC34/AA34</f>
        <v>7165.4165764577338</v>
      </c>
      <c r="AG35" s="68">
        <f>AG34/AE34</f>
        <v>8008.8461568973289</v>
      </c>
      <c r="AK35" s="68">
        <f>AK34/AI34</f>
        <v>7687.2015335797951</v>
      </c>
      <c r="AO35" s="68">
        <f>AO34/AM34</f>
        <v>10688.725619796034</v>
      </c>
      <c r="AS35" s="68">
        <f>AS34/AQ34</f>
        <v>11392.045465107542</v>
      </c>
      <c r="AW35" s="68"/>
      <c r="BA35" s="68"/>
      <c r="BE35" s="68"/>
      <c r="BI35" s="68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T78"/>
  <sheetViews>
    <sheetView tabSelected="1" workbookViewId="0">
      <pane xSplit="2" ySplit="3" topLeftCell="G18" activePane="bottomRight" state="frozen"/>
      <selection pane="topRight" activeCell="C1" sqref="C1"/>
      <selection pane="bottomLeft" activeCell="A4" sqref="A4"/>
      <selection pane="bottomRight" activeCell="T24" sqref="T24"/>
    </sheetView>
  </sheetViews>
  <sheetFormatPr defaultColWidth="9" defaultRowHeight="13" x14ac:dyDescent="0.2"/>
  <cols>
    <col min="1" max="1" width="6.26953125" style="158" customWidth="1"/>
    <col min="2" max="2" width="13.453125" style="158" customWidth="1"/>
    <col min="3" max="17" width="11" style="158" customWidth="1"/>
    <col min="18" max="16384" width="9" style="158"/>
  </cols>
  <sheetData>
    <row r="1" spans="1:20" x14ac:dyDescent="0.2">
      <c r="A1" s="156" t="s">
        <v>478</v>
      </c>
      <c r="B1" s="211"/>
      <c r="C1" s="31"/>
      <c r="D1" s="31"/>
      <c r="E1" s="31"/>
      <c r="G1" s="31"/>
      <c r="I1" s="31" t="s">
        <v>153</v>
      </c>
      <c r="N1" s="159" t="s">
        <v>150</v>
      </c>
      <c r="P1" s="667" t="str">
        <f>推計方法!H1</f>
        <v>2026.2.22</v>
      </c>
      <c r="Q1" s="732"/>
      <c r="R1" s="211"/>
    </row>
    <row r="2" spans="1:20" x14ac:dyDescent="0.2">
      <c r="A2" s="754" t="s">
        <v>300</v>
      </c>
      <c r="B2" s="755"/>
      <c r="C2" s="215"/>
      <c r="D2" s="157"/>
      <c r="E2" s="157"/>
      <c r="F2" s="157"/>
      <c r="G2" s="157"/>
      <c r="H2" s="157"/>
      <c r="I2" s="193" t="s">
        <v>299</v>
      </c>
      <c r="J2" s="193"/>
      <c r="K2" s="193"/>
      <c r="L2" s="193"/>
      <c r="M2" s="193"/>
      <c r="N2" s="193"/>
      <c r="O2" s="193"/>
      <c r="P2" s="193"/>
      <c r="Q2" s="637"/>
      <c r="R2" s="213"/>
    </row>
    <row r="3" spans="1:20" x14ac:dyDescent="0.2">
      <c r="A3" s="756"/>
      <c r="B3" s="757"/>
      <c r="C3" s="196" t="s">
        <v>69</v>
      </c>
      <c r="D3" s="155" t="s">
        <v>70</v>
      </c>
      <c r="E3" s="155" t="s">
        <v>67</v>
      </c>
      <c r="F3" s="155" t="s">
        <v>61</v>
      </c>
      <c r="G3" s="155" t="s">
        <v>60</v>
      </c>
      <c r="H3" s="155" t="s">
        <v>59</v>
      </c>
      <c r="I3" s="92" t="s">
        <v>58</v>
      </c>
      <c r="J3" s="92" t="s">
        <v>371</v>
      </c>
      <c r="K3" s="92" t="s">
        <v>438</v>
      </c>
      <c r="L3" s="92" t="s">
        <v>429</v>
      </c>
      <c r="M3" s="92" t="s">
        <v>492</v>
      </c>
      <c r="N3" s="234" t="s">
        <v>553</v>
      </c>
      <c r="O3" s="234" t="s">
        <v>577</v>
      </c>
      <c r="P3" s="234" t="s">
        <v>617</v>
      </c>
      <c r="Q3" s="638" t="s">
        <v>629</v>
      </c>
      <c r="R3" s="7" t="s">
        <v>642</v>
      </c>
    </row>
    <row r="4" spans="1:20" x14ac:dyDescent="0.2">
      <c r="A4" s="202"/>
      <c r="B4" s="194" t="s">
        <v>252</v>
      </c>
      <c r="C4" s="216">
        <f>SUM(C5:C14)</f>
        <v>994382</v>
      </c>
      <c r="D4" s="190">
        <f t="shared" ref="D4:H4" si="0">SUM(D5:D14)</f>
        <v>996948</v>
      </c>
      <c r="E4" s="190">
        <f t="shared" si="0"/>
        <v>1001299</v>
      </c>
      <c r="F4" s="190">
        <f t="shared" si="0"/>
        <v>1035737</v>
      </c>
      <c r="G4" s="190">
        <f t="shared" si="0"/>
        <v>993059</v>
      </c>
      <c r="H4" s="190">
        <f t="shared" si="0"/>
        <v>1173797</v>
      </c>
      <c r="I4" s="190">
        <f t="shared" ref="I4:J4" si="1">SUM(I5:I14)</f>
        <v>1225568</v>
      </c>
      <c r="J4" s="190">
        <f t="shared" si="1"/>
        <v>1283749</v>
      </c>
      <c r="K4" s="190">
        <f t="shared" ref="K4:L4" si="2">SUM(K5:K14)</f>
        <v>1236105</v>
      </c>
      <c r="L4" s="190">
        <f t="shared" si="2"/>
        <v>1231163</v>
      </c>
      <c r="M4" s="190">
        <f t="shared" ref="M4" si="3">SUM(M5:M14)</f>
        <v>625851</v>
      </c>
      <c r="N4" s="190">
        <f t="shared" ref="N4:O4" si="4">SUM(N5:N14)</f>
        <v>823063.92668599996</v>
      </c>
      <c r="O4" s="190">
        <f t="shared" si="4"/>
        <v>1142941.063817</v>
      </c>
      <c r="P4" s="190">
        <f t="shared" ref="P4:Q4" si="5">SUM(P5:P14)</f>
        <v>1567659</v>
      </c>
      <c r="Q4" s="190">
        <f t="shared" si="5"/>
        <v>1505944</v>
      </c>
      <c r="R4" s="507">
        <f>ROUND((Q4-P4)/P4*100,1)</f>
        <v>-3.9</v>
      </c>
    </row>
    <row r="5" spans="1:20" x14ac:dyDescent="0.2">
      <c r="A5" s="200"/>
      <c r="B5" s="194" t="s">
        <v>104</v>
      </c>
      <c r="C5" s="216">
        <f>C16</f>
        <v>270391</v>
      </c>
      <c r="D5" s="190">
        <f t="shared" ref="D5:H5" si="6">D16</f>
        <v>272182</v>
      </c>
      <c r="E5" s="190">
        <f t="shared" si="6"/>
        <v>282956</v>
      </c>
      <c r="F5" s="190">
        <f t="shared" si="6"/>
        <v>303144</v>
      </c>
      <c r="G5" s="190">
        <f t="shared" si="6"/>
        <v>297367</v>
      </c>
      <c r="H5" s="190">
        <f t="shared" si="6"/>
        <v>341858</v>
      </c>
      <c r="I5" s="190">
        <f t="shared" ref="I5:J5" si="7">I16</f>
        <v>360723</v>
      </c>
      <c r="J5" s="190">
        <f t="shared" si="7"/>
        <v>403169</v>
      </c>
      <c r="K5" s="190">
        <f t="shared" ref="K5:L5" si="8">K16</f>
        <v>352005</v>
      </c>
      <c r="L5" s="190">
        <f t="shared" si="8"/>
        <v>356608</v>
      </c>
      <c r="M5" s="190">
        <f t="shared" ref="M5" si="9">M16</f>
        <v>156815</v>
      </c>
      <c r="N5" s="190">
        <f t="shared" ref="N5:O5" si="10">N16</f>
        <v>172813.92668599999</v>
      </c>
      <c r="O5" s="190">
        <f t="shared" si="10"/>
        <v>283470.06381700002</v>
      </c>
      <c r="P5" s="190">
        <f t="shared" ref="P5:Q5" si="11">P16</f>
        <v>378402</v>
      </c>
      <c r="Q5" s="190">
        <f t="shared" si="11"/>
        <v>415243</v>
      </c>
      <c r="R5" s="508">
        <f t="shared" ref="R5:R65" si="12">ROUND((Q5-P5)/P5*100,1)</f>
        <v>9.6999999999999993</v>
      </c>
      <c r="T5" s="158" t="s">
        <v>616</v>
      </c>
    </row>
    <row r="6" spans="1:20" x14ac:dyDescent="0.2">
      <c r="A6" s="201"/>
      <c r="B6" s="194" t="s">
        <v>253</v>
      </c>
      <c r="C6" s="216">
        <f>C17</f>
        <v>99312</v>
      </c>
      <c r="D6" s="190">
        <f t="shared" ref="D6:H6" si="13">D17</f>
        <v>95055</v>
      </c>
      <c r="E6" s="190">
        <f t="shared" si="13"/>
        <v>92174</v>
      </c>
      <c r="F6" s="190">
        <f t="shared" si="13"/>
        <v>98911</v>
      </c>
      <c r="G6" s="190">
        <f t="shared" si="13"/>
        <v>94176</v>
      </c>
      <c r="H6" s="190">
        <f t="shared" si="13"/>
        <v>107778</v>
      </c>
      <c r="I6" s="190">
        <f t="shared" ref="I6:J6" si="14">I17</f>
        <v>117058</v>
      </c>
      <c r="J6" s="190">
        <f t="shared" si="14"/>
        <v>118241</v>
      </c>
      <c r="K6" s="190">
        <f t="shared" ref="K6:L6" si="15">K17</f>
        <v>120168</v>
      </c>
      <c r="L6" s="190">
        <f t="shared" si="15"/>
        <v>122652</v>
      </c>
      <c r="M6" s="190">
        <f t="shared" ref="M6" si="16">M17</f>
        <v>59514</v>
      </c>
      <c r="N6" s="190">
        <f t="shared" ref="N6:O6" si="17">N17</f>
        <v>86135</v>
      </c>
      <c r="O6" s="190">
        <f t="shared" si="17"/>
        <v>118442</v>
      </c>
      <c r="P6" s="190">
        <f t="shared" ref="P6:Q6" si="18">P17</f>
        <v>167942</v>
      </c>
      <c r="Q6" s="190">
        <f t="shared" si="18"/>
        <v>155925</v>
      </c>
      <c r="R6" s="508">
        <f t="shared" si="12"/>
        <v>-7.2</v>
      </c>
      <c r="T6" s="158" t="s">
        <v>616</v>
      </c>
    </row>
    <row r="7" spans="1:20" x14ac:dyDescent="0.2">
      <c r="A7" s="201"/>
      <c r="B7" s="194" t="s">
        <v>254</v>
      </c>
      <c r="C7" s="216">
        <f>C21</f>
        <v>115729</v>
      </c>
      <c r="D7" s="190">
        <f t="shared" ref="D7:H7" si="19">D21</f>
        <v>112406</v>
      </c>
      <c r="E7" s="190">
        <f t="shared" si="19"/>
        <v>108705</v>
      </c>
      <c r="F7" s="190">
        <f t="shared" si="19"/>
        <v>109623</v>
      </c>
      <c r="G7" s="190">
        <f t="shared" si="19"/>
        <v>104419</v>
      </c>
      <c r="H7" s="190">
        <f t="shared" si="19"/>
        <v>119304</v>
      </c>
      <c r="I7" s="190">
        <f t="shared" ref="I7:J7" si="20">I21</f>
        <v>124985</v>
      </c>
      <c r="J7" s="190">
        <f t="shared" si="20"/>
        <v>128927</v>
      </c>
      <c r="K7" s="190">
        <f t="shared" ref="K7:L7" si="21">K21</f>
        <v>145691</v>
      </c>
      <c r="L7" s="190">
        <f t="shared" si="21"/>
        <v>141422</v>
      </c>
      <c r="M7" s="190">
        <f t="shared" ref="M7" si="22">M21</f>
        <v>77686</v>
      </c>
      <c r="N7" s="190">
        <f t="shared" ref="N7:O7" si="23">N21</f>
        <v>114370</v>
      </c>
      <c r="O7" s="190">
        <f t="shared" si="23"/>
        <v>139032</v>
      </c>
      <c r="P7" s="190">
        <f t="shared" ref="P7:Q7" si="24">P21</f>
        <v>188712</v>
      </c>
      <c r="Q7" s="190">
        <f t="shared" si="24"/>
        <v>166069</v>
      </c>
      <c r="R7" s="508">
        <f t="shared" si="12"/>
        <v>-12</v>
      </c>
    </row>
    <row r="8" spans="1:20" x14ac:dyDescent="0.2">
      <c r="A8" s="201"/>
      <c r="B8" s="194" t="s">
        <v>255</v>
      </c>
      <c r="C8" s="216">
        <f>C27</f>
        <v>65895</v>
      </c>
      <c r="D8" s="190">
        <f t="shared" ref="D8:H8" si="25">D27</f>
        <v>63867</v>
      </c>
      <c r="E8" s="190">
        <f t="shared" si="25"/>
        <v>62187</v>
      </c>
      <c r="F8" s="190">
        <f t="shared" si="25"/>
        <v>62675</v>
      </c>
      <c r="G8" s="190">
        <f t="shared" si="25"/>
        <v>59509</v>
      </c>
      <c r="H8" s="190">
        <f t="shared" si="25"/>
        <v>67853</v>
      </c>
      <c r="I8" s="190">
        <f t="shared" ref="I8:J8" si="26">I27</f>
        <v>73834</v>
      </c>
      <c r="J8" s="190">
        <f t="shared" si="26"/>
        <v>78344</v>
      </c>
      <c r="K8" s="190">
        <f t="shared" ref="K8:L8" si="27">K27</f>
        <v>77512</v>
      </c>
      <c r="L8" s="190">
        <f t="shared" si="27"/>
        <v>80949</v>
      </c>
      <c r="M8" s="190">
        <f t="shared" ref="M8" si="28">M27</f>
        <v>45011</v>
      </c>
      <c r="N8" s="190">
        <f t="shared" ref="N8:O8" si="29">N27</f>
        <v>57404</v>
      </c>
      <c r="O8" s="190">
        <f t="shared" si="29"/>
        <v>69413</v>
      </c>
      <c r="P8" s="190">
        <f t="shared" ref="P8:Q8" si="30">P27</f>
        <v>95404</v>
      </c>
      <c r="Q8" s="190">
        <f t="shared" si="30"/>
        <v>88780</v>
      </c>
      <c r="R8" s="508">
        <f t="shared" si="12"/>
        <v>-6.9</v>
      </c>
    </row>
    <row r="9" spans="1:20" x14ac:dyDescent="0.2">
      <c r="A9" s="201"/>
      <c r="B9" s="194" t="s">
        <v>256</v>
      </c>
      <c r="C9" s="216">
        <f>C33</f>
        <v>98718</v>
      </c>
      <c r="D9" s="190">
        <f t="shared" ref="D9:H9" si="31">D33</f>
        <v>95926</v>
      </c>
      <c r="E9" s="190">
        <f t="shared" si="31"/>
        <v>94127</v>
      </c>
      <c r="F9" s="190">
        <f t="shared" si="31"/>
        <v>94974</v>
      </c>
      <c r="G9" s="190">
        <f t="shared" si="31"/>
        <v>88756</v>
      </c>
      <c r="H9" s="190">
        <f t="shared" si="31"/>
        <v>101023</v>
      </c>
      <c r="I9" s="190">
        <f t="shared" ref="I9:J9" si="32">I33</f>
        <v>110054</v>
      </c>
      <c r="J9" s="190">
        <f t="shared" si="32"/>
        <v>111945</v>
      </c>
      <c r="K9" s="190">
        <f t="shared" ref="K9:L9" si="33">K33</f>
        <v>108817</v>
      </c>
      <c r="L9" s="190">
        <f t="shared" si="33"/>
        <v>110245</v>
      </c>
      <c r="M9" s="190">
        <f t="shared" ref="M9" si="34">M33</f>
        <v>70381</v>
      </c>
      <c r="N9" s="190">
        <f t="shared" ref="N9:O9" si="35">N33</f>
        <v>91110</v>
      </c>
      <c r="O9" s="190">
        <f t="shared" si="35"/>
        <v>114202</v>
      </c>
      <c r="P9" s="190">
        <f t="shared" ref="P9:Q9" si="36">P33</f>
        <v>151150</v>
      </c>
      <c r="Q9" s="190">
        <f t="shared" si="36"/>
        <v>142262</v>
      </c>
      <c r="R9" s="508">
        <f t="shared" si="12"/>
        <v>-5.9</v>
      </c>
    </row>
    <row r="10" spans="1:20" x14ac:dyDescent="0.2">
      <c r="A10" s="201"/>
      <c r="B10" s="194" t="s">
        <v>257</v>
      </c>
      <c r="C10" s="216">
        <f>C40</f>
        <v>82821</v>
      </c>
      <c r="D10" s="190">
        <f t="shared" ref="D10:H10" si="37">D40</f>
        <v>96796</v>
      </c>
      <c r="E10" s="190">
        <f t="shared" si="37"/>
        <v>85392</v>
      </c>
      <c r="F10" s="190">
        <f t="shared" si="37"/>
        <v>89752</v>
      </c>
      <c r="G10" s="190">
        <f t="shared" si="37"/>
        <v>73995</v>
      </c>
      <c r="H10" s="190">
        <f t="shared" si="37"/>
        <v>122535</v>
      </c>
      <c r="I10" s="190">
        <f t="shared" ref="I10:J10" si="38">I40</f>
        <v>109933</v>
      </c>
      <c r="J10" s="190">
        <f t="shared" si="38"/>
        <v>103883</v>
      </c>
      <c r="K10" s="190">
        <f t="shared" ref="K10:L10" si="39">K40</f>
        <v>106763</v>
      </c>
      <c r="L10" s="190">
        <f t="shared" si="39"/>
        <v>95546</v>
      </c>
      <c r="M10" s="190">
        <f t="shared" ref="M10" si="40">M40</f>
        <v>38001</v>
      </c>
      <c r="N10" s="190">
        <f t="shared" ref="N10:O10" si="41">N40</f>
        <v>59204</v>
      </c>
      <c r="O10" s="190">
        <f t="shared" si="41"/>
        <v>101211</v>
      </c>
      <c r="P10" s="190">
        <f t="shared" ref="P10:Q10" si="42">P40</f>
        <v>167508</v>
      </c>
      <c r="Q10" s="190">
        <f t="shared" si="42"/>
        <v>154161</v>
      </c>
      <c r="R10" s="508">
        <f t="shared" si="12"/>
        <v>-8</v>
      </c>
      <c r="S10" s="158" t="s">
        <v>519</v>
      </c>
    </row>
    <row r="11" spans="1:20" x14ac:dyDescent="0.2">
      <c r="A11" s="201"/>
      <c r="B11" s="194" t="s">
        <v>258</v>
      </c>
      <c r="C11" s="216">
        <f>C45</f>
        <v>51736</v>
      </c>
      <c r="D11" s="190">
        <f t="shared" ref="D11:H11" si="43">D45</f>
        <v>50914</v>
      </c>
      <c r="E11" s="190">
        <f t="shared" si="43"/>
        <v>51348</v>
      </c>
      <c r="F11" s="190">
        <f t="shared" si="43"/>
        <v>51276</v>
      </c>
      <c r="G11" s="190">
        <f t="shared" si="43"/>
        <v>49517</v>
      </c>
      <c r="H11" s="190">
        <f t="shared" si="43"/>
        <v>56584</v>
      </c>
      <c r="I11" s="190">
        <f t="shared" ref="I11:J11" si="44">I45</f>
        <v>59392</v>
      </c>
      <c r="J11" s="190">
        <f t="shared" si="44"/>
        <v>61068</v>
      </c>
      <c r="K11" s="190">
        <f t="shared" ref="K11:L11" si="45">K45</f>
        <v>57358</v>
      </c>
      <c r="L11" s="190">
        <f t="shared" si="45"/>
        <v>57251</v>
      </c>
      <c r="M11" s="190">
        <f t="shared" ref="M11" si="46">M45</f>
        <v>31726</v>
      </c>
      <c r="N11" s="190">
        <f t="shared" ref="N11:O11" si="47">N45</f>
        <v>43386</v>
      </c>
      <c r="O11" s="190">
        <f t="shared" si="47"/>
        <v>52833</v>
      </c>
      <c r="P11" s="190">
        <f t="shared" ref="P11:Q11" si="48">P45</f>
        <v>68836</v>
      </c>
      <c r="Q11" s="190">
        <f t="shared" si="48"/>
        <v>61912</v>
      </c>
      <c r="R11" s="508">
        <f t="shared" si="12"/>
        <v>-10.1</v>
      </c>
    </row>
    <row r="12" spans="1:20" x14ac:dyDescent="0.2">
      <c r="A12" s="201"/>
      <c r="B12" s="194" t="s">
        <v>259</v>
      </c>
      <c r="C12" s="216">
        <f>C53</f>
        <v>82739</v>
      </c>
      <c r="D12" s="190">
        <f t="shared" ref="D12:H12" si="49">D53</f>
        <v>85965</v>
      </c>
      <c r="E12" s="190">
        <f t="shared" si="49"/>
        <v>96809</v>
      </c>
      <c r="F12" s="190">
        <f t="shared" si="49"/>
        <v>101447</v>
      </c>
      <c r="G12" s="190">
        <f t="shared" si="49"/>
        <v>100603</v>
      </c>
      <c r="H12" s="190">
        <f t="shared" si="49"/>
        <v>108629</v>
      </c>
      <c r="I12" s="190">
        <f t="shared" ref="I12:J12" si="50">I53</f>
        <v>116392</v>
      </c>
      <c r="J12" s="190">
        <f t="shared" si="50"/>
        <v>119008</v>
      </c>
      <c r="K12" s="190">
        <f t="shared" ref="K12:L12" si="51">K53</f>
        <v>115579</v>
      </c>
      <c r="L12" s="190">
        <f t="shared" si="51"/>
        <v>110237</v>
      </c>
      <c r="M12" s="190">
        <f t="shared" ref="M12" si="52">M53</f>
        <v>59273</v>
      </c>
      <c r="N12" s="190">
        <f t="shared" ref="N12:O12" si="53">N53</f>
        <v>72422</v>
      </c>
      <c r="O12" s="190">
        <f t="shared" si="53"/>
        <v>99762</v>
      </c>
      <c r="P12" s="190">
        <f t="shared" ref="P12:Q12" si="54">P53</f>
        <v>127769</v>
      </c>
      <c r="Q12" s="190">
        <f t="shared" si="54"/>
        <v>122300</v>
      </c>
      <c r="R12" s="508">
        <f t="shared" si="12"/>
        <v>-4.3</v>
      </c>
    </row>
    <row r="13" spans="1:20" x14ac:dyDescent="0.2">
      <c r="A13" s="201"/>
      <c r="B13" s="194" t="s">
        <v>260</v>
      </c>
      <c r="C13" s="216">
        <f>C59</f>
        <v>32069</v>
      </c>
      <c r="D13" s="190">
        <f t="shared" ref="D13:H13" si="55">D59</f>
        <v>32119</v>
      </c>
      <c r="E13" s="190">
        <f t="shared" si="55"/>
        <v>32113</v>
      </c>
      <c r="F13" s="190">
        <f t="shared" si="55"/>
        <v>30710</v>
      </c>
      <c r="G13" s="190">
        <f t="shared" si="55"/>
        <v>28374</v>
      </c>
      <c r="H13" s="190">
        <f t="shared" si="55"/>
        <v>32357</v>
      </c>
      <c r="I13" s="190">
        <f t="shared" ref="I13:J13" si="56">I59</f>
        <v>35621</v>
      </c>
      <c r="J13" s="190">
        <f t="shared" si="56"/>
        <v>37682</v>
      </c>
      <c r="K13" s="190">
        <f t="shared" ref="K13:L13" si="57">K59</f>
        <v>36914</v>
      </c>
      <c r="L13" s="190">
        <f t="shared" si="57"/>
        <v>40403</v>
      </c>
      <c r="M13" s="190">
        <f t="shared" ref="M13" si="58">M59</f>
        <v>23732</v>
      </c>
      <c r="N13" s="190">
        <f t="shared" ref="N13:O13" si="59">N59</f>
        <v>32732</v>
      </c>
      <c r="O13" s="190">
        <f t="shared" si="59"/>
        <v>38408</v>
      </c>
      <c r="P13" s="190">
        <f t="shared" ref="P13:Q13" si="60">P59</f>
        <v>54045</v>
      </c>
      <c r="Q13" s="190">
        <f t="shared" si="60"/>
        <v>49342</v>
      </c>
      <c r="R13" s="508">
        <f t="shared" si="12"/>
        <v>-8.6999999999999993</v>
      </c>
    </row>
    <row r="14" spans="1:20" x14ac:dyDescent="0.2">
      <c r="A14" s="201"/>
      <c r="B14" s="194" t="s">
        <v>261</v>
      </c>
      <c r="C14" s="216">
        <f>C62</f>
        <v>94972</v>
      </c>
      <c r="D14" s="190">
        <f t="shared" ref="D14:H14" si="61">D62</f>
        <v>91718</v>
      </c>
      <c r="E14" s="190">
        <f t="shared" si="61"/>
        <v>95488</v>
      </c>
      <c r="F14" s="190">
        <f t="shared" si="61"/>
        <v>93225</v>
      </c>
      <c r="G14" s="190">
        <f t="shared" si="61"/>
        <v>96343</v>
      </c>
      <c r="H14" s="190">
        <f t="shared" si="61"/>
        <v>115876</v>
      </c>
      <c r="I14" s="190">
        <f t="shared" ref="I14:J14" si="62">I62</f>
        <v>117576</v>
      </c>
      <c r="J14" s="190">
        <f t="shared" si="62"/>
        <v>121482</v>
      </c>
      <c r="K14" s="190">
        <f t="shared" ref="K14:L14" si="63">K62</f>
        <v>115298</v>
      </c>
      <c r="L14" s="190">
        <f t="shared" si="63"/>
        <v>115850</v>
      </c>
      <c r="M14" s="190">
        <f t="shared" ref="M14" si="64">M62</f>
        <v>63712</v>
      </c>
      <c r="N14" s="190">
        <f t="shared" ref="N14:O14" si="65">N62</f>
        <v>93487</v>
      </c>
      <c r="O14" s="190">
        <f t="shared" si="65"/>
        <v>126168</v>
      </c>
      <c r="P14" s="190">
        <f t="shared" ref="P14:Q14" si="66">P62</f>
        <v>167891</v>
      </c>
      <c r="Q14" s="190">
        <f t="shared" si="66"/>
        <v>149950</v>
      </c>
      <c r="R14" s="508">
        <f t="shared" si="12"/>
        <v>-10.7</v>
      </c>
    </row>
    <row r="15" spans="1:20" x14ac:dyDescent="0.2">
      <c r="A15" s="207"/>
      <c r="B15" s="214"/>
      <c r="C15" s="217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508"/>
    </row>
    <row r="16" spans="1:20" x14ac:dyDescent="0.2">
      <c r="A16" s="202">
        <v>100</v>
      </c>
      <c r="B16" s="194" t="s">
        <v>104</v>
      </c>
      <c r="C16" s="216">
        <f>'2項目別時系列'!C8</f>
        <v>270391</v>
      </c>
      <c r="D16" s="190">
        <f>'2項目別時系列'!D8</f>
        <v>272182</v>
      </c>
      <c r="E16" s="190">
        <f>'2項目別時系列'!E8</f>
        <v>282956</v>
      </c>
      <c r="F16" s="190">
        <f>'2項目別時系列'!F8</f>
        <v>303144</v>
      </c>
      <c r="G16" s="190">
        <f>'2項目別時系列'!G8</f>
        <v>297367</v>
      </c>
      <c r="H16" s="190">
        <f>'2項目別時系列'!H8</f>
        <v>341858</v>
      </c>
      <c r="I16" s="190">
        <f>'2項目別時系列'!I8</f>
        <v>360723</v>
      </c>
      <c r="J16" s="190">
        <f>'2項目別時系列'!J8</f>
        <v>403169</v>
      </c>
      <c r="K16" s="190">
        <f>'2項目別時系列'!K8</f>
        <v>352005</v>
      </c>
      <c r="L16" s="190">
        <f>'2項目別時系列'!L8</f>
        <v>356608</v>
      </c>
      <c r="M16" s="190">
        <f>'2項目別時系列'!M8</f>
        <v>156815</v>
      </c>
      <c r="N16" s="190">
        <f>'2項目別時系列'!N8</f>
        <v>172813.92668599999</v>
      </c>
      <c r="O16" s="190">
        <f>'2項目別時系列'!O8</f>
        <v>283470.06381700002</v>
      </c>
      <c r="P16" s="190">
        <f>'2項目別時系列'!P8</f>
        <v>378402</v>
      </c>
      <c r="Q16" s="190">
        <f>'2項目別時系列'!Q8</f>
        <v>415243</v>
      </c>
      <c r="R16" s="508">
        <f t="shared" si="12"/>
        <v>9.6999999999999993</v>
      </c>
    </row>
    <row r="17" spans="1:18" x14ac:dyDescent="0.2">
      <c r="A17" s="203"/>
      <c r="B17" s="194" t="s">
        <v>262</v>
      </c>
      <c r="C17" s="216">
        <f>SUM(C18:C20)</f>
        <v>99312</v>
      </c>
      <c r="D17" s="190">
        <f t="shared" ref="D17:H17" si="67">SUM(D18:D20)</f>
        <v>95055</v>
      </c>
      <c r="E17" s="190">
        <f t="shared" si="67"/>
        <v>92174</v>
      </c>
      <c r="F17" s="190">
        <f t="shared" si="67"/>
        <v>98911</v>
      </c>
      <c r="G17" s="190">
        <f t="shared" si="67"/>
        <v>94176</v>
      </c>
      <c r="H17" s="190">
        <f t="shared" si="67"/>
        <v>107778</v>
      </c>
      <c r="I17" s="190">
        <f t="shared" ref="I17:J17" si="68">SUM(I18:I20)</f>
        <v>117058</v>
      </c>
      <c r="J17" s="190">
        <f t="shared" si="68"/>
        <v>118241</v>
      </c>
      <c r="K17" s="190">
        <f t="shared" ref="K17:L17" si="69">SUM(K18:K20)</f>
        <v>120168</v>
      </c>
      <c r="L17" s="190">
        <f t="shared" si="69"/>
        <v>122652</v>
      </c>
      <c r="M17" s="190">
        <f t="shared" ref="M17" si="70">SUM(M18:M20)</f>
        <v>59514</v>
      </c>
      <c r="N17" s="190">
        <f t="shared" ref="N17:O17" si="71">SUM(N18:N20)</f>
        <v>86135</v>
      </c>
      <c r="O17" s="190">
        <f t="shared" si="71"/>
        <v>118442</v>
      </c>
      <c r="P17" s="190">
        <f t="shared" ref="P17:Q17" si="72">SUM(P18:P20)</f>
        <v>167942</v>
      </c>
      <c r="Q17" s="190">
        <f t="shared" si="72"/>
        <v>155925</v>
      </c>
      <c r="R17" s="508">
        <f t="shared" si="12"/>
        <v>-7.2</v>
      </c>
    </row>
    <row r="18" spans="1:18" x14ac:dyDescent="0.2">
      <c r="A18" s="200">
        <v>202</v>
      </c>
      <c r="B18" s="194" t="s">
        <v>105</v>
      </c>
      <c r="C18" s="216">
        <f>'2項目別時系列'!C12</f>
        <v>17424</v>
      </c>
      <c r="D18" s="190">
        <f>'2項目別時系列'!D12</f>
        <v>17603</v>
      </c>
      <c r="E18" s="190">
        <f>'2項目別時系列'!E12</f>
        <v>18377</v>
      </c>
      <c r="F18" s="190">
        <f>'2項目別時系列'!F12</f>
        <v>19682</v>
      </c>
      <c r="G18" s="190">
        <f>'2項目別時系列'!G12</f>
        <v>19545</v>
      </c>
      <c r="H18" s="190">
        <f>'2項目別時系列'!H12</f>
        <v>24541</v>
      </c>
      <c r="I18" s="190">
        <f>'2項目別時系列'!I12</f>
        <v>27877</v>
      </c>
      <c r="J18" s="190">
        <f>'2項目別時系列'!J12</f>
        <v>28018</v>
      </c>
      <c r="K18" s="190">
        <f>'2項目別時系列'!K12</f>
        <v>29280</v>
      </c>
      <c r="L18" s="190">
        <f>'2項目別時系列'!L12</f>
        <v>30221</v>
      </c>
      <c r="M18" s="190">
        <f>'2項目別時系列'!M12</f>
        <v>16313</v>
      </c>
      <c r="N18" s="190">
        <f>'2項目別時系列'!N12</f>
        <v>22389</v>
      </c>
      <c r="O18" s="190">
        <f>'2項目別時系列'!O12</f>
        <v>31289</v>
      </c>
      <c r="P18" s="190">
        <f>'2項目別時系列'!P12</f>
        <v>43890</v>
      </c>
      <c r="Q18" s="190">
        <f>'2項目別時系列'!Q12</f>
        <v>42513</v>
      </c>
      <c r="R18" s="508">
        <f t="shared" si="12"/>
        <v>-3.1</v>
      </c>
    </row>
    <row r="19" spans="1:18" x14ac:dyDescent="0.2">
      <c r="A19" s="200">
        <v>204</v>
      </c>
      <c r="B19" s="194" t="s">
        <v>106</v>
      </c>
      <c r="C19" s="216">
        <f>'2項目別時系列'!C16</f>
        <v>80119</v>
      </c>
      <c r="D19" s="190">
        <f>'2項目別時系列'!D16</f>
        <v>75498</v>
      </c>
      <c r="E19" s="190">
        <f>'2項目別時系列'!E16</f>
        <v>71736</v>
      </c>
      <c r="F19" s="190">
        <f>'2項目別時系列'!F16</f>
        <v>76794</v>
      </c>
      <c r="G19" s="190">
        <f>'2項目別時系列'!G16</f>
        <v>72415</v>
      </c>
      <c r="H19" s="190">
        <f>'2項目別時系列'!H16</f>
        <v>80653</v>
      </c>
      <c r="I19" s="190">
        <f>'2項目別時系列'!I16</f>
        <v>86171</v>
      </c>
      <c r="J19" s="190">
        <f>'2項目別時系列'!J16</f>
        <v>87321</v>
      </c>
      <c r="K19" s="190">
        <f>'2項目別時系列'!K16</f>
        <v>88053</v>
      </c>
      <c r="L19" s="190">
        <f>'2項目別時系列'!L16</f>
        <v>89389</v>
      </c>
      <c r="M19" s="190">
        <f>'2項目別時系列'!M16</f>
        <v>41647</v>
      </c>
      <c r="N19" s="190">
        <f>'2項目別時系列'!N16</f>
        <v>61419</v>
      </c>
      <c r="O19" s="190">
        <f>'2項目別時系列'!O16</f>
        <v>84007</v>
      </c>
      <c r="P19" s="190">
        <f>'2項目別時系列'!P16</f>
        <v>119383</v>
      </c>
      <c r="Q19" s="190">
        <f>'2項目別時系列'!Q16</f>
        <v>108847</v>
      </c>
      <c r="R19" s="508">
        <f t="shared" si="12"/>
        <v>-8.8000000000000007</v>
      </c>
    </row>
    <row r="20" spans="1:18" x14ac:dyDescent="0.2">
      <c r="A20" s="200">
        <v>206</v>
      </c>
      <c r="B20" s="194" t="s">
        <v>107</v>
      </c>
      <c r="C20" s="216">
        <f>'2項目別時系列'!C20</f>
        <v>1769</v>
      </c>
      <c r="D20" s="190">
        <f>'2項目別時系列'!D20</f>
        <v>1954</v>
      </c>
      <c r="E20" s="190">
        <f>'2項目別時系列'!E20</f>
        <v>2061</v>
      </c>
      <c r="F20" s="190">
        <f>'2項目別時系列'!F20</f>
        <v>2435</v>
      </c>
      <c r="G20" s="190">
        <f>'2項目別時系列'!G20</f>
        <v>2216</v>
      </c>
      <c r="H20" s="190">
        <f>'2項目別時系列'!H20</f>
        <v>2584</v>
      </c>
      <c r="I20" s="190">
        <f>'2項目別時系列'!I20</f>
        <v>3010</v>
      </c>
      <c r="J20" s="190">
        <f>'2項目別時系列'!J20</f>
        <v>2902</v>
      </c>
      <c r="K20" s="190">
        <f>'2項目別時系列'!K20</f>
        <v>2835</v>
      </c>
      <c r="L20" s="190">
        <f>'2項目別時系列'!L20</f>
        <v>3042</v>
      </c>
      <c r="M20" s="190">
        <f>'2項目別時系列'!M20</f>
        <v>1554</v>
      </c>
      <c r="N20" s="190">
        <f>'2項目別時系列'!N20</f>
        <v>2327</v>
      </c>
      <c r="O20" s="190">
        <f>'2項目別時系列'!O20</f>
        <v>3146</v>
      </c>
      <c r="P20" s="190">
        <f>'2項目別時系列'!P20</f>
        <v>4669</v>
      </c>
      <c r="Q20" s="190">
        <f>'2項目別時系列'!Q20</f>
        <v>4565</v>
      </c>
      <c r="R20" s="508">
        <f t="shared" si="12"/>
        <v>-2.2000000000000002</v>
      </c>
    </row>
    <row r="21" spans="1:18" x14ac:dyDescent="0.2">
      <c r="A21" s="203"/>
      <c r="B21" s="194" t="s">
        <v>254</v>
      </c>
      <c r="C21" s="216">
        <f>SUM(C22:C26)</f>
        <v>115729</v>
      </c>
      <c r="D21" s="190">
        <f t="shared" ref="D21:H21" si="73">SUM(D22:D26)</f>
        <v>112406</v>
      </c>
      <c r="E21" s="190">
        <f t="shared" si="73"/>
        <v>108705</v>
      </c>
      <c r="F21" s="190">
        <f t="shared" si="73"/>
        <v>109623</v>
      </c>
      <c r="G21" s="190">
        <f t="shared" si="73"/>
        <v>104419</v>
      </c>
      <c r="H21" s="190">
        <f t="shared" si="73"/>
        <v>119304</v>
      </c>
      <c r="I21" s="190">
        <f t="shared" ref="I21:J21" si="74">SUM(I22:I26)</f>
        <v>124985</v>
      </c>
      <c r="J21" s="190">
        <f t="shared" si="74"/>
        <v>128927</v>
      </c>
      <c r="K21" s="190">
        <f t="shared" ref="K21:L21" si="75">SUM(K22:K26)</f>
        <v>145691</v>
      </c>
      <c r="L21" s="190">
        <f t="shared" si="75"/>
        <v>141422</v>
      </c>
      <c r="M21" s="190">
        <f t="shared" ref="M21" si="76">SUM(M22:M26)</f>
        <v>77686</v>
      </c>
      <c r="N21" s="190">
        <f t="shared" ref="N21:O21" si="77">SUM(N22:N26)</f>
        <v>114370</v>
      </c>
      <c r="O21" s="190">
        <f t="shared" si="77"/>
        <v>139032</v>
      </c>
      <c r="P21" s="190">
        <f t="shared" ref="P21:Q21" si="78">SUM(P22:P26)</f>
        <v>188712</v>
      </c>
      <c r="Q21" s="190">
        <f t="shared" si="78"/>
        <v>166069</v>
      </c>
      <c r="R21" s="508">
        <f t="shared" si="12"/>
        <v>-12</v>
      </c>
    </row>
    <row r="22" spans="1:18" x14ac:dyDescent="0.2">
      <c r="A22" s="200">
        <v>207</v>
      </c>
      <c r="B22" s="194" t="s">
        <v>108</v>
      </c>
      <c r="C22" s="216">
        <f>'2項目別時系列'!C24</f>
        <v>18636</v>
      </c>
      <c r="D22" s="190">
        <f>'2項目別時系列'!D24</f>
        <v>17843</v>
      </c>
      <c r="E22" s="190">
        <f>'2項目別時系列'!E24</f>
        <v>18302</v>
      </c>
      <c r="F22" s="190">
        <f>'2項目別時系列'!F24</f>
        <v>17747</v>
      </c>
      <c r="G22" s="190">
        <f>'2項目別時系列'!G24</f>
        <v>17680</v>
      </c>
      <c r="H22" s="190">
        <f>'2項目別時系列'!H24</f>
        <v>20627</v>
      </c>
      <c r="I22" s="190">
        <f>'2項目別時系列'!I24</f>
        <v>19202</v>
      </c>
      <c r="J22" s="190">
        <f>'2項目別時系列'!J24</f>
        <v>20313</v>
      </c>
      <c r="K22" s="190">
        <f>'2項目別時系列'!K24</f>
        <v>21421</v>
      </c>
      <c r="L22" s="190">
        <f>'2項目別時系列'!L24</f>
        <v>19744</v>
      </c>
      <c r="M22" s="190">
        <f>'2項目別時系列'!M24</f>
        <v>10553</v>
      </c>
      <c r="N22" s="190">
        <f>'2項目別時系列'!N24</f>
        <v>14180</v>
      </c>
      <c r="O22" s="190">
        <f>'2項目別時系列'!O24</f>
        <v>18781</v>
      </c>
      <c r="P22" s="190">
        <f>'2項目別時系列'!P24</f>
        <v>23315</v>
      </c>
      <c r="Q22" s="190">
        <f>'2項目別時系列'!Q24</f>
        <v>22137</v>
      </c>
      <c r="R22" s="508">
        <f t="shared" si="12"/>
        <v>-5.0999999999999996</v>
      </c>
    </row>
    <row r="23" spans="1:18" x14ac:dyDescent="0.2">
      <c r="A23" s="200">
        <v>214</v>
      </c>
      <c r="B23" s="194" t="s">
        <v>109</v>
      </c>
      <c r="C23" s="216">
        <f>'2項目別時系列'!C28</f>
        <v>56694</v>
      </c>
      <c r="D23" s="190">
        <f>'2項目別時系列'!D28</f>
        <v>56057</v>
      </c>
      <c r="E23" s="190">
        <f>'2項目別時系列'!E28</f>
        <v>52534</v>
      </c>
      <c r="F23" s="190">
        <f>'2項目別時系列'!F28</f>
        <v>53637</v>
      </c>
      <c r="G23" s="190">
        <f>'2項目別時系列'!G28</f>
        <v>49783</v>
      </c>
      <c r="H23" s="190">
        <f>'2項目別時系列'!H28</f>
        <v>56111</v>
      </c>
      <c r="I23" s="190">
        <f>'2項目別時系列'!I28</f>
        <v>60284</v>
      </c>
      <c r="J23" s="190">
        <f>'2項目別時系列'!J28</f>
        <v>62317</v>
      </c>
      <c r="K23" s="190">
        <f>'2項目別時系列'!K28</f>
        <v>81218</v>
      </c>
      <c r="L23" s="190">
        <f>'2項目別時系列'!L28</f>
        <v>74453</v>
      </c>
      <c r="M23" s="190">
        <f>'2項目別時系列'!M28</f>
        <v>39719</v>
      </c>
      <c r="N23" s="190">
        <f>'2項目別時系列'!N28</f>
        <v>63185</v>
      </c>
      <c r="O23" s="190">
        <f>'2項目別時系列'!O28</f>
        <v>78670</v>
      </c>
      <c r="P23" s="190">
        <f>'2項目別時系列'!P28</f>
        <v>102382</v>
      </c>
      <c r="Q23" s="190">
        <f>'2項目別時系列'!Q28</f>
        <v>91927</v>
      </c>
      <c r="R23" s="508">
        <f t="shared" si="12"/>
        <v>-10.199999999999999</v>
      </c>
    </row>
    <row r="24" spans="1:18" x14ac:dyDescent="0.2">
      <c r="A24" s="200">
        <v>217</v>
      </c>
      <c r="B24" s="194" t="s">
        <v>110</v>
      </c>
      <c r="C24" s="216">
        <f>'2項目別時系列'!C32</f>
        <v>13521</v>
      </c>
      <c r="D24" s="190">
        <f>'2項目別時系列'!D32</f>
        <v>13576</v>
      </c>
      <c r="E24" s="190">
        <f>'2項目別時系列'!E32</f>
        <v>12967</v>
      </c>
      <c r="F24" s="190">
        <f>'2項目別時系列'!F32</f>
        <v>13049</v>
      </c>
      <c r="G24" s="190">
        <f>'2項目別時系列'!G32</f>
        <v>12236</v>
      </c>
      <c r="H24" s="190">
        <f>'2項目別時系列'!H32</f>
        <v>14203</v>
      </c>
      <c r="I24" s="190">
        <f>'2項目別時系列'!I32</f>
        <v>15839</v>
      </c>
      <c r="J24" s="190">
        <f>'2項目別時系列'!J32</f>
        <v>17292</v>
      </c>
      <c r="K24" s="190">
        <f>'2項目別時系列'!K32</f>
        <v>15552</v>
      </c>
      <c r="L24" s="190">
        <f>'2項目別時系列'!L32</f>
        <v>15910</v>
      </c>
      <c r="M24" s="190">
        <f>'2項目別時系列'!M32</f>
        <v>6905</v>
      </c>
      <c r="N24" s="190">
        <f>'2項目別時系列'!N32</f>
        <v>9504</v>
      </c>
      <c r="O24" s="190">
        <f>'2項目別時系列'!O32</f>
        <v>10104</v>
      </c>
      <c r="P24" s="190">
        <f>'2項目別時系列'!P32</f>
        <v>18266</v>
      </c>
      <c r="Q24" s="190">
        <f>'2項目別時系列'!Q32</f>
        <v>12882</v>
      </c>
      <c r="R24" s="508">
        <f t="shared" si="12"/>
        <v>-29.5</v>
      </c>
    </row>
    <row r="25" spans="1:18" x14ac:dyDescent="0.2">
      <c r="A25" s="200">
        <v>219</v>
      </c>
      <c r="B25" s="194" t="s">
        <v>111</v>
      </c>
      <c r="C25" s="216">
        <f>'2項目別時系列'!C36</f>
        <v>18980</v>
      </c>
      <c r="D25" s="190">
        <f>'2項目別時系列'!D36</f>
        <v>18032</v>
      </c>
      <c r="E25" s="190">
        <f>'2項目別時系列'!E36</f>
        <v>18307</v>
      </c>
      <c r="F25" s="190">
        <f>'2項目別時系列'!F36</f>
        <v>18332</v>
      </c>
      <c r="G25" s="190">
        <f>'2項目別時系列'!G36</f>
        <v>17797</v>
      </c>
      <c r="H25" s="190">
        <f>'2項目別時系列'!H36</f>
        <v>20285</v>
      </c>
      <c r="I25" s="190">
        <f>'2項目別時系列'!I36</f>
        <v>21037</v>
      </c>
      <c r="J25" s="190">
        <f>'2項目別時系列'!J36</f>
        <v>20449</v>
      </c>
      <c r="K25" s="190">
        <f>'2項目別時系列'!K36</f>
        <v>19585</v>
      </c>
      <c r="L25" s="190">
        <f>'2項目別時系列'!L36</f>
        <v>22458</v>
      </c>
      <c r="M25" s="190">
        <f>'2項目別時系列'!M36</f>
        <v>15040</v>
      </c>
      <c r="N25" s="190">
        <f>'2項目別時系列'!N36</f>
        <v>20201</v>
      </c>
      <c r="O25" s="190">
        <f>'2項目別時系列'!O36</f>
        <v>22636</v>
      </c>
      <c r="P25" s="190">
        <f>'2項目別時系列'!P36</f>
        <v>32593</v>
      </c>
      <c r="Q25" s="190">
        <f>'2項目別時系列'!Q36</f>
        <v>28853</v>
      </c>
      <c r="R25" s="508">
        <f t="shared" si="12"/>
        <v>-11.5</v>
      </c>
    </row>
    <row r="26" spans="1:18" x14ac:dyDescent="0.2">
      <c r="A26" s="200">
        <v>301</v>
      </c>
      <c r="B26" s="194" t="s">
        <v>112</v>
      </c>
      <c r="C26" s="216">
        <f>'2項目別時系列'!C40</f>
        <v>7898</v>
      </c>
      <c r="D26" s="190">
        <f>'2項目別時系列'!D40</f>
        <v>6898</v>
      </c>
      <c r="E26" s="190">
        <f>'2項目別時系列'!E40</f>
        <v>6595</v>
      </c>
      <c r="F26" s="190">
        <f>'2項目別時系列'!F40</f>
        <v>6858</v>
      </c>
      <c r="G26" s="190">
        <f>'2項目別時系列'!G40</f>
        <v>6923</v>
      </c>
      <c r="H26" s="190">
        <f>'2項目別時系列'!H40</f>
        <v>8078</v>
      </c>
      <c r="I26" s="190">
        <f>'2項目別時系列'!I40</f>
        <v>8623</v>
      </c>
      <c r="J26" s="190">
        <f>'2項目別時系列'!J40</f>
        <v>8556</v>
      </c>
      <c r="K26" s="190">
        <f>'2項目別時系列'!K40</f>
        <v>7915</v>
      </c>
      <c r="L26" s="190">
        <f>'2項目別時系列'!L40</f>
        <v>8857</v>
      </c>
      <c r="M26" s="190">
        <f>'2項目別時系列'!M40</f>
        <v>5469</v>
      </c>
      <c r="N26" s="190">
        <f>'2項目別時系列'!N40</f>
        <v>7300</v>
      </c>
      <c r="O26" s="190">
        <f>'2項目別時系列'!O40</f>
        <v>8841</v>
      </c>
      <c r="P26" s="190">
        <f>'2項目別時系列'!P40</f>
        <v>12156</v>
      </c>
      <c r="Q26" s="190">
        <f>'2項目別時系列'!Q40</f>
        <v>10270</v>
      </c>
      <c r="R26" s="508">
        <f t="shared" si="12"/>
        <v>-15.5</v>
      </c>
    </row>
    <row r="27" spans="1:18" x14ac:dyDescent="0.2">
      <c r="A27" s="203"/>
      <c r="B27" s="194" t="s">
        <v>255</v>
      </c>
      <c r="C27" s="216">
        <f>SUM(C28:C32)</f>
        <v>65895</v>
      </c>
      <c r="D27" s="190">
        <f t="shared" ref="D27:H27" si="79">SUM(D28:D32)</f>
        <v>63867</v>
      </c>
      <c r="E27" s="190">
        <f t="shared" si="79"/>
        <v>62187</v>
      </c>
      <c r="F27" s="190">
        <f t="shared" si="79"/>
        <v>62675</v>
      </c>
      <c r="G27" s="190">
        <f t="shared" si="79"/>
        <v>59509</v>
      </c>
      <c r="H27" s="190">
        <f t="shared" si="79"/>
        <v>67853</v>
      </c>
      <c r="I27" s="190">
        <f t="shared" ref="I27:J27" si="80">SUM(I28:I32)</f>
        <v>73834</v>
      </c>
      <c r="J27" s="190">
        <f t="shared" si="80"/>
        <v>78344</v>
      </c>
      <c r="K27" s="190">
        <f t="shared" ref="K27:L27" si="81">SUM(K28:K32)</f>
        <v>77512</v>
      </c>
      <c r="L27" s="190">
        <f t="shared" si="81"/>
        <v>80949</v>
      </c>
      <c r="M27" s="190">
        <f t="shared" ref="M27" si="82">SUM(M28:M32)</f>
        <v>45011</v>
      </c>
      <c r="N27" s="190">
        <f t="shared" ref="N27:O27" si="83">SUM(N28:N32)</f>
        <v>57404</v>
      </c>
      <c r="O27" s="190">
        <f t="shared" si="83"/>
        <v>69413</v>
      </c>
      <c r="P27" s="190">
        <f t="shared" ref="P27:Q27" si="84">SUM(P28:P32)</f>
        <v>95404</v>
      </c>
      <c r="Q27" s="190">
        <f t="shared" si="84"/>
        <v>88780</v>
      </c>
      <c r="R27" s="508">
        <f t="shared" si="12"/>
        <v>-6.9</v>
      </c>
    </row>
    <row r="28" spans="1:18" x14ac:dyDescent="0.2">
      <c r="A28" s="200">
        <v>203</v>
      </c>
      <c r="B28" s="194" t="s">
        <v>113</v>
      </c>
      <c r="C28" s="216">
        <f>'2項目別時系列'!C44</f>
        <v>36742</v>
      </c>
      <c r="D28" s="190">
        <f>'2項目別時系列'!D44</f>
        <v>35559</v>
      </c>
      <c r="E28" s="190">
        <f>'2項目別時系列'!E44</f>
        <v>34307</v>
      </c>
      <c r="F28" s="190">
        <f>'2項目別時系列'!F44</f>
        <v>34820</v>
      </c>
      <c r="G28" s="190">
        <f>'2項目別時系列'!G44</f>
        <v>34547</v>
      </c>
      <c r="H28" s="190">
        <f>'2項目別時系列'!H44</f>
        <v>39832</v>
      </c>
      <c r="I28" s="190">
        <f>'2項目別時系列'!I44</f>
        <v>43123</v>
      </c>
      <c r="J28" s="190">
        <f>'2項目別時系列'!J44</f>
        <v>47741</v>
      </c>
      <c r="K28" s="190">
        <f>'2項目別時系列'!K44</f>
        <v>47088</v>
      </c>
      <c r="L28" s="190">
        <f>'2項目別時系列'!L44</f>
        <v>49007</v>
      </c>
      <c r="M28" s="190">
        <f>'2項目別時系列'!M44</f>
        <v>26497</v>
      </c>
      <c r="N28" s="190">
        <f>'2項目別時系列'!N44</f>
        <v>35134</v>
      </c>
      <c r="O28" s="190">
        <f>'2項目別時系列'!O44</f>
        <v>44653</v>
      </c>
      <c r="P28" s="190">
        <f>'2項目別時系列'!P44</f>
        <v>61100</v>
      </c>
      <c r="Q28" s="190">
        <f>'2項目別時系列'!Q44</f>
        <v>55800</v>
      </c>
      <c r="R28" s="508">
        <f t="shared" si="12"/>
        <v>-8.6999999999999993</v>
      </c>
    </row>
    <row r="29" spans="1:18" x14ac:dyDescent="0.2">
      <c r="A29" s="200">
        <v>210</v>
      </c>
      <c r="B29" s="194" t="s">
        <v>114</v>
      </c>
      <c r="C29" s="216">
        <f>'2項目別時系列'!C48</f>
        <v>16699</v>
      </c>
      <c r="D29" s="190">
        <f>'2項目別時系列'!D48</f>
        <v>16589</v>
      </c>
      <c r="E29" s="190">
        <f>'2項目別時系列'!E48</f>
        <v>16316</v>
      </c>
      <c r="F29" s="190">
        <f>'2項目別時系列'!F48</f>
        <v>15880</v>
      </c>
      <c r="G29" s="190">
        <f>'2項目別時系列'!G48</f>
        <v>14777</v>
      </c>
      <c r="H29" s="190">
        <f>'2項目別時系列'!H48</f>
        <v>17118</v>
      </c>
      <c r="I29" s="190">
        <f>'2項目別時系列'!I48</f>
        <v>18845</v>
      </c>
      <c r="J29" s="190">
        <f>'2項目別時系列'!J48</f>
        <v>18658</v>
      </c>
      <c r="K29" s="190">
        <f>'2項目別時系列'!K48</f>
        <v>18367</v>
      </c>
      <c r="L29" s="190">
        <f>'2項目別時系列'!L48</f>
        <v>18168</v>
      </c>
      <c r="M29" s="190">
        <f>'2項目別時系列'!M48</f>
        <v>9969</v>
      </c>
      <c r="N29" s="190">
        <f>'2項目別時系列'!N48</f>
        <v>13050</v>
      </c>
      <c r="O29" s="190">
        <f>'2項目別時系列'!O48</f>
        <v>12065</v>
      </c>
      <c r="P29" s="190">
        <f>'2項目別時系列'!P48</f>
        <v>15891</v>
      </c>
      <c r="Q29" s="190">
        <f>'2項目別時系列'!Q48</f>
        <v>15442</v>
      </c>
      <c r="R29" s="508">
        <f t="shared" si="12"/>
        <v>-2.8</v>
      </c>
    </row>
    <row r="30" spans="1:18" x14ac:dyDescent="0.2">
      <c r="A30" s="200">
        <v>216</v>
      </c>
      <c r="B30" s="194" t="s">
        <v>115</v>
      </c>
      <c r="C30" s="216">
        <f>'2項目別時系列'!C52</f>
        <v>8550</v>
      </c>
      <c r="D30" s="190">
        <f>'2項目別時系列'!D52</f>
        <v>8519</v>
      </c>
      <c r="E30" s="190">
        <f>'2項目別時系列'!E52</f>
        <v>8071</v>
      </c>
      <c r="F30" s="190">
        <f>'2項目別時系列'!F52</f>
        <v>8127</v>
      </c>
      <c r="G30" s="190">
        <f>'2項目別時系列'!G52</f>
        <v>6995</v>
      </c>
      <c r="H30" s="190">
        <f>'2項目別時系列'!H52</f>
        <v>7554</v>
      </c>
      <c r="I30" s="190">
        <f>'2項目別時系列'!I52</f>
        <v>8310</v>
      </c>
      <c r="J30" s="190">
        <f>'2項目別時系列'!J52</f>
        <v>8652</v>
      </c>
      <c r="K30" s="190">
        <f>'2項目別時系列'!K52</f>
        <v>8807</v>
      </c>
      <c r="L30" s="190">
        <f>'2項目別時系列'!L52</f>
        <v>10423</v>
      </c>
      <c r="M30" s="190">
        <f>'2項目別時系列'!M52</f>
        <v>7010</v>
      </c>
      <c r="N30" s="190">
        <f>'2項目別時系列'!N52</f>
        <v>7128</v>
      </c>
      <c r="O30" s="190">
        <f>'2項目別時系列'!O52</f>
        <v>9856</v>
      </c>
      <c r="P30" s="190">
        <f>'2項目別時系列'!P52</f>
        <v>14367</v>
      </c>
      <c r="Q30" s="190">
        <f>'2項目別時系列'!Q52</f>
        <v>13657</v>
      </c>
      <c r="R30" s="508">
        <f t="shared" si="12"/>
        <v>-4.9000000000000004</v>
      </c>
    </row>
    <row r="31" spans="1:18" x14ac:dyDescent="0.2">
      <c r="A31" s="200">
        <v>381</v>
      </c>
      <c r="B31" s="194" t="s">
        <v>116</v>
      </c>
      <c r="C31" s="216">
        <f>'2項目別時系列'!C56</f>
        <v>845</v>
      </c>
      <c r="D31" s="190">
        <f>'2項目別時系列'!D56</f>
        <v>708</v>
      </c>
      <c r="E31" s="190">
        <f>'2項目別時系列'!E56</f>
        <v>726</v>
      </c>
      <c r="F31" s="190">
        <f>'2項目別時系列'!F56</f>
        <v>742</v>
      </c>
      <c r="G31" s="190">
        <f>'2項目別時系列'!G56</f>
        <v>680</v>
      </c>
      <c r="H31" s="190">
        <f>'2項目別時系列'!H56</f>
        <v>750</v>
      </c>
      <c r="I31" s="190">
        <f>'2項目別時系列'!I56</f>
        <v>842</v>
      </c>
      <c r="J31" s="190">
        <f>'2項目別時系列'!J56</f>
        <v>822</v>
      </c>
      <c r="K31" s="190">
        <f>'2項目別時系列'!K56</f>
        <v>820</v>
      </c>
      <c r="L31" s="190">
        <f>'2項目別時系列'!L56</f>
        <v>804</v>
      </c>
      <c r="M31" s="190">
        <f>'2項目別時系列'!M56</f>
        <v>499</v>
      </c>
      <c r="N31" s="190">
        <f>'2項目別時系列'!N56</f>
        <v>661</v>
      </c>
      <c r="O31" s="190">
        <f>'2項目別時系列'!O56</f>
        <v>746</v>
      </c>
      <c r="P31" s="190">
        <f>'2項目別時系列'!P56</f>
        <v>1003</v>
      </c>
      <c r="Q31" s="190">
        <f>'2項目別時系列'!Q56</f>
        <v>1108</v>
      </c>
      <c r="R31" s="508">
        <f t="shared" si="12"/>
        <v>10.5</v>
      </c>
    </row>
    <row r="32" spans="1:18" x14ac:dyDescent="0.2">
      <c r="A32" s="200">
        <v>382</v>
      </c>
      <c r="B32" s="194" t="s">
        <v>117</v>
      </c>
      <c r="C32" s="216">
        <f>'2項目別時系列'!C60</f>
        <v>3059</v>
      </c>
      <c r="D32" s="190">
        <f>'2項目別時系列'!D60</f>
        <v>2492</v>
      </c>
      <c r="E32" s="190">
        <f>'2項目別時系列'!E60</f>
        <v>2767</v>
      </c>
      <c r="F32" s="190">
        <f>'2項目別時系列'!F60</f>
        <v>3106</v>
      </c>
      <c r="G32" s="190">
        <f>'2項目別時系列'!G60</f>
        <v>2510</v>
      </c>
      <c r="H32" s="190">
        <f>'2項目別時系列'!H60</f>
        <v>2599</v>
      </c>
      <c r="I32" s="190">
        <f>'2項目別時系列'!I60</f>
        <v>2714</v>
      </c>
      <c r="J32" s="190">
        <f>'2項目別時系列'!J60</f>
        <v>2471</v>
      </c>
      <c r="K32" s="190">
        <f>'2項目別時系列'!K60</f>
        <v>2430</v>
      </c>
      <c r="L32" s="190">
        <f>'2項目別時系列'!L60</f>
        <v>2547</v>
      </c>
      <c r="M32" s="190">
        <f>'2項目別時系列'!M60</f>
        <v>1036</v>
      </c>
      <c r="N32" s="190">
        <f>'2項目別時系列'!N60</f>
        <v>1431</v>
      </c>
      <c r="O32" s="190">
        <f>'2項目別時系列'!O60</f>
        <v>2093</v>
      </c>
      <c r="P32" s="190">
        <f>'2項目別時系列'!P60</f>
        <v>3043</v>
      </c>
      <c r="Q32" s="190">
        <f>'2項目別時系列'!Q60</f>
        <v>2773</v>
      </c>
      <c r="R32" s="508">
        <f t="shared" si="12"/>
        <v>-8.9</v>
      </c>
    </row>
    <row r="33" spans="1:18" x14ac:dyDescent="0.2">
      <c r="A33" s="203"/>
      <c r="B33" s="194" t="s">
        <v>256</v>
      </c>
      <c r="C33" s="216">
        <f>SUM(C34:C39)</f>
        <v>98718</v>
      </c>
      <c r="D33" s="190">
        <f t="shared" ref="D33:H33" si="85">SUM(D34:D39)</f>
        <v>95926</v>
      </c>
      <c r="E33" s="190">
        <f t="shared" si="85"/>
        <v>94127</v>
      </c>
      <c r="F33" s="190">
        <f t="shared" si="85"/>
        <v>94974</v>
      </c>
      <c r="G33" s="190">
        <f t="shared" si="85"/>
        <v>88756</v>
      </c>
      <c r="H33" s="190">
        <f t="shared" si="85"/>
        <v>101023</v>
      </c>
      <c r="I33" s="190">
        <f t="shared" ref="I33:J33" si="86">SUM(I34:I39)</f>
        <v>110054</v>
      </c>
      <c r="J33" s="190">
        <f t="shared" si="86"/>
        <v>111945</v>
      </c>
      <c r="K33" s="190">
        <f t="shared" ref="K33:L33" si="87">SUM(K34:K39)</f>
        <v>108817</v>
      </c>
      <c r="L33" s="190">
        <f t="shared" si="87"/>
        <v>110245</v>
      </c>
      <c r="M33" s="190">
        <f t="shared" ref="M33" si="88">SUM(M34:M39)</f>
        <v>70381</v>
      </c>
      <c r="N33" s="190">
        <f t="shared" ref="N33:O33" si="89">SUM(N34:N39)</f>
        <v>91110</v>
      </c>
      <c r="O33" s="190">
        <f t="shared" si="89"/>
        <v>114202</v>
      </c>
      <c r="P33" s="190">
        <f t="shared" ref="P33:Q33" si="90">SUM(P34:P39)</f>
        <v>151150</v>
      </c>
      <c r="Q33" s="190">
        <f t="shared" si="90"/>
        <v>142262</v>
      </c>
      <c r="R33" s="508">
        <f t="shared" si="12"/>
        <v>-5.9</v>
      </c>
    </row>
    <row r="34" spans="1:18" x14ac:dyDescent="0.2">
      <c r="A34" s="200">
        <v>213</v>
      </c>
      <c r="B34" s="194" t="s">
        <v>118</v>
      </c>
      <c r="C34" s="216">
        <f>'2項目別時系列'!C64</f>
        <v>9387</v>
      </c>
      <c r="D34" s="190">
        <f>'2項目別時系列'!D64</f>
        <v>9518</v>
      </c>
      <c r="E34" s="190">
        <f>'2項目別時系列'!E64</f>
        <v>9046</v>
      </c>
      <c r="F34" s="190">
        <f>'2項目別時系列'!F64</f>
        <v>8663</v>
      </c>
      <c r="G34" s="190">
        <f>'2項目別時系列'!G64</f>
        <v>7823</v>
      </c>
      <c r="H34" s="190">
        <f>'2項目別時系列'!H64</f>
        <v>10333</v>
      </c>
      <c r="I34" s="190">
        <f>'2項目別時系列'!I64</f>
        <v>11374</v>
      </c>
      <c r="J34" s="190">
        <f>'2項目別時系列'!J64</f>
        <v>10926</v>
      </c>
      <c r="K34" s="190">
        <f>'2項目別時系列'!K64</f>
        <v>10672</v>
      </c>
      <c r="L34" s="190">
        <f>'2項目別時系列'!L64</f>
        <v>10829</v>
      </c>
      <c r="M34" s="190">
        <f>'2項目別時系列'!M64</f>
        <v>6388</v>
      </c>
      <c r="N34" s="190">
        <f>'2項目別時系列'!N64</f>
        <v>7925</v>
      </c>
      <c r="O34" s="190">
        <f>'2項目別時系列'!O64</f>
        <v>10001</v>
      </c>
      <c r="P34" s="190">
        <f>'2項目別時系列'!P64</f>
        <v>12320</v>
      </c>
      <c r="Q34" s="190">
        <f>'2項目別時系列'!Q64</f>
        <v>11603</v>
      </c>
      <c r="R34" s="508">
        <f t="shared" si="12"/>
        <v>-5.8</v>
      </c>
    </row>
    <row r="35" spans="1:18" x14ac:dyDescent="0.2">
      <c r="A35" s="200">
        <v>215</v>
      </c>
      <c r="B35" s="194" t="s">
        <v>263</v>
      </c>
      <c r="C35" s="216">
        <f>'2項目別時系列'!C68</f>
        <v>36121</v>
      </c>
      <c r="D35" s="190">
        <f>'2項目別時系列'!D68</f>
        <v>35194</v>
      </c>
      <c r="E35" s="190">
        <f>'2項目別時系列'!E68</f>
        <v>34754</v>
      </c>
      <c r="F35" s="190">
        <f>'2項目別時系列'!F68</f>
        <v>35026</v>
      </c>
      <c r="G35" s="190">
        <f>'2項目別時系列'!G68</f>
        <v>29461</v>
      </c>
      <c r="H35" s="190">
        <f>'2項目別時系列'!H68</f>
        <v>32274</v>
      </c>
      <c r="I35" s="190">
        <f>'2項目別時系列'!I68</f>
        <v>35291</v>
      </c>
      <c r="J35" s="190">
        <f>'2項目別時系列'!J68</f>
        <v>40077</v>
      </c>
      <c r="K35" s="190">
        <f>'2項目別時系列'!K68</f>
        <v>37274</v>
      </c>
      <c r="L35" s="190">
        <f>'2項目別時系列'!L68</f>
        <v>39234</v>
      </c>
      <c r="M35" s="190">
        <f>'2項目別時系列'!M68</f>
        <v>25327</v>
      </c>
      <c r="N35" s="190">
        <f>'2項目別時系列'!N68</f>
        <v>33204</v>
      </c>
      <c r="O35" s="190">
        <f>'2項目別時系列'!O68</f>
        <v>39093</v>
      </c>
      <c r="P35" s="190">
        <f>'2項目別時系列'!P68</f>
        <v>52478</v>
      </c>
      <c r="Q35" s="190">
        <f>'2項目別時系列'!Q68</f>
        <v>50326</v>
      </c>
      <c r="R35" s="508">
        <f t="shared" si="12"/>
        <v>-4.0999999999999996</v>
      </c>
    </row>
    <row r="36" spans="1:18" x14ac:dyDescent="0.2">
      <c r="A36" s="200">
        <v>218</v>
      </c>
      <c r="B36" s="194" t="s">
        <v>120</v>
      </c>
      <c r="C36" s="216">
        <f>'2項目別時系列'!C72</f>
        <v>15279</v>
      </c>
      <c r="D36" s="190">
        <f>'2項目別時系列'!D72</f>
        <v>14694</v>
      </c>
      <c r="E36" s="190">
        <f>'2項目別時系列'!E72</f>
        <v>13494</v>
      </c>
      <c r="F36" s="190">
        <f>'2項目別時系列'!F72</f>
        <v>14014</v>
      </c>
      <c r="G36" s="190">
        <f>'2項目別時系列'!G72</f>
        <v>14283</v>
      </c>
      <c r="H36" s="190">
        <f>'2項目別時系列'!H72</f>
        <v>17887</v>
      </c>
      <c r="I36" s="190">
        <f>'2項目別時系列'!I72</f>
        <v>18916</v>
      </c>
      <c r="J36" s="190">
        <f>'2項目別時系列'!J72</f>
        <v>17628</v>
      </c>
      <c r="K36" s="190">
        <f>'2項目別時系列'!K72</f>
        <v>17179</v>
      </c>
      <c r="L36" s="190">
        <f>'2項目別時系列'!L72</f>
        <v>15340</v>
      </c>
      <c r="M36" s="190">
        <f>'2項目別時系列'!M72</f>
        <v>10839</v>
      </c>
      <c r="N36" s="190">
        <f>'2項目別時系列'!N72</f>
        <v>14001</v>
      </c>
      <c r="O36" s="190">
        <f>'2項目別時系列'!O72</f>
        <v>20242</v>
      </c>
      <c r="P36" s="190">
        <f>'2項目別時系列'!P72</f>
        <v>25227</v>
      </c>
      <c r="Q36" s="190">
        <f>'2項目別時系列'!Q72</f>
        <v>21895</v>
      </c>
      <c r="R36" s="508">
        <f t="shared" si="12"/>
        <v>-13.2</v>
      </c>
    </row>
    <row r="37" spans="1:18" x14ac:dyDescent="0.2">
      <c r="A37" s="200">
        <v>220</v>
      </c>
      <c r="B37" s="194" t="s">
        <v>121</v>
      </c>
      <c r="C37" s="216">
        <f>'2項目別時系列'!C76</f>
        <v>6134</v>
      </c>
      <c r="D37" s="190">
        <f>'2項目別時系列'!D76</f>
        <v>5896</v>
      </c>
      <c r="E37" s="190">
        <f>'2項目別時系列'!E76</f>
        <v>5896</v>
      </c>
      <c r="F37" s="190">
        <f>'2項目別時系列'!F76</f>
        <v>6168</v>
      </c>
      <c r="G37" s="190">
        <f>'2項目別時系列'!G76</f>
        <v>5580</v>
      </c>
      <c r="H37" s="190">
        <f>'2項目別時系列'!H76</f>
        <v>6482</v>
      </c>
      <c r="I37" s="190">
        <f>'2項目別時系列'!I76</f>
        <v>6879</v>
      </c>
      <c r="J37" s="190">
        <f>'2項目別時系列'!J76</f>
        <v>6393</v>
      </c>
      <c r="K37" s="190">
        <f>'2項目別時系列'!K76</f>
        <v>7107</v>
      </c>
      <c r="L37" s="190">
        <f>'2項目別時系列'!L76</f>
        <v>9842</v>
      </c>
      <c r="M37" s="190">
        <f>'2項目別時系列'!M76</f>
        <v>6684</v>
      </c>
      <c r="N37" s="190">
        <f>'2項目別時系列'!N76</f>
        <v>8713</v>
      </c>
      <c r="O37" s="190">
        <f>'2項目別時系列'!O76</f>
        <v>11350</v>
      </c>
      <c r="P37" s="190">
        <f>'2項目別時系列'!P76</f>
        <v>14206</v>
      </c>
      <c r="Q37" s="190">
        <f>'2項目別時系列'!Q76</f>
        <v>13336</v>
      </c>
      <c r="R37" s="508">
        <f t="shared" si="12"/>
        <v>-6.1</v>
      </c>
    </row>
    <row r="38" spans="1:18" x14ac:dyDescent="0.2">
      <c r="A38" s="200">
        <v>228</v>
      </c>
      <c r="B38" s="194" t="s">
        <v>29</v>
      </c>
      <c r="C38" s="216">
        <f>'2項目別時系列'!C80</f>
        <v>25673</v>
      </c>
      <c r="D38" s="190">
        <f>'2項目別時系列'!D80</f>
        <v>24677</v>
      </c>
      <c r="E38" s="190">
        <f>'2項目別時系列'!E80</f>
        <v>24087</v>
      </c>
      <c r="F38" s="190">
        <f>'2項目別時系列'!F80</f>
        <v>23689</v>
      </c>
      <c r="G38" s="190">
        <f>'2項目別時系列'!G80</f>
        <v>24306</v>
      </c>
      <c r="H38" s="190">
        <f>'2項目別時系列'!H80</f>
        <v>25973</v>
      </c>
      <c r="I38" s="190">
        <f>'2項目別時系列'!I80</f>
        <v>28790</v>
      </c>
      <c r="J38" s="190">
        <f>'2項目別時系列'!J80</f>
        <v>28712</v>
      </c>
      <c r="K38" s="190">
        <f>'2項目別時系列'!K80</f>
        <v>29114</v>
      </c>
      <c r="L38" s="190">
        <f>'2項目別時系列'!L80</f>
        <v>27689</v>
      </c>
      <c r="M38" s="190">
        <f>'2項目別時系列'!M80</f>
        <v>16312</v>
      </c>
      <c r="N38" s="190">
        <f>'2項目別時系列'!N80</f>
        <v>21522</v>
      </c>
      <c r="O38" s="190">
        <f>'2項目別時系列'!O80</f>
        <v>26545</v>
      </c>
      <c r="P38" s="190">
        <f>'2項目別時系列'!P80</f>
        <v>37356</v>
      </c>
      <c r="Q38" s="190">
        <f>'2項目別時系列'!Q80</f>
        <v>36697</v>
      </c>
      <c r="R38" s="508">
        <f t="shared" si="12"/>
        <v>-1.8</v>
      </c>
    </row>
    <row r="39" spans="1:18" x14ac:dyDescent="0.2">
      <c r="A39" s="200">
        <v>365</v>
      </c>
      <c r="B39" s="194" t="s">
        <v>264</v>
      </c>
      <c r="C39" s="216">
        <f>'2項目別時系列'!C84</f>
        <v>6124</v>
      </c>
      <c r="D39" s="190">
        <f>'2項目別時系列'!D84</f>
        <v>5947</v>
      </c>
      <c r="E39" s="190">
        <f>'2項目別時系列'!E84</f>
        <v>6850</v>
      </c>
      <c r="F39" s="190">
        <f>'2項目別時系列'!F84</f>
        <v>7414</v>
      </c>
      <c r="G39" s="190">
        <f>'2項目別時系列'!G84</f>
        <v>7303</v>
      </c>
      <c r="H39" s="190">
        <f>'2項目別時系列'!H84</f>
        <v>8074</v>
      </c>
      <c r="I39" s="190">
        <f>'2項目別時系列'!I84</f>
        <v>8804</v>
      </c>
      <c r="J39" s="190">
        <f>'2項目別時系列'!J84</f>
        <v>8209</v>
      </c>
      <c r="K39" s="190">
        <f>'2項目別時系列'!K84</f>
        <v>7471</v>
      </c>
      <c r="L39" s="190">
        <f>'2項目別時系列'!L84</f>
        <v>7311</v>
      </c>
      <c r="M39" s="190">
        <f>'2項目別時系列'!M84</f>
        <v>4831</v>
      </c>
      <c r="N39" s="190">
        <f>'2項目別時系列'!N84</f>
        <v>5745</v>
      </c>
      <c r="O39" s="190">
        <f>'2項目別時系列'!O84</f>
        <v>6971</v>
      </c>
      <c r="P39" s="190">
        <f>'2項目別時系列'!P84</f>
        <v>9563</v>
      </c>
      <c r="Q39" s="190">
        <f>'2項目別時系列'!Q84</f>
        <v>8405</v>
      </c>
      <c r="R39" s="508">
        <f t="shared" si="12"/>
        <v>-12.1</v>
      </c>
    </row>
    <row r="40" spans="1:18" x14ac:dyDescent="0.2">
      <c r="A40" s="203"/>
      <c r="B40" s="194" t="s">
        <v>257</v>
      </c>
      <c r="C40" s="216">
        <f>SUM(C41:C44)</f>
        <v>82821</v>
      </c>
      <c r="D40" s="190">
        <f t="shared" ref="D40:H40" si="91">SUM(D41:D44)</f>
        <v>96796</v>
      </c>
      <c r="E40" s="190">
        <f t="shared" si="91"/>
        <v>85392</v>
      </c>
      <c r="F40" s="190">
        <f t="shared" si="91"/>
        <v>89752</v>
      </c>
      <c r="G40" s="190">
        <f t="shared" si="91"/>
        <v>73995</v>
      </c>
      <c r="H40" s="190">
        <f t="shared" si="91"/>
        <v>122535</v>
      </c>
      <c r="I40" s="190">
        <f t="shared" ref="I40:J40" si="92">SUM(I41:I44)</f>
        <v>109933</v>
      </c>
      <c r="J40" s="190">
        <f t="shared" si="92"/>
        <v>103883</v>
      </c>
      <c r="K40" s="190">
        <f t="shared" ref="K40:L40" si="93">SUM(K41:K44)</f>
        <v>106763</v>
      </c>
      <c r="L40" s="190">
        <f t="shared" si="93"/>
        <v>95546</v>
      </c>
      <c r="M40" s="190">
        <f t="shared" ref="M40" si="94">SUM(M41:M44)</f>
        <v>38001</v>
      </c>
      <c r="N40" s="190">
        <f t="shared" ref="N40:O40" si="95">SUM(N41:N44)</f>
        <v>59204</v>
      </c>
      <c r="O40" s="190">
        <f t="shared" si="95"/>
        <v>101211</v>
      </c>
      <c r="P40" s="190">
        <f t="shared" ref="P40:Q40" si="96">SUM(P41:P44)</f>
        <v>167508</v>
      </c>
      <c r="Q40" s="190">
        <f t="shared" si="96"/>
        <v>154161</v>
      </c>
      <c r="R40" s="508">
        <f t="shared" si="12"/>
        <v>-8</v>
      </c>
    </row>
    <row r="41" spans="1:18" x14ac:dyDescent="0.2">
      <c r="A41" s="200">
        <v>201</v>
      </c>
      <c r="B41" s="194" t="s">
        <v>265</v>
      </c>
      <c r="C41" s="216">
        <f>'2項目別時系列'!C88</f>
        <v>74945</v>
      </c>
      <c r="D41" s="190">
        <f>'2項目別時系列'!D88</f>
        <v>88343</v>
      </c>
      <c r="E41" s="190">
        <f>'2項目別時系列'!E88</f>
        <v>77541</v>
      </c>
      <c r="F41" s="190">
        <f>'2項目別時系列'!F88</f>
        <v>82295</v>
      </c>
      <c r="G41" s="190">
        <f>'2項目別時系列'!G88</f>
        <v>67566</v>
      </c>
      <c r="H41" s="190">
        <f>'2項目別時系列'!H88</f>
        <v>115026</v>
      </c>
      <c r="I41" s="190">
        <f>'2項目別時系列'!I88</f>
        <v>101200</v>
      </c>
      <c r="J41" s="190">
        <f>'2項目別時系列'!J88</f>
        <v>94632</v>
      </c>
      <c r="K41" s="190">
        <f>'2項目別時系列'!K88</f>
        <v>97400</v>
      </c>
      <c r="L41" s="190">
        <f>'2項目別時系列'!L88</f>
        <v>86752</v>
      </c>
      <c r="M41" s="190">
        <f>'2項目別時系列'!M88</f>
        <v>31007</v>
      </c>
      <c r="N41" s="190">
        <f>'2項目別時系列'!N88</f>
        <v>49677</v>
      </c>
      <c r="O41" s="190">
        <f>'2項目別時系列'!O88</f>
        <v>90354</v>
      </c>
      <c r="P41" s="190">
        <f>'2項目別時系列'!P88</f>
        <v>153486</v>
      </c>
      <c r="Q41" s="190">
        <f>'2項目別時系列'!Q88</f>
        <v>141190</v>
      </c>
      <c r="R41" s="508">
        <f t="shared" si="12"/>
        <v>-8</v>
      </c>
    </row>
    <row r="42" spans="1:18" x14ac:dyDescent="0.2">
      <c r="A42" s="200">
        <v>442</v>
      </c>
      <c r="B42" s="194" t="s">
        <v>266</v>
      </c>
      <c r="C42" s="216">
        <f>'2項目別時系列'!C96</f>
        <v>1260</v>
      </c>
      <c r="D42" s="190">
        <f>'2項目別時系列'!D96</f>
        <v>1360</v>
      </c>
      <c r="E42" s="190">
        <f>'2項目別時系列'!E96</f>
        <v>1101</v>
      </c>
      <c r="F42" s="190">
        <f>'2項目別時系列'!F96</f>
        <v>909</v>
      </c>
      <c r="G42" s="190">
        <f>'2項目別時系列'!G96</f>
        <v>522</v>
      </c>
      <c r="H42" s="190">
        <f>'2項目別時系列'!H96</f>
        <v>716</v>
      </c>
      <c r="I42" s="190">
        <f>'2項目別時系列'!I96</f>
        <v>1118</v>
      </c>
      <c r="J42" s="190">
        <f>'2項目別時系列'!J96</f>
        <v>1033</v>
      </c>
      <c r="K42" s="190">
        <f>'2項目別時系列'!K96</f>
        <v>854</v>
      </c>
      <c r="L42" s="190">
        <f>'2項目別時系列'!L96</f>
        <v>846</v>
      </c>
      <c r="M42" s="190">
        <f>'2項目別時系列'!M96</f>
        <v>496</v>
      </c>
      <c r="N42" s="190">
        <f>'2項目別時系列'!N96</f>
        <v>689</v>
      </c>
      <c r="O42" s="190">
        <f>'2項目別時系列'!O96</f>
        <v>785</v>
      </c>
      <c r="P42" s="190">
        <f>'2項目別時系列'!P96</f>
        <v>1085</v>
      </c>
      <c r="Q42" s="190">
        <f>'2項目別時系列'!Q96</f>
        <v>966</v>
      </c>
      <c r="R42" s="508">
        <f t="shared" si="12"/>
        <v>-11</v>
      </c>
    </row>
    <row r="43" spans="1:18" x14ac:dyDescent="0.2">
      <c r="A43" s="200">
        <v>443</v>
      </c>
      <c r="B43" s="194" t="s">
        <v>267</v>
      </c>
      <c r="C43" s="216">
        <f>'2項目別時系列'!C100</f>
        <v>1837</v>
      </c>
      <c r="D43" s="190">
        <f>'2項目別時系列'!D100</f>
        <v>1906</v>
      </c>
      <c r="E43" s="190">
        <f>'2項目別時系列'!E100</f>
        <v>1795</v>
      </c>
      <c r="F43" s="190">
        <f>'2項目別時系列'!F100</f>
        <v>1901</v>
      </c>
      <c r="G43" s="190">
        <f>'2項目別時系列'!G100</f>
        <v>1946</v>
      </c>
      <c r="H43" s="190">
        <f>'2項目別時系列'!H100</f>
        <v>2139</v>
      </c>
      <c r="I43" s="190">
        <f>'2項目別時系列'!I100</f>
        <v>2771</v>
      </c>
      <c r="J43" s="190">
        <f>'2項目別時系列'!J100</f>
        <v>2706</v>
      </c>
      <c r="K43" s="190">
        <f>'2項目別時系列'!K100</f>
        <v>2691</v>
      </c>
      <c r="L43" s="190">
        <f>'2項目別時系列'!L100</f>
        <v>2775</v>
      </c>
      <c r="M43" s="190">
        <f>'2項目別時系列'!M100</f>
        <v>2239</v>
      </c>
      <c r="N43" s="190">
        <f>'2項目別時系列'!N100</f>
        <v>3194</v>
      </c>
      <c r="O43" s="190">
        <f>'2項目別時系列'!O100</f>
        <v>4044</v>
      </c>
      <c r="P43" s="190">
        <f>'2項目別時系列'!P100</f>
        <v>6083</v>
      </c>
      <c r="Q43" s="190">
        <f>'2項目別時系列'!Q100</f>
        <v>5539</v>
      </c>
      <c r="R43" s="508">
        <f t="shared" si="12"/>
        <v>-8.9</v>
      </c>
    </row>
    <row r="44" spans="1:18" x14ac:dyDescent="0.2">
      <c r="A44" s="200">
        <v>446</v>
      </c>
      <c r="B44" s="194" t="s">
        <v>268</v>
      </c>
      <c r="C44" s="216">
        <f>'2項目別時系列'!C92</f>
        <v>4779</v>
      </c>
      <c r="D44" s="190">
        <f>'2項目別時系列'!D92</f>
        <v>5187</v>
      </c>
      <c r="E44" s="190">
        <f>'2項目別時系列'!E92</f>
        <v>4955</v>
      </c>
      <c r="F44" s="190">
        <f>'2項目別時系列'!F92</f>
        <v>4647</v>
      </c>
      <c r="G44" s="190">
        <f>'2項目別時系列'!G92</f>
        <v>3961</v>
      </c>
      <c r="H44" s="190">
        <f>'2項目別時系列'!H92</f>
        <v>4654</v>
      </c>
      <c r="I44" s="190">
        <f>'2項目別時系列'!I92</f>
        <v>4844</v>
      </c>
      <c r="J44" s="190">
        <f>'2項目別時系列'!J92</f>
        <v>5512</v>
      </c>
      <c r="K44" s="190">
        <f>'2項目別時系列'!K92</f>
        <v>5818</v>
      </c>
      <c r="L44" s="190">
        <f>'2項目別時系列'!L92</f>
        <v>5173</v>
      </c>
      <c r="M44" s="190">
        <f>'2項目別時系列'!M92</f>
        <v>4259</v>
      </c>
      <c r="N44" s="190">
        <f>'2項目別時系列'!N92</f>
        <v>5644</v>
      </c>
      <c r="O44" s="190">
        <f>'2項目別時系列'!O92</f>
        <v>6028</v>
      </c>
      <c r="P44" s="190">
        <f>'2項目別時系列'!P92</f>
        <v>6854</v>
      </c>
      <c r="Q44" s="190">
        <f>'2項目別時系列'!Q92</f>
        <v>6466</v>
      </c>
      <c r="R44" s="508">
        <f t="shared" si="12"/>
        <v>-5.7</v>
      </c>
    </row>
    <row r="45" spans="1:18" x14ac:dyDescent="0.2">
      <c r="A45" s="203"/>
      <c r="B45" s="194" t="s">
        <v>258</v>
      </c>
      <c r="C45" s="216">
        <f>SUM(C46:C52)</f>
        <v>51736</v>
      </c>
      <c r="D45" s="190">
        <f t="shared" ref="D45:H45" si="97">SUM(D46:D52)</f>
        <v>50914</v>
      </c>
      <c r="E45" s="190">
        <f t="shared" si="97"/>
        <v>51348</v>
      </c>
      <c r="F45" s="190">
        <f t="shared" si="97"/>
        <v>51276</v>
      </c>
      <c r="G45" s="190">
        <f t="shared" si="97"/>
        <v>49517</v>
      </c>
      <c r="H45" s="190">
        <f t="shared" si="97"/>
        <v>56584</v>
      </c>
      <c r="I45" s="190">
        <f t="shared" ref="I45:J45" si="98">SUM(I46:I52)</f>
        <v>59392</v>
      </c>
      <c r="J45" s="190">
        <f t="shared" si="98"/>
        <v>61068</v>
      </c>
      <c r="K45" s="190">
        <f t="shared" ref="K45:L45" si="99">SUM(K46:K52)</f>
        <v>57358</v>
      </c>
      <c r="L45" s="190">
        <f t="shared" si="99"/>
        <v>57251</v>
      </c>
      <c r="M45" s="190">
        <f t="shared" ref="M45" si="100">SUM(M46:M52)</f>
        <v>31726</v>
      </c>
      <c r="N45" s="190">
        <f t="shared" ref="N45:O45" si="101">SUM(N46:N52)</f>
        <v>43386</v>
      </c>
      <c r="O45" s="190">
        <f t="shared" si="101"/>
        <v>52833</v>
      </c>
      <c r="P45" s="190">
        <f t="shared" ref="P45:Q45" si="102">SUM(P46:P52)</f>
        <v>68836</v>
      </c>
      <c r="Q45" s="190">
        <f t="shared" si="102"/>
        <v>61912</v>
      </c>
      <c r="R45" s="508">
        <f t="shared" si="12"/>
        <v>-10.1</v>
      </c>
    </row>
    <row r="46" spans="1:18" x14ac:dyDescent="0.2">
      <c r="A46" s="200">
        <v>208</v>
      </c>
      <c r="B46" s="194" t="s">
        <v>125</v>
      </c>
      <c r="C46" s="216">
        <f>'2項目別時系列'!C104</f>
        <v>6886</v>
      </c>
      <c r="D46" s="190">
        <f>'2項目別時系列'!D104</f>
        <v>6473</v>
      </c>
      <c r="E46" s="190">
        <f>'2項目別時系列'!E104</f>
        <v>7087</v>
      </c>
      <c r="F46" s="190">
        <f>'2項目別時系列'!F104</f>
        <v>6943</v>
      </c>
      <c r="G46" s="190">
        <f>'2項目別時系列'!G104</f>
        <v>6566</v>
      </c>
      <c r="H46" s="190">
        <f>'2項目別時系列'!H104</f>
        <v>6894</v>
      </c>
      <c r="I46" s="190">
        <f>'2項目別時系列'!I104</f>
        <v>7207</v>
      </c>
      <c r="J46" s="190">
        <f>'2項目別時系列'!J104</f>
        <v>7906</v>
      </c>
      <c r="K46" s="190">
        <f>'2項目別時系列'!K104</f>
        <v>7693</v>
      </c>
      <c r="L46" s="190">
        <f>'2項目別時系列'!L104</f>
        <v>7825</v>
      </c>
      <c r="M46" s="190">
        <f>'2項目別時系列'!M104</f>
        <v>5359</v>
      </c>
      <c r="N46" s="190">
        <f>'2項目別時系列'!N104</f>
        <v>6634</v>
      </c>
      <c r="O46" s="190">
        <f>'2項目別時系列'!O104</f>
        <v>7088</v>
      </c>
      <c r="P46" s="190">
        <f>'2項目別時系列'!P104</f>
        <v>9804</v>
      </c>
      <c r="Q46" s="190">
        <f>'2項目別時系列'!Q104</f>
        <v>8935</v>
      </c>
      <c r="R46" s="508">
        <f t="shared" si="12"/>
        <v>-8.9</v>
      </c>
    </row>
    <row r="47" spans="1:18" x14ac:dyDescent="0.2">
      <c r="A47" s="200">
        <v>212</v>
      </c>
      <c r="B47" s="194" t="s">
        <v>269</v>
      </c>
      <c r="C47" s="216">
        <f>'2項目別時系列'!C112</f>
        <v>13935</v>
      </c>
      <c r="D47" s="190">
        <f>'2項目別時系列'!D112</f>
        <v>13951</v>
      </c>
      <c r="E47" s="190">
        <f>'2項目別時系列'!E112</f>
        <v>14414</v>
      </c>
      <c r="F47" s="190">
        <f>'2項目別時系列'!F112</f>
        <v>14371</v>
      </c>
      <c r="G47" s="190">
        <f>'2項目別時系列'!G112</f>
        <v>14597</v>
      </c>
      <c r="H47" s="190">
        <f>'2項目別時系列'!H112</f>
        <v>17388</v>
      </c>
      <c r="I47" s="190">
        <f>'2項目別時系列'!I112</f>
        <v>18008</v>
      </c>
      <c r="J47" s="190">
        <f>'2項目別時系列'!J112</f>
        <v>18260</v>
      </c>
      <c r="K47" s="190">
        <f>'2項目別時系列'!K112</f>
        <v>17180</v>
      </c>
      <c r="L47" s="190">
        <f>'2項目別時系列'!L112</f>
        <v>17853</v>
      </c>
      <c r="M47" s="190">
        <f>'2項目別時系列'!M112</f>
        <v>9729</v>
      </c>
      <c r="N47" s="190">
        <f>'2項目別時系列'!N112</f>
        <v>14201</v>
      </c>
      <c r="O47" s="190">
        <f>'2項目別時系列'!O112</f>
        <v>18409</v>
      </c>
      <c r="P47" s="190">
        <f>'2項目別時系列'!P112</f>
        <v>22381</v>
      </c>
      <c r="Q47" s="190">
        <f>'2項目別時系列'!Q112</f>
        <v>20845</v>
      </c>
      <c r="R47" s="508">
        <f t="shared" si="12"/>
        <v>-6.9</v>
      </c>
    </row>
    <row r="48" spans="1:18" x14ac:dyDescent="0.2">
      <c r="A48" s="200">
        <v>227</v>
      </c>
      <c r="B48" s="194" t="s">
        <v>18</v>
      </c>
      <c r="C48" s="216">
        <f>'2項目別時系列'!C116</f>
        <v>8440</v>
      </c>
      <c r="D48" s="190">
        <f>'2項目別時系列'!D116</f>
        <v>8553</v>
      </c>
      <c r="E48" s="190">
        <f>'2項目別時系列'!E116</f>
        <v>8443</v>
      </c>
      <c r="F48" s="190">
        <f>'2項目別時系列'!F116</f>
        <v>8923</v>
      </c>
      <c r="G48" s="190">
        <f>'2項目別時系列'!G116</f>
        <v>8131</v>
      </c>
      <c r="H48" s="190">
        <f>'2項目別時系列'!H116</f>
        <v>9513</v>
      </c>
      <c r="I48" s="190">
        <f>'2項目別時系列'!I116</f>
        <v>9417</v>
      </c>
      <c r="J48" s="190">
        <f>'2項目別時系列'!J116</f>
        <v>8699</v>
      </c>
      <c r="K48" s="190">
        <f>'2項目別時系列'!K116</f>
        <v>8373</v>
      </c>
      <c r="L48" s="190">
        <f>'2項目別時系列'!L116</f>
        <v>7976</v>
      </c>
      <c r="M48" s="190">
        <f>'2項目別時系列'!M116</f>
        <v>5316</v>
      </c>
      <c r="N48" s="190">
        <f>'2項目別時系列'!N116</f>
        <v>6878</v>
      </c>
      <c r="O48" s="190">
        <f>'2項目別時系列'!O116</f>
        <v>7217</v>
      </c>
      <c r="P48" s="190">
        <f>'2項目別時系列'!P116</f>
        <v>9167</v>
      </c>
      <c r="Q48" s="190">
        <f>'2項目別時系列'!Q116</f>
        <v>8815</v>
      </c>
      <c r="R48" s="508">
        <f t="shared" si="12"/>
        <v>-3.8</v>
      </c>
    </row>
    <row r="49" spans="1:18" x14ac:dyDescent="0.2">
      <c r="A49" s="200">
        <v>229</v>
      </c>
      <c r="B49" s="194" t="s">
        <v>20</v>
      </c>
      <c r="C49" s="216">
        <f>'2項目別時系列'!C108</f>
        <v>12817</v>
      </c>
      <c r="D49" s="190">
        <f>'2項目別時系列'!D108</f>
        <v>12328</v>
      </c>
      <c r="E49" s="190">
        <f>'2項目別時系列'!E108</f>
        <v>12232</v>
      </c>
      <c r="F49" s="190">
        <f>'2項目別時系列'!F108</f>
        <v>12310</v>
      </c>
      <c r="G49" s="190">
        <f>'2項目別時系列'!G108</f>
        <v>11888</v>
      </c>
      <c r="H49" s="190">
        <f>'2項目別時系列'!H108</f>
        <v>13388</v>
      </c>
      <c r="I49" s="190">
        <f>'2項目別時系列'!I108</f>
        <v>14856</v>
      </c>
      <c r="J49" s="190">
        <f>'2項目別時系列'!J108</f>
        <v>15201</v>
      </c>
      <c r="K49" s="190">
        <f>'2項目別時系列'!K108</f>
        <v>13919</v>
      </c>
      <c r="L49" s="190">
        <f>'2項目別時系列'!L108</f>
        <v>13493</v>
      </c>
      <c r="M49" s="190">
        <f>'2項目別時系列'!M108</f>
        <v>6330</v>
      </c>
      <c r="N49" s="190">
        <f>'2項目別時系列'!N108</f>
        <v>8849</v>
      </c>
      <c r="O49" s="190">
        <f>'2項目別時系列'!O108</f>
        <v>12115</v>
      </c>
      <c r="P49" s="190">
        <f>'2項目別時系列'!P108</f>
        <v>16153</v>
      </c>
      <c r="Q49" s="190">
        <f>'2項目別時系列'!Q108</f>
        <v>13071</v>
      </c>
      <c r="R49" s="508">
        <f t="shared" si="12"/>
        <v>-19.100000000000001</v>
      </c>
    </row>
    <row r="50" spans="1:18" x14ac:dyDescent="0.2">
      <c r="A50" s="200">
        <v>464</v>
      </c>
      <c r="B50" s="194" t="s">
        <v>128</v>
      </c>
      <c r="C50" s="216">
        <f>'2項目別時系列'!C120</f>
        <v>1754</v>
      </c>
      <c r="D50" s="190">
        <f>'2項目別時系列'!D120</f>
        <v>1429</v>
      </c>
      <c r="E50" s="190">
        <f>'2項目別時系列'!E120</f>
        <v>1425</v>
      </c>
      <c r="F50" s="190">
        <f>'2項目別時系列'!F120</f>
        <v>1334</v>
      </c>
      <c r="G50" s="190">
        <f>'2項目別時系列'!G120</f>
        <v>1375</v>
      </c>
      <c r="H50" s="190">
        <f>'2項目別時系列'!H120</f>
        <v>1596</v>
      </c>
      <c r="I50" s="190">
        <f>'2項目別時系列'!I120</f>
        <v>1590</v>
      </c>
      <c r="J50" s="190">
        <f>'2項目別時系列'!J120</f>
        <v>1656</v>
      </c>
      <c r="K50" s="190">
        <f>'2項目別時系列'!K120</f>
        <v>1587</v>
      </c>
      <c r="L50" s="190">
        <f>'2項目別時系列'!L120</f>
        <v>1540</v>
      </c>
      <c r="M50" s="190">
        <f>'2項目別時系列'!M120</f>
        <v>743</v>
      </c>
      <c r="N50" s="190">
        <f>'2項目別時系列'!N120</f>
        <v>912</v>
      </c>
      <c r="O50" s="190">
        <f>'2項目別時系列'!O120</f>
        <v>1177</v>
      </c>
      <c r="P50" s="190">
        <f>'2項目別時系列'!P120</f>
        <v>1666</v>
      </c>
      <c r="Q50" s="190">
        <f>'2項目別時系列'!Q120</f>
        <v>1501</v>
      </c>
      <c r="R50" s="508">
        <f t="shared" si="12"/>
        <v>-9.9</v>
      </c>
    </row>
    <row r="51" spans="1:18" x14ac:dyDescent="0.2">
      <c r="A51" s="200">
        <v>481</v>
      </c>
      <c r="B51" s="194" t="s">
        <v>129</v>
      </c>
      <c r="C51" s="216">
        <f>'2項目別時系列'!C124</f>
        <v>2487</v>
      </c>
      <c r="D51" s="190">
        <f>'2項目別時系列'!D124</f>
        <v>2709</v>
      </c>
      <c r="E51" s="190">
        <f>'2項目別時系列'!E124</f>
        <v>2502</v>
      </c>
      <c r="F51" s="190">
        <f>'2項目別時系列'!F124</f>
        <v>2253</v>
      </c>
      <c r="G51" s="190">
        <f>'2項目別時系列'!G124</f>
        <v>2083</v>
      </c>
      <c r="H51" s="190">
        <f>'2項目別時系列'!H124</f>
        <v>2067</v>
      </c>
      <c r="I51" s="190">
        <f>'2項目別時系列'!I124</f>
        <v>2259</v>
      </c>
      <c r="J51" s="190">
        <f>'2項目別時系列'!J124</f>
        <v>2502</v>
      </c>
      <c r="K51" s="190">
        <f>'2項目別時系列'!K124</f>
        <v>2009</v>
      </c>
      <c r="L51" s="190">
        <f>'2項目別時系列'!L124</f>
        <v>1896</v>
      </c>
      <c r="M51" s="190">
        <f>'2項目別時系列'!M124</f>
        <v>895</v>
      </c>
      <c r="N51" s="190">
        <f>'2項目別時系列'!N124</f>
        <v>1388</v>
      </c>
      <c r="O51" s="190">
        <f>'2項目別時系列'!O124</f>
        <v>1519</v>
      </c>
      <c r="P51" s="190">
        <f>'2項目別時系列'!P124</f>
        <v>2303</v>
      </c>
      <c r="Q51" s="190">
        <f>'2項目別時系列'!Q124</f>
        <v>1982</v>
      </c>
      <c r="R51" s="508">
        <f t="shared" si="12"/>
        <v>-13.9</v>
      </c>
    </row>
    <row r="52" spans="1:18" x14ac:dyDescent="0.2">
      <c r="A52" s="200">
        <v>501</v>
      </c>
      <c r="B52" s="194" t="s">
        <v>130</v>
      </c>
      <c r="C52" s="216">
        <f>'2項目別時系列'!C128</f>
        <v>5417</v>
      </c>
      <c r="D52" s="190">
        <f>'2項目別時系列'!D128</f>
        <v>5471</v>
      </c>
      <c r="E52" s="190">
        <f>'2項目別時系列'!E128</f>
        <v>5245</v>
      </c>
      <c r="F52" s="190">
        <f>'2項目別時系列'!F128</f>
        <v>5142</v>
      </c>
      <c r="G52" s="190">
        <f>'2項目別時系列'!G128</f>
        <v>4877</v>
      </c>
      <c r="H52" s="190">
        <f>'2項目別時系列'!H128</f>
        <v>5738</v>
      </c>
      <c r="I52" s="190">
        <f>'2項目別時系列'!I128</f>
        <v>6055</v>
      </c>
      <c r="J52" s="190">
        <f>'2項目別時系列'!J128</f>
        <v>6844</v>
      </c>
      <c r="K52" s="190">
        <f>'2項目別時系列'!K128</f>
        <v>6597</v>
      </c>
      <c r="L52" s="190">
        <f>'2項目別時系列'!L128</f>
        <v>6668</v>
      </c>
      <c r="M52" s="190">
        <f>'2項目別時系列'!M128</f>
        <v>3354</v>
      </c>
      <c r="N52" s="190">
        <f>'2項目別時系列'!N128</f>
        <v>4524</v>
      </c>
      <c r="O52" s="190">
        <f>'2項目別時系列'!O128</f>
        <v>5308</v>
      </c>
      <c r="P52" s="190">
        <f>'2項目別時系列'!P128</f>
        <v>7362</v>
      </c>
      <c r="Q52" s="190">
        <f>'2項目別時系列'!Q128</f>
        <v>6763</v>
      </c>
      <c r="R52" s="508">
        <f t="shared" si="12"/>
        <v>-8.1</v>
      </c>
    </row>
    <row r="53" spans="1:18" x14ac:dyDescent="0.2">
      <c r="A53" s="203"/>
      <c r="B53" s="194" t="s">
        <v>259</v>
      </c>
      <c r="C53" s="216">
        <f>SUM(C54:C58)</f>
        <v>82739</v>
      </c>
      <c r="D53" s="190">
        <f t="shared" ref="D53:H53" si="103">SUM(D54:D58)</f>
        <v>85965</v>
      </c>
      <c r="E53" s="190">
        <f t="shared" si="103"/>
        <v>96809</v>
      </c>
      <c r="F53" s="190">
        <f t="shared" si="103"/>
        <v>101447</v>
      </c>
      <c r="G53" s="190">
        <f t="shared" si="103"/>
        <v>100603</v>
      </c>
      <c r="H53" s="190">
        <f t="shared" si="103"/>
        <v>108629</v>
      </c>
      <c r="I53" s="190">
        <f t="shared" ref="I53:J53" si="104">SUM(I54:I58)</f>
        <v>116392</v>
      </c>
      <c r="J53" s="190">
        <f t="shared" si="104"/>
        <v>119008</v>
      </c>
      <c r="K53" s="190">
        <f t="shared" ref="K53:L53" si="105">SUM(K54:K58)</f>
        <v>115579</v>
      </c>
      <c r="L53" s="190">
        <f t="shared" si="105"/>
        <v>110237</v>
      </c>
      <c r="M53" s="190">
        <f t="shared" ref="M53" si="106">SUM(M54:M58)</f>
        <v>59273</v>
      </c>
      <c r="N53" s="190">
        <f t="shared" ref="N53:O53" si="107">SUM(N54:N58)</f>
        <v>72422</v>
      </c>
      <c r="O53" s="190">
        <f t="shared" si="107"/>
        <v>99762</v>
      </c>
      <c r="P53" s="190">
        <f t="shared" ref="P53:Q53" si="108">SUM(P54:P58)</f>
        <v>127769</v>
      </c>
      <c r="Q53" s="190">
        <f t="shared" si="108"/>
        <v>122300</v>
      </c>
      <c r="R53" s="508">
        <f t="shared" si="12"/>
        <v>-4.3</v>
      </c>
    </row>
    <row r="54" spans="1:18" x14ac:dyDescent="0.2">
      <c r="A54" s="202">
        <v>209</v>
      </c>
      <c r="B54" s="194" t="s">
        <v>270</v>
      </c>
      <c r="C54" s="216">
        <f>'2項目別時系列'!C132</f>
        <v>42663</v>
      </c>
      <c r="D54" s="190">
        <f>'2項目別時系列'!D132</f>
        <v>46623</v>
      </c>
      <c r="E54" s="190">
        <f>'2項目別時系列'!E132</f>
        <v>46088</v>
      </c>
      <c r="F54" s="190">
        <f>'2項目別時系列'!F132</f>
        <v>45965</v>
      </c>
      <c r="G54" s="190">
        <f>'2項目別時系列'!G132</f>
        <v>47592</v>
      </c>
      <c r="H54" s="190">
        <f>'2項目別時系列'!H132</f>
        <v>51970</v>
      </c>
      <c r="I54" s="190">
        <f>'2項目別時系列'!I132</f>
        <v>54487</v>
      </c>
      <c r="J54" s="190">
        <f>'2項目別時系列'!J132</f>
        <v>55648</v>
      </c>
      <c r="K54" s="190">
        <f>'2項目別時系列'!K132</f>
        <v>54817</v>
      </c>
      <c r="L54" s="190">
        <f>'2項目別時系列'!L132</f>
        <v>54524</v>
      </c>
      <c r="M54" s="190">
        <f>'2項目別時系列'!M132</f>
        <v>27191</v>
      </c>
      <c r="N54" s="190">
        <f>'2項目別時系列'!N132</f>
        <v>33893</v>
      </c>
      <c r="O54" s="190">
        <f>'2項目別時系列'!O132</f>
        <v>47746</v>
      </c>
      <c r="P54" s="190">
        <f>'2項目別時系列'!P132</f>
        <v>60094</v>
      </c>
      <c r="Q54" s="190">
        <f>'2項目別時系列'!Q132</f>
        <v>57076</v>
      </c>
      <c r="R54" s="508">
        <f t="shared" si="12"/>
        <v>-5</v>
      </c>
    </row>
    <row r="55" spans="1:18" x14ac:dyDescent="0.2">
      <c r="A55" s="200">
        <v>222</v>
      </c>
      <c r="B55" s="194" t="s">
        <v>271</v>
      </c>
      <c r="C55" s="216">
        <f>'2項目別時系列'!C136</f>
        <v>10434</v>
      </c>
      <c r="D55" s="190">
        <f>'2項目別時系列'!D136</f>
        <v>9098</v>
      </c>
      <c r="E55" s="190">
        <f>'2項目別時系列'!E136</f>
        <v>11034</v>
      </c>
      <c r="F55" s="190">
        <f>'2項目別時系列'!F136</f>
        <v>12107</v>
      </c>
      <c r="G55" s="190">
        <f>'2項目別時系列'!G136</f>
        <v>11350</v>
      </c>
      <c r="H55" s="190">
        <f>'2項目別時系列'!H136</f>
        <v>11183</v>
      </c>
      <c r="I55" s="190">
        <f>'2項目別時系列'!I136</f>
        <v>13725</v>
      </c>
      <c r="J55" s="190">
        <f>'2項目別時系列'!J136</f>
        <v>14057</v>
      </c>
      <c r="K55" s="190">
        <f>'2項目別時系列'!K136</f>
        <v>12639</v>
      </c>
      <c r="L55" s="190">
        <f>'2項目別時系列'!L136</f>
        <v>11384</v>
      </c>
      <c r="M55" s="190">
        <f>'2項目別時系列'!M136</f>
        <v>4800</v>
      </c>
      <c r="N55" s="190">
        <f>'2項目別時系列'!N136</f>
        <v>6192</v>
      </c>
      <c r="O55" s="190">
        <f>'2項目別時系列'!O136</f>
        <v>10413</v>
      </c>
      <c r="P55" s="190">
        <f>'2項目別時系列'!P136</f>
        <v>13540</v>
      </c>
      <c r="Q55" s="190">
        <f>'2項目別時系列'!Q136</f>
        <v>13602</v>
      </c>
      <c r="R55" s="508">
        <f t="shared" si="12"/>
        <v>0.5</v>
      </c>
    </row>
    <row r="56" spans="1:18" x14ac:dyDescent="0.2">
      <c r="A56" s="200">
        <v>225</v>
      </c>
      <c r="B56" s="194" t="s">
        <v>11</v>
      </c>
      <c r="C56" s="216">
        <f>'2項目別時系列'!C140</f>
        <v>6570</v>
      </c>
      <c r="D56" s="190">
        <f>'2項目別時系列'!D140</f>
        <v>6861</v>
      </c>
      <c r="E56" s="190">
        <f>'2項目別時系列'!E140</f>
        <v>13456</v>
      </c>
      <c r="F56" s="190">
        <f>'2項目別時系列'!F140</f>
        <v>16167</v>
      </c>
      <c r="G56" s="190">
        <f>'2項目別時系列'!G140</f>
        <v>15790</v>
      </c>
      <c r="H56" s="190">
        <f>'2項目別時系列'!H140</f>
        <v>16863</v>
      </c>
      <c r="I56" s="190">
        <f>'2項目別時系列'!I140</f>
        <v>16890</v>
      </c>
      <c r="J56" s="190">
        <f>'2項目別時系列'!J140</f>
        <v>17276</v>
      </c>
      <c r="K56" s="190">
        <f>'2項目別時系列'!K140</f>
        <v>16347</v>
      </c>
      <c r="L56" s="190">
        <f>'2項目別時系列'!L140</f>
        <v>15911</v>
      </c>
      <c r="M56" s="190">
        <f>'2項目別時系列'!M140</f>
        <v>8623</v>
      </c>
      <c r="N56" s="190">
        <f>'2項目別時系列'!N140</f>
        <v>10950</v>
      </c>
      <c r="O56" s="190">
        <f>'2項目別時系列'!O140</f>
        <v>14582</v>
      </c>
      <c r="P56" s="190">
        <f>'2項目別時系列'!P140</f>
        <v>19998</v>
      </c>
      <c r="Q56" s="190">
        <f>'2項目別時系列'!Q140</f>
        <v>18371</v>
      </c>
      <c r="R56" s="508">
        <f t="shared" si="12"/>
        <v>-8.1</v>
      </c>
    </row>
    <row r="57" spans="1:18" x14ac:dyDescent="0.2">
      <c r="A57" s="200">
        <v>585</v>
      </c>
      <c r="B57" s="194" t="s">
        <v>272</v>
      </c>
      <c r="C57" s="216">
        <f>'2項目別時系列'!C144</f>
        <v>12924</v>
      </c>
      <c r="D57" s="190">
        <f>'2項目別時系列'!D144</f>
        <v>13861</v>
      </c>
      <c r="E57" s="190">
        <f>'2項目別時系列'!E144</f>
        <v>15094</v>
      </c>
      <c r="F57" s="190">
        <f>'2項目別時系列'!F144</f>
        <v>16046</v>
      </c>
      <c r="G57" s="190">
        <f>'2項目別時系列'!G144</f>
        <v>14943</v>
      </c>
      <c r="H57" s="190">
        <f>'2項目別時系列'!H144</f>
        <v>16050</v>
      </c>
      <c r="I57" s="190">
        <f>'2項目別時系列'!I144</f>
        <v>18231</v>
      </c>
      <c r="J57" s="190">
        <f>'2項目別時系列'!J144</f>
        <v>18457</v>
      </c>
      <c r="K57" s="190">
        <f>'2項目別時系列'!K144</f>
        <v>18369</v>
      </c>
      <c r="L57" s="190">
        <f>'2項目別時系列'!L144</f>
        <v>15629</v>
      </c>
      <c r="M57" s="190">
        <f>'2項目別時系列'!M144</f>
        <v>11465</v>
      </c>
      <c r="N57" s="190">
        <f>'2項目別時系列'!N144</f>
        <v>12662</v>
      </c>
      <c r="O57" s="190">
        <f>'2項目別時系列'!O144</f>
        <v>15040</v>
      </c>
      <c r="P57" s="190">
        <f>'2項目別時系列'!P144</f>
        <v>18486</v>
      </c>
      <c r="Q57" s="190">
        <f>'2項目別時系列'!Q144</f>
        <v>18398</v>
      </c>
      <c r="R57" s="508">
        <f t="shared" si="12"/>
        <v>-0.5</v>
      </c>
    </row>
    <row r="58" spans="1:18" x14ac:dyDescent="0.2">
      <c r="A58" s="200">
        <v>586</v>
      </c>
      <c r="B58" s="194" t="s">
        <v>273</v>
      </c>
      <c r="C58" s="216">
        <f>'2項目別時系列'!C148</f>
        <v>10148</v>
      </c>
      <c r="D58" s="190">
        <f>'2項目別時系列'!D148</f>
        <v>9522</v>
      </c>
      <c r="E58" s="190">
        <f>'2項目別時系列'!E148</f>
        <v>11137</v>
      </c>
      <c r="F58" s="190">
        <f>'2項目別時系列'!F148</f>
        <v>11162</v>
      </c>
      <c r="G58" s="190">
        <f>'2項目別時系列'!G148</f>
        <v>10928</v>
      </c>
      <c r="H58" s="190">
        <f>'2項目別時系列'!H148</f>
        <v>12563</v>
      </c>
      <c r="I58" s="190">
        <f>'2項目別時系列'!I148</f>
        <v>13059</v>
      </c>
      <c r="J58" s="190">
        <f>'2項目別時系列'!J148</f>
        <v>13570</v>
      </c>
      <c r="K58" s="190">
        <f>'2項目別時系列'!K148</f>
        <v>13407</v>
      </c>
      <c r="L58" s="190">
        <f>'2項目別時系列'!L148</f>
        <v>12789</v>
      </c>
      <c r="M58" s="190">
        <f>'2項目別時系列'!M148</f>
        <v>7194</v>
      </c>
      <c r="N58" s="190">
        <f>'2項目別時系列'!N148</f>
        <v>8725</v>
      </c>
      <c r="O58" s="190">
        <f>'2項目別時系列'!O148</f>
        <v>11981</v>
      </c>
      <c r="P58" s="190">
        <f>'2項目別時系列'!P148</f>
        <v>15651</v>
      </c>
      <c r="Q58" s="190">
        <f>'2項目別時系列'!Q148</f>
        <v>14853</v>
      </c>
      <c r="R58" s="508">
        <f t="shared" si="12"/>
        <v>-5.0999999999999996</v>
      </c>
    </row>
    <row r="59" spans="1:18" x14ac:dyDescent="0.2">
      <c r="A59" s="203"/>
      <c r="B59" s="194" t="s">
        <v>260</v>
      </c>
      <c r="C59" s="216">
        <f>SUM(C60:C61)</f>
        <v>32069</v>
      </c>
      <c r="D59" s="190">
        <f t="shared" ref="D59:H59" si="109">SUM(D60:D61)</f>
        <v>32119</v>
      </c>
      <c r="E59" s="190">
        <f t="shared" si="109"/>
        <v>32113</v>
      </c>
      <c r="F59" s="190">
        <f t="shared" si="109"/>
        <v>30710</v>
      </c>
      <c r="G59" s="190">
        <f t="shared" si="109"/>
        <v>28374</v>
      </c>
      <c r="H59" s="190">
        <f t="shared" si="109"/>
        <v>32357</v>
      </c>
      <c r="I59" s="190">
        <f t="shared" ref="I59:J59" si="110">SUM(I60:I61)</f>
        <v>35621</v>
      </c>
      <c r="J59" s="190">
        <f t="shared" si="110"/>
        <v>37682</v>
      </c>
      <c r="K59" s="190">
        <f t="shared" ref="K59:L59" si="111">SUM(K60:K61)</f>
        <v>36914</v>
      </c>
      <c r="L59" s="190">
        <f t="shared" si="111"/>
        <v>40403</v>
      </c>
      <c r="M59" s="190">
        <f t="shared" ref="M59" si="112">SUM(M60:M61)</f>
        <v>23732</v>
      </c>
      <c r="N59" s="190">
        <f t="shared" ref="N59:O59" si="113">SUM(N60:N61)</f>
        <v>32732</v>
      </c>
      <c r="O59" s="190">
        <f t="shared" si="113"/>
        <v>38408</v>
      </c>
      <c r="P59" s="190">
        <f t="shared" ref="P59:Q59" si="114">SUM(P60:P61)</f>
        <v>54045</v>
      </c>
      <c r="Q59" s="190">
        <f t="shared" si="114"/>
        <v>49342</v>
      </c>
      <c r="R59" s="508">
        <f t="shared" si="12"/>
        <v>-8.6999999999999993</v>
      </c>
    </row>
    <row r="60" spans="1:18" x14ac:dyDescent="0.2">
      <c r="A60" s="200">
        <v>221</v>
      </c>
      <c r="B60" s="194" t="s">
        <v>420</v>
      </c>
      <c r="C60" s="216">
        <f>'2項目別時系列'!C152</f>
        <v>17559</v>
      </c>
      <c r="D60" s="190">
        <f>'2項目別時系列'!D152</f>
        <v>17735</v>
      </c>
      <c r="E60" s="190">
        <f>'2項目別時系列'!E152</f>
        <v>17016</v>
      </c>
      <c r="F60" s="190">
        <f>'2項目別時系列'!F152</f>
        <v>16131</v>
      </c>
      <c r="G60" s="190">
        <f>'2項目別時系列'!G152</f>
        <v>15231</v>
      </c>
      <c r="H60" s="190">
        <f>'2項目別時系列'!H152</f>
        <v>17213</v>
      </c>
      <c r="I60" s="190">
        <f>'2項目別時系列'!I152</f>
        <v>19198</v>
      </c>
      <c r="J60" s="190">
        <f>'2項目別時系列'!J152</f>
        <v>20158</v>
      </c>
      <c r="K60" s="190">
        <f>'2項目別時系列'!K152</f>
        <v>19141</v>
      </c>
      <c r="L60" s="190">
        <f>'2項目別時系列'!L152</f>
        <v>22519</v>
      </c>
      <c r="M60" s="190">
        <f>'2項目別時系列'!M152</f>
        <v>13453</v>
      </c>
      <c r="N60" s="190">
        <f>'2項目別時系列'!N152</f>
        <v>18700</v>
      </c>
      <c r="O60" s="190">
        <f>'2項目別時系列'!O152</f>
        <v>21682</v>
      </c>
      <c r="P60" s="190">
        <f>'2項目別時系列'!P152</f>
        <v>32779</v>
      </c>
      <c r="Q60" s="190">
        <f>'2項目別時系列'!Q152</f>
        <v>30148</v>
      </c>
      <c r="R60" s="508">
        <f t="shared" si="12"/>
        <v>-8</v>
      </c>
    </row>
    <row r="61" spans="1:18" x14ac:dyDescent="0.2">
      <c r="A61" s="200">
        <v>223</v>
      </c>
      <c r="B61" s="194" t="s">
        <v>5</v>
      </c>
      <c r="C61" s="216">
        <f>'2項目別時系列'!C156</f>
        <v>14510</v>
      </c>
      <c r="D61" s="190">
        <f>'2項目別時系列'!D156</f>
        <v>14384</v>
      </c>
      <c r="E61" s="190">
        <f>'2項目別時系列'!E156</f>
        <v>15097</v>
      </c>
      <c r="F61" s="190">
        <f>'2項目別時系列'!F156</f>
        <v>14579</v>
      </c>
      <c r="G61" s="190">
        <f>'2項目別時系列'!G156</f>
        <v>13143</v>
      </c>
      <c r="H61" s="190">
        <f>'2項目別時系列'!H156</f>
        <v>15144</v>
      </c>
      <c r="I61" s="190">
        <f>'2項目別時系列'!I156</f>
        <v>16423</v>
      </c>
      <c r="J61" s="190">
        <f>'2項目別時系列'!J156</f>
        <v>17524</v>
      </c>
      <c r="K61" s="190">
        <f>'2項目別時系列'!K156</f>
        <v>17773</v>
      </c>
      <c r="L61" s="190">
        <f>'2項目別時系列'!L156</f>
        <v>17884</v>
      </c>
      <c r="M61" s="190">
        <f>'2項目別時系列'!M156</f>
        <v>10279</v>
      </c>
      <c r="N61" s="190">
        <f>'2項目別時系列'!N156</f>
        <v>14032</v>
      </c>
      <c r="O61" s="190">
        <f>'2項目別時系列'!O156</f>
        <v>16726</v>
      </c>
      <c r="P61" s="190">
        <f>'2項目別時系列'!P156</f>
        <v>21266</v>
      </c>
      <c r="Q61" s="190">
        <f>'2項目別時系列'!Q156</f>
        <v>19194</v>
      </c>
      <c r="R61" s="508">
        <f t="shared" si="12"/>
        <v>-9.6999999999999993</v>
      </c>
    </row>
    <row r="62" spans="1:18" x14ac:dyDescent="0.2">
      <c r="A62" s="203"/>
      <c r="B62" s="194" t="s">
        <v>261</v>
      </c>
      <c r="C62" s="216">
        <f>SUM(C63:C65)</f>
        <v>94972</v>
      </c>
      <c r="D62" s="190">
        <f t="shared" ref="D62:H62" si="115">SUM(D63:D65)</f>
        <v>91718</v>
      </c>
      <c r="E62" s="190">
        <f t="shared" si="115"/>
        <v>95488</v>
      </c>
      <c r="F62" s="190">
        <f t="shared" si="115"/>
        <v>93225</v>
      </c>
      <c r="G62" s="190">
        <f t="shared" si="115"/>
        <v>96343</v>
      </c>
      <c r="H62" s="190">
        <f t="shared" si="115"/>
        <v>115876</v>
      </c>
      <c r="I62" s="190">
        <f t="shared" ref="I62:J62" si="116">SUM(I63:I65)</f>
        <v>117576</v>
      </c>
      <c r="J62" s="190">
        <f t="shared" si="116"/>
        <v>121482</v>
      </c>
      <c r="K62" s="190">
        <f t="shared" ref="K62:L62" si="117">SUM(K63:K65)</f>
        <v>115298</v>
      </c>
      <c r="L62" s="190">
        <f t="shared" si="117"/>
        <v>115850</v>
      </c>
      <c r="M62" s="190">
        <f t="shared" ref="M62" si="118">SUM(M63:M65)</f>
        <v>63712</v>
      </c>
      <c r="N62" s="190">
        <f t="shared" ref="N62:O62" si="119">SUM(N63:N65)</f>
        <v>93487</v>
      </c>
      <c r="O62" s="190">
        <f t="shared" si="119"/>
        <v>126168</v>
      </c>
      <c r="P62" s="190">
        <f t="shared" ref="P62:Q62" si="120">SUM(P63:P65)</f>
        <v>167891</v>
      </c>
      <c r="Q62" s="190">
        <f t="shared" si="120"/>
        <v>149950</v>
      </c>
      <c r="R62" s="508">
        <f t="shared" si="12"/>
        <v>-10.7</v>
      </c>
    </row>
    <row r="63" spans="1:18" x14ac:dyDescent="0.2">
      <c r="A63" s="200">
        <v>205</v>
      </c>
      <c r="B63" s="194" t="s">
        <v>137</v>
      </c>
      <c r="C63" s="216">
        <f>'2項目別時系列'!C160</f>
        <v>19291</v>
      </c>
      <c r="D63" s="190">
        <f>'2項目別時系列'!D160</f>
        <v>19688</v>
      </c>
      <c r="E63" s="190">
        <f>'2項目別時系列'!E160</f>
        <v>21110</v>
      </c>
      <c r="F63" s="190">
        <f>'2項目別時系列'!F160</f>
        <v>19743</v>
      </c>
      <c r="G63" s="190">
        <f>'2項目別時系列'!G160</f>
        <v>20384</v>
      </c>
      <c r="H63" s="190">
        <f>'2項目別時系列'!H160</f>
        <v>25130</v>
      </c>
      <c r="I63" s="190">
        <f>'2項目別時系列'!I160</f>
        <v>25695</v>
      </c>
      <c r="J63" s="190">
        <f>'2項目別時系列'!J160</f>
        <v>27692</v>
      </c>
      <c r="K63" s="190">
        <f>'2項目別時系列'!K160</f>
        <v>27635</v>
      </c>
      <c r="L63" s="190">
        <f>'2項目別時系列'!L160</f>
        <v>27144</v>
      </c>
      <c r="M63" s="190">
        <f>'2項目別時系列'!M160</f>
        <v>16459</v>
      </c>
      <c r="N63" s="190">
        <f>'2項目別時系列'!N160</f>
        <v>25463</v>
      </c>
      <c r="O63" s="190">
        <f>'2項目別時系列'!O160</f>
        <v>27876</v>
      </c>
      <c r="P63" s="190">
        <f>'2項目別時系列'!P160</f>
        <v>36585</v>
      </c>
      <c r="Q63" s="190">
        <f>'2項目別時系列'!Q160</f>
        <v>33538</v>
      </c>
      <c r="R63" s="508">
        <f t="shared" si="12"/>
        <v>-8.3000000000000007</v>
      </c>
    </row>
    <row r="64" spans="1:18" x14ac:dyDescent="0.2">
      <c r="A64" s="200">
        <v>224</v>
      </c>
      <c r="B64" s="194" t="s">
        <v>3</v>
      </c>
      <c r="C64" s="216">
        <f>'2項目別時系列'!C164</f>
        <v>29834</v>
      </c>
      <c r="D64" s="190">
        <f>'2項目別時系列'!D164</f>
        <v>28963</v>
      </c>
      <c r="E64" s="190">
        <f>'2項目別時系列'!E164</f>
        <v>30568</v>
      </c>
      <c r="F64" s="190">
        <f>'2項目別時系列'!F164</f>
        <v>29963</v>
      </c>
      <c r="G64" s="190">
        <f>'2項目別時系列'!G164</f>
        <v>24802</v>
      </c>
      <c r="H64" s="190">
        <f>'2項目別時系列'!H164</f>
        <v>29918</v>
      </c>
      <c r="I64" s="190">
        <f>'2項目別時系列'!I164</f>
        <v>32144</v>
      </c>
      <c r="J64" s="190">
        <f>'2項目別時系列'!J164</f>
        <v>31714</v>
      </c>
      <c r="K64" s="190">
        <f>'2項目別時系列'!K164</f>
        <v>28708</v>
      </c>
      <c r="L64" s="190">
        <f>'2項目別時系列'!L164</f>
        <v>28549</v>
      </c>
      <c r="M64" s="190">
        <f>'2項目別時系列'!M164</f>
        <v>13477</v>
      </c>
      <c r="N64" s="190">
        <f>'2項目別時系列'!N164</f>
        <v>20017</v>
      </c>
      <c r="O64" s="190">
        <f>'2項目別時系列'!O164</f>
        <v>30683</v>
      </c>
      <c r="P64" s="190">
        <f>'2項目別時系列'!P164</f>
        <v>38355</v>
      </c>
      <c r="Q64" s="190">
        <f>'2項目別時系列'!Q164</f>
        <v>37044</v>
      </c>
      <c r="R64" s="508">
        <f t="shared" si="12"/>
        <v>-3.4</v>
      </c>
    </row>
    <row r="65" spans="1:19" x14ac:dyDescent="0.2">
      <c r="A65" s="204">
        <v>226</v>
      </c>
      <c r="B65" s="195" t="s">
        <v>1</v>
      </c>
      <c r="C65" s="218">
        <f>'2項目別時系列'!C168</f>
        <v>45847</v>
      </c>
      <c r="D65" s="192">
        <f>'2項目別時系列'!D168</f>
        <v>43067</v>
      </c>
      <c r="E65" s="192">
        <f>'2項目別時系列'!E168</f>
        <v>43810</v>
      </c>
      <c r="F65" s="192">
        <f>'2項目別時系列'!F168</f>
        <v>43519</v>
      </c>
      <c r="G65" s="192">
        <f>'2項目別時系列'!G168</f>
        <v>51157</v>
      </c>
      <c r="H65" s="192">
        <f>'2項目別時系列'!H168</f>
        <v>60828</v>
      </c>
      <c r="I65" s="192">
        <f>'2項目別時系列'!I168</f>
        <v>59737</v>
      </c>
      <c r="J65" s="192">
        <f>'2項目別時系列'!J168</f>
        <v>62076</v>
      </c>
      <c r="K65" s="192">
        <f>'2項目別時系列'!K168</f>
        <v>58955</v>
      </c>
      <c r="L65" s="192">
        <f>'2項目別時系列'!L168</f>
        <v>60157</v>
      </c>
      <c r="M65" s="192">
        <f>'2項目別時系列'!M168</f>
        <v>33776</v>
      </c>
      <c r="N65" s="192">
        <f>'2項目別時系列'!N168</f>
        <v>48007</v>
      </c>
      <c r="O65" s="192">
        <f>'2項目別時系列'!O168</f>
        <v>67609</v>
      </c>
      <c r="P65" s="192">
        <f>'2項目別時系列'!P168</f>
        <v>92951</v>
      </c>
      <c r="Q65" s="192">
        <f>'2項目別時系列'!Q168</f>
        <v>79368</v>
      </c>
      <c r="R65" s="509">
        <f t="shared" si="12"/>
        <v>-14.6</v>
      </c>
    </row>
    <row r="66" spans="1:19" x14ac:dyDescent="0.2">
      <c r="A66" s="31" t="s">
        <v>584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211"/>
      <c r="S66" s="211"/>
    </row>
    <row r="67" spans="1:19" x14ac:dyDescent="0.2">
      <c r="A67" s="211" t="s">
        <v>370</v>
      </c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 t="s">
        <v>153</v>
      </c>
      <c r="P67" s="211" t="s">
        <v>153</v>
      </c>
      <c r="Q67" s="211"/>
      <c r="R67" s="211"/>
      <c r="S67" s="211"/>
    </row>
    <row r="68" spans="1:19" x14ac:dyDescent="0.2">
      <c r="A68" s="211"/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</row>
    <row r="69" spans="1:19" x14ac:dyDescent="0.2">
      <c r="A69" s="93" t="s">
        <v>358</v>
      </c>
      <c r="B69"/>
      <c r="C69"/>
      <c r="D69"/>
      <c r="E69"/>
      <c r="F69"/>
      <c r="G69" s="397" t="s">
        <v>153</v>
      </c>
      <c r="H69"/>
      <c r="L69" s="159"/>
      <c r="M69" s="159" t="s">
        <v>150</v>
      </c>
      <c r="N69" s="159"/>
      <c r="O69" s="159"/>
      <c r="P69" s="159"/>
      <c r="Q69" s="159"/>
    </row>
    <row r="70" spans="1:19" x14ac:dyDescent="0.2">
      <c r="A70" s="758" t="s">
        <v>360</v>
      </c>
      <c r="B70" s="759"/>
      <c r="C70" s="119" t="s">
        <v>151</v>
      </c>
      <c r="D70" s="43" t="s">
        <v>284</v>
      </c>
      <c r="E70" s="43" t="s">
        <v>285</v>
      </c>
      <c r="F70" s="43" t="s">
        <v>286</v>
      </c>
      <c r="G70" s="43" t="s">
        <v>287</v>
      </c>
      <c r="H70" s="43" t="s">
        <v>288</v>
      </c>
      <c r="I70" s="120" t="s">
        <v>296</v>
      </c>
      <c r="J70" s="358" t="s">
        <v>383</v>
      </c>
      <c r="K70" s="358" t="s">
        <v>438</v>
      </c>
      <c r="L70" s="358" t="s">
        <v>442</v>
      </c>
      <c r="M70" s="473" t="s">
        <v>492</v>
      </c>
      <c r="N70" s="473" t="s">
        <v>553</v>
      </c>
      <c r="O70" s="473" t="s">
        <v>577</v>
      </c>
      <c r="P70" s="473" t="s">
        <v>617</v>
      </c>
      <c r="Q70" s="473" t="s">
        <v>629</v>
      </c>
    </row>
    <row r="71" spans="1:19" x14ac:dyDescent="0.2">
      <c r="A71" s="69" t="s">
        <v>355</v>
      </c>
      <c r="B71" s="130" t="s">
        <v>349</v>
      </c>
      <c r="C71" s="136">
        <f>神戸市!C115+阪神南!C195+阪神北!C243+東播磨!C241+北播磨!C264+中播磨!C218+西播磨!C288+但馬!C241+丹波!C174+淡路!C195</f>
        <v>322925</v>
      </c>
      <c r="D71" s="59">
        <f>神戸市!D115+阪神南!D195+阪神北!D243+東播磨!D241+北播磨!D264+中播磨!D218+西播磨!D288+但馬!D241+丹波!D174+淡路!D195</f>
        <v>314450</v>
      </c>
      <c r="E71" s="59">
        <f>神戸市!E115+阪神南!E195+阪神北!E243+東播磨!E241+北播磨!E264+中播磨!E218+西播磨!E288+但馬!E241+丹波!E174+淡路!E195</f>
        <v>317518</v>
      </c>
      <c r="F71" s="59">
        <f>神戸市!F115+阪神南!F195+阪神北!F243+東播磨!F241+北播磨!F264+中播磨!F218+西播磨!F288+但馬!F241+丹波!F174+淡路!F195</f>
        <v>326602</v>
      </c>
      <c r="G71" s="59">
        <f>神戸市!G115+阪神南!G195+阪神北!G243+東播磨!G241+北播磨!G264+中播磨!G218+西播磨!G288+但馬!G241+丹波!G174+淡路!G195</f>
        <v>303754</v>
      </c>
      <c r="H71" s="59">
        <f>神戸市!H115+阪神南!H195+阪神北!H243+東播磨!H241+北播磨!H264+中播磨!H218+西播磨!H288+但馬!H241+丹波!H174+淡路!H195</f>
        <v>351208</v>
      </c>
      <c r="I71" s="137">
        <f>神戸市!I115+阪神南!I195+阪神北!I243+東播磨!I241+北播磨!I264+中播磨!I218+西播磨!I288+但馬!I241+丹波!I174+淡路!I195</f>
        <v>369922</v>
      </c>
      <c r="J71" s="137">
        <f>神戸市!J115+阪神南!J195+阪神北!J243+東播磨!J241+北播磨!J264+中播磨!J218+西播磨!J288+但馬!J241+丹波!J174+淡路!J195</f>
        <v>386167</v>
      </c>
      <c r="K71" s="137">
        <f>神戸市!K115+阪神南!K195+阪神北!K243+東播磨!K241+北播磨!K264+中播磨!K218+西播磨!K288+但馬!K241+丹波!K174+淡路!K195</f>
        <v>342147</v>
      </c>
      <c r="L71" s="137">
        <f>神戸市!L115+阪神南!L195+阪神北!L243+東播磨!L241+北播磨!L264+中播磨!L218+西播磨!L288+但馬!L241+丹波!L174+淡路!L195</f>
        <v>332053</v>
      </c>
      <c r="M71" s="137">
        <f>神戸市!M115+阪神南!M195+阪神北!M243+東播磨!M241+北播磨!M264+中播磨!M218+西播磨!M288+但馬!M241+丹波!M174+淡路!M195</f>
        <v>146366</v>
      </c>
      <c r="N71" s="137">
        <f>神戸市!N115+阪神南!N195+阪神北!N243+東播磨!N241+北播磨!N264+中播磨!N218+西播磨!N288+但馬!N241+丹波!N174+淡路!N195</f>
        <v>203749</v>
      </c>
      <c r="O71" s="137">
        <f>神戸市!O115+阪神南!O195+阪神北!O243+東播磨!O241+北播磨!O264+中播磨!O218+西播磨!O288+但馬!O241+丹波!O174+淡路!O195</f>
        <v>275845</v>
      </c>
      <c r="P71" s="137">
        <f>神戸市!P115+阪神南!P195+阪神北!P243+東播磨!P241+北播磨!P264+中播磨!P218+西播磨!P288+但馬!P241+丹波!P174+淡路!P195</f>
        <v>388269</v>
      </c>
      <c r="Q71" s="137">
        <f>神戸市!Q115+阪神南!Q195+阪神北!Q243+東播磨!Q241+北播磨!Q264+中播磨!Q218+西播磨!Q288+但馬!Q241+丹波!Q174+淡路!Q195</f>
        <v>357829</v>
      </c>
    </row>
    <row r="72" spans="1:19" x14ac:dyDescent="0.2">
      <c r="A72" s="69" t="s">
        <v>356</v>
      </c>
      <c r="B72" s="130" t="s">
        <v>350</v>
      </c>
      <c r="C72" s="139">
        <f>神戸市!C116+阪神南!C196+阪神北!C244+東播磨!C242+北播磨!C265+中播磨!C219+西播磨!C289+但馬!C242+丹波!C175+淡路!C196</f>
        <v>381484.85379365599</v>
      </c>
      <c r="D72" s="68">
        <f>神戸市!D116+阪神南!D196+阪神北!D244+東播磨!D242+北播磨!D265+中播磨!D219+西播磨!D289+但馬!D242+丹波!D175+淡路!D196</f>
        <v>373071.87964146299</v>
      </c>
      <c r="E72" s="68">
        <f>神戸市!E116+阪神南!E196+阪神北!E244+東播磨!E242+北播磨!E265+中播磨!E219+西播磨!E289+但馬!E242+丹波!E175+淡路!E196</f>
        <v>363393.11917567498</v>
      </c>
      <c r="F72" s="68">
        <f>神戸市!F116+阪神南!F196+阪神北!F244+東播磨!F242+北播磨!F265+中播磨!F219+西播磨!F289+但馬!F242+丹波!F175+淡路!F196</f>
        <v>393648.40689079103</v>
      </c>
      <c r="G72" s="68">
        <f>神戸市!G116+阪神南!G196+阪神北!G244+東播磨!G242+北播磨!G265+中播磨!G219+西播磨!G289+但馬!G242+丹波!G175+淡路!G196</f>
        <v>370364.76715142798</v>
      </c>
      <c r="H72" s="68">
        <f>神戸市!H116+阪神南!H196+阪神北!H244+東播磨!H242+北播磨!H265+中播磨!H219+西播磨!H289+但馬!H242+丹波!H175+淡路!H196</f>
        <v>413020.34825322602</v>
      </c>
      <c r="I72" s="140">
        <f>神戸市!I116+阪神南!I196+阪神北!I244+東播磨!I242+北播磨!I265+中播磨!I219+西播磨!I289+但馬!I242+丹波!I175+淡路!I196</f>
        <v>438828.01603034802</v>
      </c>
      <c r="J72" s="140">
        <f>神戸市!J116+阪神南!J196+阪神北!J244+東播磨!J242+北播磨!J265+中播磨!J219+西播磨!J289+但馬!J242+丹波!J175+淡路!J196</f>
        <v>460953.61135942402</v>
      </c>
      <c r="K72" s="140">
        <f>神戸市!K116+阪神南!K196+阪神北!K244+東播磨!K242+北播磨!K265+中播磨!K219+西播磨!K289+但馬!K242+丹波!K175+淡路!K196</f>
        <v>465416.86590038298</v>
      </c>
      <c r="L72" s="140">
        <f>神戸市!L116+阪神南!L196+阪神北!L244+東播磨!L242+北播磨!L265+中播磨!L219+西播磨!L289+但馬!L242+丹波!L175+淡路!L196</f>
        <v>492155.92022603797</v>
      </c>
      <c r="M72" s="140">
        <f>神戸市!M116+阪神南!M196+阪神北!M244+東播磨!M242+北播磨!M265+中播磨!M219+西播磨!M289+但馬!M242+丹波!M175+淡路!M196</f>
        <v>239103.60518340499</v>
      </c>
      <c r="N72" s="140">
        <f>神戸市!N116+阪神南!N196+阪神北!N244+東播磨!N242+北播磨!N265+中播磨!N219+西播磨!N289+但馬!N242+丹波!N175+淡路!N196</f>
        <v>308111.78012444801</v>
      </c>
      <c r="O72" s="140">
        <f>神戸市!O116+阪神南!O196+阪神北!O244+東播磨!O242+北播磨!O265+中播磨!O219+西播磨!O289+但馬!O242+丹波!O175+淡路!O196</f>
        <v>446053.89154434402</v>
      </c>
      <c r="P72" s="140">
        <f>神戸市!P116+阪神南!P196+阪神北!P244+東播磨!P242+北播磨!P265+中播磨!P219+西播磨!P289+但馬!P242+丹波!P175+淡路!P196</f>
        <v>623591.92144899396</v>
      </c>
      <c r="Q72" s="140">
        <f>神戸市!Q116+阪神南!Q196+阪神北!Q244+東播磨!Q242+北播磨!Q265+中播磨!Q219+西播磨!Q289+但馬!Q242+丹波!Q175+淡路!Q196</f>
        <v>567430.49800954899</v>
      </c>
    </row>
    <row r="73" spans="1:19" x14ac:dyDescent="0.2">
      <c r="A73" s="122"/>
      <c r="B73" s="249" t="s">
        <v>348</v>
      </c>
      <c r="C73" s="279">
        <f>神戸市!C117+阪神南!C197+阪神北!C245+東播磨!C243+北播磨!C266+中播磨!C220+西播磨!C290+但馬!C243+丹波!C176+淡路!C197</f>
        <v>704409.85379365599</v>
      </c>
      <c r="D73" s="239">
        <f>神戸市!D117+阪神南!D197+阪神北!D245+東播磨!D243+北播磨!D266+中播磨!D220+西播磨!D290+但馬!D243+丹波!D176+淡路!D197</f>
        <v>687521.87964146305</v>
      </c>
      <c r="E73" s="239">
        <f>神戸市!E117+阪神南!E197+阪神北!E245+東播磨!E243+北播磨!E266+中播磨!E220+西播磨!E290+但馬!E243+丹波!E176+淡路!E197</f>
        <v>680911.11917567498</v>
      </c>
      <c r="F73" s="239">
        <f>神戸市!F117+阪神南!F197+阪神北!F245+東播磨!F243+北播磨!F266+中播磨!F220+西播磨!F290+但馬!F243+丹波!F176+淡路!F197</f>
        <v>720250.40689079103</v>
      </c>
      <c r="G73" s="239">
        <f>神戸市!G117+阪神南!G197+阪神北!G245+東播磨!G243+北播磨!G266+中播磨!G220+西播磨!G290+但馬!G243+丹波!G176+淡路!G197</f>
        <v>674118.76715142792</v>
      </c>
      <c r="H73" s="239">
        <f>神戸市!H117+阪神南!H197+阪神北!H245+東播磨!H243+北播磨!H266+中播磨!H220+西播磨!H290+但馬!H243+丹波!H176+淡路!H197</f>
        <v>764228.34825322602</v>
      </c>
      <c r="I73" s="280">
        <f>神戸市!I117+阪神南!I197+阪神北!I245+東播磨!I243+北播磨!I266+中播磨!I220+西播磨!I290+但馬!I243+丹波!I176+淡路!I197</f>
        <v>808750.01603034802</v>
      </c>
      <c r="J73" s="280">
        <f>神戸市!J117+阪神南!J197+阪神北!J245+東播磨!J243+北播磨!J266+中播磨!J220+西播磨!J290+但馬!J243+丹波!J176+淡路!J197</f>
        <v>847120.61135942396</v>
      </c>
      <c r="K73" s="280">
        <f>神戸市!K117+阪神南!K197+阪神北!K245+東播磨!K243+北播磨!K266+中播磨!K220+西播磨!K290+但馬!K243+丹波!K176+淡路!K197</f>
        <v>807563.86590038298</v>
      </c>
      <c r="L73" s="280">
        <f>神戸市!L117+阪神南!L197+阪神北!L245+東播磨!L243+北播磨!L266+中播磨!L220+西播磨!L290+但馬!L243+丹波!L176+淡路!L197</f>
        <v>824208.92022603797</v>
      </c>
      <c r="M73" s="280">
        <f>神戸市!M117+阪神南!M197+阪神北!M245+東播磨!M243+北播磨!M266+中播磨!M220+西播磨!M290+但馬!M243+丹波!M176+淡路!M197</f>
        <v>385469.60518340499</v>
      </c>
      <c r="N73" s="280">
        <f>神戸市!N117+阪神南!N197+阪神北!N245+東播磨!N243+北播磨!N266+中播磨!N220+西播磨!N290+但馬!N243+丹波!N176+淡路!N197</f>
        <v>511860.78012444801</v>
      </c>
      <c r="O73" s="280">
        <f>神戸市!O117+阪神南!O197+阪神北!O245+東播磨!O243+北播磨!O266+中播磨!O220+西播磨!O290+但馬!O243+丹波!O176+淡路!O197</f>
        <v>721898.89154434402</v>
      </c>
      <c r="P73" s="280">
        <f>神戸市!P117+阪神南!P197+阪神北!P245+東播磨!P243+北播磨!P266+中播磨!P220+西播磨!P290+但馬!P243+丹波!P176+淡路!P197</f>
        <v>1011860.921448994</v>
      </c>
      <c r="Q73" s="280">
        <f>神戸市!Q117+阪神南!Q197+阪神北!Q245+東播磨!Q243+北播磨!Q266+中播磨!Q220+西播磨!Q290+但馬!Q243+丹波!Q176+淡路!Q197</f>
        <v>925259.49800954899</v>
      </c>
    </row>
    <row r="74" spans="1:19" x14ac:dyDescent="0.2">
      <c r="A74" s="119" t="s">
        <v>357</v>
      </c>
      <c r="B74" s="120" t="s">
        <v>353</v>
      </c>
      <c r="C74" s="139">
        <f>神戸市!C118+阪神南!C198+阪神北!C246+東播磨!C244+北播磨!C267+中播磨!C221+西播磨!C291+但馬!C244+丹波!C177+淡路!C198</f>
        <v>81135</v>
      </c>
      <c r="D74" s="68">
        <f>神戸市!D118+阪神南!D198+阪神北!D246+東播磨!D244+北播磨!D267+中播磨!D221+西播磨!D291+但馬!D244+丹波!D177+淡路!D198</f>
        <v>91881</v>
      </c>
      <c r="E74" s="68">
        <f>神戸市!E118+阪神南!E198+阪神北!E246+東播磨!E244+北播磨!E267+中播磨!E221+西播磨!E291+但馬!E244+丹波!E177+淡路!E198</f>
        <v>102226</v>
      </c>
      <c r="F74" s="68">
        <f>神戸市!F118+阪神南!F198+阪神北!F246+東播磨!F244+北播磨!F267+中播磨!F221+西播磨!F291+但馬!F244+丹波!F177+淡路!F198</f>
        <v>98668</v>
      </c>
      <c r="G74" s="68">
        <f>神戸市!G118+阪神南!G198+阪神北!G246+東播磨!G244+北播磨!G267+中播磨!G221+西播磨!G291+但馬!G244+丹波!G177+淡路!G198</f>
        <v>102381</v>
      </c>
      <c r="H74" s="68">
        <f>神戸市!H118+阪神南!H198+阪神北!H246+東播磨!H244+北播磨!H267+中播磨!H221+西播磨!H291+但馬!H244+丹波!H177+淡路!H198</f>
        <v>126183</v>
      </c>
      <c r="I74" s="140">
        <f>神戸市!I118+阪神南!I198+阪神北!I246+東播磨!I244+北播磨!I267+中播磨!I221+西播磨!I291+但馬!I244+丹波!I177+淡路!I198</f>
        <v>133916</v>
      </c>
      <c r="J74" s="140">
        <f>神戸市!J118+阪神南!J198+阪神北!J246+東播磨!J244+北播磨!J267+中播磨!J221+西播磨!J291+但馬!J244+丹波!J177+淡路!J198</f>
        <v>144853</v>
      </c>
      <c r="K74" s="140">
        <f>神戸市!K118+阪神南!K198+阪神北!K246+東播磨!K244+北播磨!K267+中播磨!K221+西播磨!K291+但馬!K244+丹波!K177+淡路!K198</f>
        <v>152684</v>
      </c>
      <c r="L74" s="140">
        <f>神戸市!L118+阪神南!L198+阪神北!L246+東播磨!L244+北播磨!L267+中播磨!L221+西播磨!L291+但馬!L244+丹波!L177+淡路!L198</f>
        <v>142362</v>
      </c>
      <c r="M74" s="140">
        <f>神戸市!M118+阪神南!M198+阪神北!M246+東播磨!M244+北播磨!M267+中播磨!M221+西播磨!M291+但馬!M244+丹波!M177+淡路!M198</f>
        <v>102145</v>
      </c>
      <c r="N74" s="140">
        <f>神戸市!N118+阪神南!N198+阪神北!N246+東播磨!N244+北播磨!N267+中播磨!N221+西播磨!N291+但馬!N244+丹波!N177+淡路!N198</f>
        <v>141458.92668599999</v>
      </c>
      <c r="O74" s="140">
        <f>神戸市!O118+阪神南!O198+阪神北!O246+東播磨!O244+北播磨!O267+中播磨!O221+西播磨!O291+但馬!O244+丹波!O177+淡路!O198</f>
        <v>172196.06381699999</v>
      </c>
      <c r="P74" s="140">
        <f>神戸市!P118+阪神南!P198+阪神北!P246+東播磨!P244+北播磨!P267+中播磨!P221+西播磨!P291+但馬!P244+丹波!P177+淡路!P198</f>
        <v>210712</v>
      </c>
      <c r="Q74" s="140">
        <f>神戸市!Q118+阪神南!Q198+阪神北!Q246+東播磨!Q244+北播磨!Q267+中播磨!Q221+西播磨!Q291+但馬!Q244+丹波!Q177+淡路!Q198</f>
        <v>256893</v>
      </c>
    </row>
    <row r="75" spans="1:19" x14ac:dyDescent="0.2">
      <c r="A75" s="69" t="s">
        <v>356</v>
      </c>
      <c r="B75" s="130" t="s">
        <v>349</v>
      </c>
      <c r="C75" s="139">
        <f>神戸市!C119+阪神南!C199+阪神北!C247+東播磨!C245+北播磨!C268+中播磨!C222+西播磨!C292+但馬!C245+丹波!C178+淡路!C199</f>
        <v>113515</v>
      </c>
      <c r="D75" s="68">
        <f>神戸市!D119+阪神南!D199+阪神北!D247+東播磨!D245+北播磨!D268+中播磨!D222+西播磨!D292+但馬!D245+丹波!D178+淡路!D199</f>
        <v>119651</v>
      </c>
      <c r="E75" s="68">
        <f>神戸市!E119+阪神南!E199+阪神北!E247+東播磨!E245+北播磨!E268+中播磨!E222+西播磨!E292+但馬!E245+丹波!E178+淡路!E199</f>
        <v>118292</v>
      </c>
      <c r="F75" s="68">
        <f>神戸市!F119+阪神南!F199+阪神北!F247+東播磨!F245+北播磨!F268+中播磨!F222+西播磨!F292+但馬!F245+丹波!F178+淡路!F199</f>
        <v>121171</v>
      </c>
      <c r="G75" s="68">
        <f>神戸市!G119+阪神南!G199+阪神北!G247+東播磨!G245+北播磨!G268+中播磨!G222+西播磨!G292+但馬!G245+丹波!G178+淡路!G199</f>
        <v>120260</v>
      </c>
      <c r="H75" s="68">
        <f>神戸市!H119+阪神南!H199+阪神北!H247+東播磨!H245+北播磨!H268+中播磨!H222+西播磨!H292+但馬!H245+丹波!H178+淡路!H199</f>
        <v>150990</v>
      </c>
      <c r="I75" s="140">
        <f>神戸市!I119+阪神南!I199+阪神北!I247+東播磨!I245+北播磨!I268+中播磨!I222+西播磨!I292+但馬!I245+丹波!I178+淡路!I199</f>
        <v>154702</v>
      </c>
      <c r="J75" s="140">
        <f>神戸市!J119+阪神南!J199+阪神北!J247+東播磨!J245+北播磨!J268+中播磨!J222+西播磨!J292+但馬!J245+丹波!J178+淡路!J199</f>
        <v>162223</v>
      </c>
      <c r="K75" s="140">
        <f>神戸市!K119+阪神南!K199+阪神北!K247+東播磨!K245+北播磨!K268+中播磨!K222+西播磨!K292+但馬!K245+丹波!K178+淡路!K199</f>
        <v>156955</v>
      </c>
      <c r="L75" s="140">
        <f>神戸市!L119+阪神南!L199+阪神北!L247+東播磨!L245+北播磨!L268+中播磨!L222+西播磨!L292+但馬!L245+丹波!L178+淡路!L199</f>
        <v>156780</v>
      </c>
      <c r="M75" s="140">
        <f>神戸市!M119+阪神南!M199+阪神北!M247+東播磨!M245+北播磨!M268+中播磨!M222+西播磨!M292+但馬!M245+丹波!M178+淡路!M199</f>
        <v>80062</v>
      </c>
      <c r="N75" s="140">
        <f>神戸市!N119+阪神南!N199+阪神北!N247+東播磨!N245+北播磨!N268+中播磨!N222+西播磨!N292+但馬!N245+丹波!N178+淡路!N199</f>
        <v>103306</v>
      </c>
      <c r="O75" s="140">
        <f>神戸市!O119+阪神南!O199+阪神北!O247+東播磨!O245+北播磨!O268+中播磨!O222+西播磨!O292+但馬!O245+丹波!O178+淡路!O199</f>
        <v>144770</v>
      </c>
      <c r="P75" s="140">
        <f>神戸市!P119+阪神南!P199+阪神北!P247+東播磨!P245+北播磨!P268+中播磨!P222+西播磨!P292+但馬!P245+丹波!P178+淡路!P199</f>
        <v>201293</v>
      </c>
      <c r="Q75" s="140">
        <f>神戸市!Q119+阪神南!Q199+阪神北!Q247+東播磨!Q245+北播磨!Q268+中播磨!Q222+西播磨!Q292+但馬!Q245+丹波!Q178+淡路!Q199</f>
        <v>188946</v>
      </c>
    </row>
    <row r="76" spans="1:19" x14ac:dyDescent="0.2">
      <c r="A76" s="69"/>
      <c r="B76" s="130" t="s">
        <v>350</v>
      </c>
      <c r="C76" s="139">
        <f>神戸市!C120+阪神南!C200+阪神北!C248+東播磨!C246+北播磨!C269+中播磨!C223+西播磨!C293+但馬!C246+丹波!C179+淡路!C200</f>
        <v>95322</v>
      </c>
      <c r="D76" s="68">
        <f>神戸市!D120+阪神南!D200+阪神北!D248+東播磨!D246+北播磨!D269+中播磨!D223+西播磨!D293+但馬!D246+丹波!D179+淡路!D200</f>
        <v>97894</v>
      </c>
      <c r="E76" s="68">
        <f>神戸市!E120+阪神南!E200+阪神北!E248+東播磨!E246+北播磨!E269+中播磨!E223+西播磨!E293+但馬!E246+丹波!E179+淡路!E200</f>
        <v>99870</v>
      </c>
      <c r="F76" s="68">
        <f>神戸市!F120+阪神南!F200+阪神北!F248+東播磨!F246+北播磨!F269+中播磨!F223+西播磨!F293+但馬!F246+丹波!F179+淡路!F200</f>
        <v>95648</v>
      </c>
      <c r="G76" s="68">
        <f>神戸市!G120+阪神南!G200+阪神北!G248+東播磨!G246+北播磨!G269+中播磨!G223+西播磨!G293+但馬!G246+丹波!G179+淡路!G200</f>
        <v>96299</v>
      </c>
      <c r="H76" s="68">
        <f>神戸市!H120+阪神南!H200+阪神北!H248+東播磨!H246+北播磨!H269+中播磨!H223+西播磨!H293+但馬!H246+丹波!H179+淡路!H200</f>
        <v>132396</v>
      </c>
      <c r="I76" s="140">
        <f>神戸市!I120+阪神南!I200+阪神北!I248+東播磨!I246+北播磨!I269+中播磨!I223+西播磨!I293+但馬!I246+丹波!I179+淡路!I200</f>
        <v>128200</v>
      </c>
      <c r="J76" s="140">
        <f>神戸市!J120+阪神南!J200+阪神北!J248+東播磨!J246+北播磨!J269+中播磨!J223+西播磨!J293+但馬!J246+丹波!J179+淡路!J200</f>
        <v>129552</v>
      </c>
      <c r="K76" s="140">
        <f>神戸市!K120+阪神南!K200+阪神北!K248+東播磨!K246+北播磨!K269+中播磨!K223+西播磨!K293+但馬!K246+丹波!K179+淡路!K200</f>
        <v>118902</v>
      </c>
      <c r="L76" s="140">
        <f>神戸市!L120+阪神南!L200+阪神北!L248+東播磨!L246+北播磨!L269+中播磨!L223+西播磨!L293+但馬!L246+丹波!L179+淡路!L200</f>
        <v>107812</v>
      </c>
      <c r="M76" s="140">
        <f>神戸市!M120+阪神南!M200+阪神北!M248+東播磨!M246+北播磨!M269+中播磨!M223+西播磨!M293+但馬!M246+丹波!M179+淡路!M200</f>
        <v>58174</v>
      </c>
      <c r="N76" s="140">
        <f>神戸市!N120+阪神南!N200+阪神北!N248+東播磨!N246+北播磨!N269+中播磨!N223+西播磨!N293+但馬!N246+丹波!N179+淡路!N200</f>
        <v>66438</v>
      </c>
      <c r="O76" s="140">
        <f>神戸市!O120+阪神南!O200+阪神北!O248+東播磨!O246+北播磨!O269+中播磨!O223+西播磨!O293+但馬!O246+丹波!O179+淡路!O200</f>
        <v>104076</v>
      </c>
      <c r="P76" s="140">
        <f>神戸市!P120+阪神南!P200+阪神北!P248+東播磨!P246+北播磨!P269+中播磨!P223+西播磨!P293+但馬!P246+丹波!P179+淡路!P200</f>
        <v>143793</v>
      </c>
      <c r="Q76" s="140">
        <f>神戸市!Q120+阪神南!Q200+阪神北!Q248+東播磨!Q246+北播磨!Q269+中播磨!Q223+西播磨!Q293+但馬!Q246+丹波!Q179+淡路!Q200</f>
        <v>134846</v>
      </c>
    </row>
    <row r="77" spans="1:19" x14ac:dyDescent="0.2">
      <c r="A77" s="122"/>
      <c r="B77" s="249" t="s">
        <v>348</v>
      </c>
      <c r="C77" s="279">
        <f>神戸市!C121+阪神南!C201+阪神北!C249+東播磨!C247+北播磨!C270+中播磨!C224+西播磨!C294+但馬!C247+丹波!C180+淡路!C201</f>
        <v>289972</v>
      </c>
      <c r="D77" s="239">
        <f>神戸市!D121+阪神南!D201+阪神北!D249+東播磨!D247+北播磨!D270+中播磨!D224+西播磨!D294+但馬!D247+丹波!D180+淡路!D201</f>
        <v>309426</v>
      </c>
      <c r="E77" s="239">
        <f>神戸市!E121+阪神南!E201+阪神北!E249+東播磨!E247+北播磨!E270+中播磨!E224+西播磨!E294+但馬!E247+丹波!E180+淡路!E201</f>
        <v>320388</v>
      </c>
      <c r="F77" s="239">
        <f>神戸市!F121+阪神南!F201+阪神北!F249+東播磨!F247+北播磨!F270+中播磨!F224+西播磨!F294+但馬!F247+丹波!F180+淡路!F201</f>
        <v>315487</v>
      </c>
      <c r="G77" s="239">
        <f>神戸市!G121+阪神南!G201+阪神北!G249+東播磨!G247+北播磨!G270+中播磨!G224+西播磨!G294+但馬!G247+丹波!G180+淡路!G201</f>
        <v>318940</v>
      </c>
      <c r="H77" s="239">
        <f>神戸市!H121+阪神南!H201+阪神北!H249+東播磨!H247+北播磨!H270+中播磨!H224+西播磨!H294+但馬!H247+丹波!H180+淡路!H201</f>
        <v>409569</v>
      </c>
      <c r="I77" s="280">
        <f>神戸市!I121+阪神南!I201+阪神北!I249+東播磨!I247+北播磨!I270+中播磨!I224+西播磨!I294+但馬!I247+丹波!I180+淡路!I201</f>
        <v>416818</v>
      </c>
      <c r="J77" s="280">
        <f>神戸市!J121+阪神南!J201+阪神北!J249+東播磨!J247+北播磨!J270+中播磨!J224+西播磨!J294+但馬!J247+丹波!J180+淡路!J201</f>
        <v>436628</v>
      </c>
      <c r="K77" s="280">
        <f>神戸市!K121+阪神南!K201+阪神北!K249+東播磨!K247+北播磨!K270+中播磨!K224+西播磨!K294+但馬!K247+丹波!K180+淡路!K201</f>
        <v>428541</v>
      </c>
      <c r="L77" s="280">
        <f>神戸市!L121+阪神南!L201+阪神北!L249+東播磨!L247+北播磨!L270+中播磨!L224+西播磨!L294+但馬!L247+丹波!L180+淡路!L201</f>
        <v>406954</v>
      </c>
      <c r="M77" s="280">
        <f>神戸市!M121+阪神南!M201+阪神北!M249+東播磨!M247+北播磨!M270+中播磨!M224+西播磨!M294+但馬!M247+丹波!M180+淡路!M201</f>
        <v>240381</v>
      </c>
      <c r="N77" s="280">
        <f>神戸市!N121+阪神南!N201+阪神北!N249+東播磨!N247+北播磨!N270+中播磨!N224+西播磨!N294+但馬!N247+丹波!N180+淡路!N201</f>
        <v>311202.92668599996</v>
      </c>
      <c r="O77" s="280">
        <f>神戸市!O121+阪神南!O201+阪神北!O249+東播磨!O247+北播磨!O270+中播磨!O224+西播磨!O294+但馬!O247+丹波!O180+淡路!O201</f>
        <v>421042.06381700002</v>
      </c>
      <c r="P77" s="280">
        <f>神戸市!P121+阪神南!P201+阪神北!P249+東播磨!P247+北播磨!P270+中播磨!P224+西播磨!P294+但馬!P247+丹波!P180+淡路!P201</f>
        <v>555798</v>
      </c>
      <c r="Q77" s="280">
        <f>神戸市!Q121+阪神南!Q201+阪神北!Q249+東播磨!Q247+北播磨!Q270+中播磨!Q224+西播磨!Q294+但馬!Q247+丹波!Q180+淡路!Q201</f>
        <v>580685</v>
      </c>
    </row>
    <row r="78" spans="1:19" x14ac:dyDescent="0.2">
      <c r="A78" s="128"/>
      <c r="B78" s="249" t="s">
        <v>354</v>
      </c>
      <c r="C78" s="269">
        <f>神戸市!C122+阪神南!C202+阪神北!C250+東播磨!C248+北播磨!C271+中播磨!C225+西播磨!C295+但馬!C248+丹波!C181+淡路!C202</f>
        <v>994381.85379365599</v>
      </c>
      <c r="D78" s="55">
        <f>神戸市!D122+阪神南!D202+阪神北!D250+東播磨!D248+北播磨!D271+中播磨!D225+西播磨!D295+但馬!D248+丹波!D181+淡路!D202</f>
        <v>996947.87964146305</v>
      </c>
      <c r="E78" s="55">
        <f>神戸市!E122+阪神南!E202+阪神北!E250+東播磨!E248+北播磨!E271+中播磨!E225+西播磨!E295+但馬!E248+丹波!E181+淡路!E202</f>
        <v>1001299.119175675</v>
      </c>
      <c r="F78" s="55">
        <f>神戸市!F122+阪神南!F202+阪神北!F250+東播磨!F248+北播磨!F271+中播磨!F225+西播磨!F295+但馬!F248+丹波!F181+淡路!F202</f>
        <v>1035737.406890791</v>
      </c>
      <c r="G78" s="55">
        <f>神戸市!G122+阪神南!G202+阪神北!G250+東播磨!G248+北播磨!G271+中播磨!G225+西播磨!G295+但馬!G248+丹波!G181+淡路!G202</f>
        <v>993058.76715142792</v>
      </c>
      <c r="H78" s="55">
        <f>神戸市!H122+阪神南!H202+阪神北!H250+東播磨!H248+北播磨!H271+中播磨!H225+西播磨!H295+但馬!H248+丹波!H181+淡路!H202</f>
        <v>1173797.3482532259</v>
      </c>
      <c r="I78" s="270">
        <f>神戸市!I122+阪神南!I202+阪神北!I250+東播磨!I248+北播磨!I271+中播磨!I225+西播磨!I295+但馬!I248+丹波!I181+淡路!I202</f>
        <v>1225568.0160303479</v>
      </c>
      <c r="J78" s="270">
        <f>神戸市!J122+阪神南!J202+阪神北!J250+東播磨!J248+北播磨!J271+中播磨!J225+西播磨!J295+但馬!J248+丹波!J181+淡路!J202</f>
        <v>1283748.611359424</v>
      </c>
      <c r="K78" s="270">
        <f>神戸市!K122+阪神南!K202+阪神北!K250+東播磨!K248+北播磨!K271+中播磨!K225+西播磨!K295+但馬!K248+丹波!K181+淡路!K202</f>
        <v>1236104.8659003829</v>
      </c>
      <c r="L78" s="270">
        <f>神戸市!L122+阪神南!L202+阪神北!L250+東播磨!L248+北播磨!L271+中播磨!L225+西播磨!L295+但馬!L248+丹波!L181+淡路!L202</f>
        <v>1231162.920226038</v>
      </c>
      <c r="M78" s="270">
        <f>神戸市!M122+阪神南!M202+阪神北!M250+東播磨!M248+北播磨!M271+中播磨!M225+西播磨!M295+但馬!M248+丹波!M181+淡路!M202</f>
        <v>625850.60518340499</v>
      </c>
      <c r="N78" s="270">
        <f>神戸市!N122+阪神南!N202+阪神北!N250+東播磨!N248+北播磨!N271+中播磨!N225+西播磨!N295+但馬!N248+丹波!N181+淡路!N202</f>
        <v>823063.70681044797</v>
      </c>
      <c r="O78" s="270">
        <f>神戸市!O122+阪神南!O202+阪神北!O250+東播磨!O248+北播磨!O271+中播磨!O225+西播磨!O295+但馬!O248+丹波!O181+淡路!O202</f>
        <v>1142940.9553613439</v>
      </c>
      <c r="P78" s="270">
        <f>神戸市!P122+阪神南!P202+阪神北!P250+東播磨!P248+北播磨!P271+中播磨!P225+西播磨!P295+但馬!P248+丹波!P181+淡路!P202</f>
        <v>1567658.921448994</v>
      </c>
      <c r="Q78" s="270">
        <f>神戸市!Q122+阪神南!Q202+阪神北!Q250+東播磨!Q248+北播磨!Q271+中播磨!Q225+西播磨!Q295+但馬!Q248+丹波!Q181+淡路!Q202</f>
        <v>1505944.498009549</v>
      </c>
    </row>
  </sheetData>
  <mergeCells count="2">
    <mergeCell ref="A2:B3"/>
    <mergeCell ref="A70:B70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R210"/>
  <sheetViews>
    <sheetView workbookViewId="0">
      <pane xSplit="2" ySplit="3" topLeftCell="C193" activePane="bottomRight" state="frozen"/>
      <selection pane="topRight" activeCell="C1" sqref="C1"/>
      <selection pane="bottomLeft" activeCell="A4" sqref="A4"/>
      <selection pane="bottomRight" activeCell="A205" sqref="A205"/>
    </sheetView>
  </sheetViews>
  <sheetFormatPr defaultRowHeight="13" x14ac:dyDescent="0.2"/>
  <cols>
    <col min="1" max="1" width="10" customWidth="1"/>
    <col min="2" max="2" width="13.36328125" customWidth="1"/>
    <col min="3" max="17" width="10.26953125" customWidth="1"/>
  </cols>
  <sheetData>
    <row r="1" spans="1:18" x14ac:dyDescent="0.2">
      <c r="A1" s="219" t="s">
        <v>480</v>
      </c>
      <c r="B1" s="219"/>
      <c r="C1" s="31"/>
      <c r="D1" s="31"/>
      <c r="E1" s="31"/>
      <c r="G1" s="31"/>
      <c r="I1" s="31" t="s">
        <v>153</v>
      </c>
      <c r="J1" s="403" t="str">
        <f>推計方法!H1</f>
        <v>2026.2.22</v>
      </c>
      <c r="O1" s="159" t="s">
        <v>150</v>
      </c>
      <c r="P1" s="159"/>
      <c r="Q1" s="159"/>
      <c r="R1" s="31"/>
    </row>
    <row r="2" spans="1:18" x14ac:dyDescent="0.2">
      <c r="A2" s="754" t="s">
        <v>300</v>
      </c>
      <c r="B2" s="755"/>
      <c r="C2" s="193"/>
      <c r="D2" s="193"/>
      <c r="E2" s="193"/>
      <c r="F2" s="193"/>
      <c r="G2" s="193"/>
      <c r="H2" s="193"/>
      <c r="I2" s="193" t="s">
        <v>298</v>
      </c>
      <c r="J2" s="193"/>
      <c r="K2" s="193"/>
      <c r="L2" s="193"/>
      <c r="M2" s="193"/>
      <c r="N2" s="193"/>
      <c r="O2" s="193"/>
      <c r="P2" s="193"/>
      <c r="Q2" s="734"/>
      <c r="R2" s="736"/>
    </row>
    <row r="3" spans="1:18" x14ac:dyDescent="0.2">
      <c r="A3" s="764"/>
      <c r="B3" s="765"/>
      <c r="C3" s="234" t="s">
        <v>69</v>
      </c>
      <c r="D3" s="234" t="s">
        <v>70</v>
      </c>
      <c r="E3" s="234" t="s">
        <v>67</v>
      </c>
      <c r="F3" s="234" t="s">
        <v>61</v>
      </c>
      <c r="G3" s="234" t="s">
        <v>60</v>
      </c>
      <c r="H3" s="234" t="s">
        <v>59</v>
      </c>
      <c r="I3" s="234" t="s">
        <v>58</v>
      </c>
      <c r="J3" s="234" t="s">
        <v>371</v>
      </c>
      <c r="K3" s="234" t="s">
        <v>438</v>
      </c>
      <c r="L3" s="234" t="s">
        <v>439</v>
      </c>
      <c r="M3" s="234" t="s">
        <v>492</v>
      </c>
      <c r="N3" s="234" t="s">
        <v>553</v>
      </c>
      <c r="O3" s="234" t="s">
        <v>577</v>
      </c>
      <c r="P3" s="234" t="s">
        <v>617</v>
      </c>
      <c r="Q3" s="735" t="s">
        <v>629</v>
      </c>
      <c r="R3" s="13" t="s">
        <v>642</v>
      </c>
    </row>
    <row r="4" spans="1:18" x14ac:dyDescent="0.2">
      <c r="A4" s="365" t="s">
        <v>347</v>
      </c>
      <c r="B4" s="240" t="s">
        <v>247</v>
      </c>
      <c r="C4" s="245">
        <f>地域観光消費2!D4</f>
        <v>994382</v>
      </c>
      <c r="D4" s="246">
        <f>地域観光消費2!E4</f>
        <v>996948</v>
      </c>
      <c r="E4" s="246">
        <f>地域観光消費2!F4</f>
        <v>1001299</v>
      </c>
      <c r="F4" s="246">
        <f>地域観光消費2!G4</f>
        <v>1035737</v>
      </c>
      <c r="G4" s="246">
        <f>地域観光消費2!H4</f>
        <v>993059</v>
      </c>
      <c r="H4" s="246">
        <f>地域観光消費2!I4</f>
        <v>1173797</v>
      </c>
      <c r="I4" s="246">
        <f>地域観光消費2!J4</f>
        <v>1225568</v>
      </c>
      <c r="J4" s="246">
        <f>地域観光消費2!K4</f>
        <v>1283749</v>
      </c>
      <c r="K4" s="246">
        <f>地域観光消費2!L4</f>
        <v>1236105</v>
      </c>
      <c r="L4" s="246">
        <f>地域観光消費2!M4</f>
        <v>1231163</v>
      </c>
      <c r="M4" s="246">
        <f>地域観光消費2!N4</f>
        <v>625851</v>
      </c>
      <c r="N4" s="246">
        <f>地域観光消費2!O4</f>
        <v>823063.92668599996</v>
      </c>
      <c r="O4" s="246">
        <f>地域観光消費2!P4</f>
        <v>1142941.063817</v>
      </c>
      <c r="P4" s="246">
        <f>地域観光消費2!Q4</f>
        <v>1567659</v>
      </c>
      <c r="Q4" s="246">
        <f>地域観光消費2!R4</f>
        <v>1505944</v>
      </c>
      <c r="R4" s="511">
        <f>ROUND((Q4-P4)/P4*100,1)</f>
        <v>-3.9</v>
      </c>
    </row>
    <row r="5" spans="1:18" x14ac:dyDescent="0.2">
      <c r="A5" s="366"/>
      <c r="B5" s="366" t="s">
        <v>154</v>
      </c>
      <c r="C5" s="242">
        <f>地域観光消費2!D5</f>
        <v>81135</v>
      </c>
      <c r="D5" s="241">
        <f>地域観光消費2!E5</f>
        <v>91881</v>
      </c>
      <c r="E5" s="241">
        <f>地域観光消費2!F5</f>
        <v>102226</v>
      </c>
      <c r="F5" s="241">
        <f>地域観光消費2!G5</f>
        <v>98668</v>
      </c>
      <c r="G5" s="241">
        <f>地域観光消費2!H5</f>
        <v>102381</v>
      </c>
      <c r="H5" s="241">
        <f>地域観光消費2!I5</f>
        <v>126183</v>
      </c>
      <c r="I5" s="241">
        <f>地域観光消費2!J5</f>
        <v>133916</v>
      </c>
      <c r="J5" s="241">
        <f>地域観光消費2!K5</f>
        <v>144853</v>
      </c>
      <c r="K5" s="241">
        <f>地域観光消費2!L5</f>
        <v>152684</v>
      </c>
      <c r="L5" s="241">
        <f>地域観光消費2!M5</f>
        <v>142362</v>
      </c>
      <c r="M5" s="241">
        <f>地域観光消費2!N5</f>
        <v>102145</v>
      </c>
      <c r="N5" s="241">
        <f>地域観光消費2!O5</f>
        <v>141458.92668599999</v>
      </c>
      <c r="O5" s="241">
        <f>地域観光消費2!P5</f>
        <v>172196.06381699999</v>
      </c>
      <c r="P5" s="241">
        <f>地域観光消費2!Q5</f>
        <v>210712</v>
      </c>
      <c r="Q5" s="241">
        <f>地域観光消費2!R5</f>
        <v>256893</v>
      </c>
      <c r="R5" s="511">
        <f t="shared" ref="R5:R68" si="0">ROUND((Q5-P5)/P5*100,1)</f>
        <v>21.9</v>
      </c>
    </row>
    <row r="6" spans="1:18" x14ac:dyDescent="0.2">
      <c r="A6" s="366"/>
      <c r="B6" s="366" t="s">
        <v>155</v>
      </c>
      <c r="C6" s="242">
        <f>地域観光消費2!D6</f>
        <v>436253</v>
      </c>
      <c r="D6" s="241">
        <f>地域観光消費2!E6</f>
        <v>433920</v>
      </c>
      <c r="E6" s="241">
        <f>地域観光消費2!F6</f>
        <v>435578</v>
      </c>
      <c r="F6" s="241">
        <f>地域観光消費2!G6</f>
        <v>447490</v>
      </c>
      <c r="G6" s="241">
        <f>地域観光消費2!H6</f>
        <v>423697</v>
      </c>
      <c r="H6" s="241">
        <f>地域観光消費2!I6</f>
        <v>501788</v>
      </c>
      <c r="I6" s="241">
        <f>地域観光消費2!J6</f>
        <v>524204</v>
      </c>
      <c r="J6" s="241">
        <f>地域観光消費2!K6</f>
        <v>547959</v>
      </c>
      <c r="K6" s="241">
        <f>地域観光消費2!L6</f>
        <v>498756</v>
      </c>
      <c r="L6" s="241">
        <f>地域観光消費2!M6</f>
        <v>488471</v>
      </c>
      <c r="M6" s="241">
        <f>地域観光消費2!N6</f>
        <v>226389</v>
      </c>
      <c r="N6" s="241">
        <f>地域観光消費2!O6</f>
        <v>307021</v>
      </c>
      <c r="O6" s="241">
        <f>地域観光消費2!P6</f>
        <v>420565</v>
      </c>
      <c r="P6" s="241">
        <f>地域観光消費2!Q6</f>
        <v>589496</v>
      </c>
      <c r="Q6" s="241">
        <f>地域観光消費2!R6</f>
        <v>546705</v>
      </c>
      <c r="R6" s="511">
        <f t="shared" si="0"/>
        <v>-7.3</v>
      </c>
    </row>
    <row r="7" spans="1:18" x14ac:dyDescent="0.2">
      <c r="A7" s="367" t="s">
        <v>153</v>
      </c>
      <c r="B7" s="367" t="s">
        <v>156</v>
      </c>
      <c r="C7" s="243">
        <f>地域観光消費2!D7</f>
        <v>476994</v>
      </c>
      <c r="D7" s="244">
        <f>地域観光消費2!E7</f>
        <v>471147</v>
      </c>
      <c r="E7" s="244">
        <f>地域観光消費2!F7</f>
        <v>463495</v>
      </c>
      <c r="F7" s="244">
        <f>地域観光消費2!G7</f>
        <v>489579</v>
      </c>
      <c r="G7" s="244">
        <f>地域観光消費2!H7</f>
        <v>466981</v>
      </c>
      <c r="H7" s="244">
        <f>地域観光消費2!I7</f>
        <v>545826</v>
      </c>
      <c r="I7" s="244">
        <f>地域観光消費2!J7</f>
        <v>567448</v>
      </c>
      <c r="J7" s="244">
        <f>地域観光消費2!K7</f>
        <v>590937</v>
      </c>
      <c r="K7" s="244">
        <f>地域観光消費2!L7</f>
        <v>584665</v>
      </c>
      <c r="L7" s="244">
        <f>地域観光消費2!M7</f>
        <v>600330</v>
      </c>
      <c r="M7" s="244">
        <f>地域観光消費2!N7</f>
        <v>297317</v>
      </c>
      <c r="N7" s="244">
        <f>地域観光消費2!O7</f>
        <v>374584</v>
      </c>
      <c r="O7" s="244">
        <f>地域観光消費2!P7</f>
        <v>550180</v>
      </c>
      <c r="P7" s="244">
        <f>地域観光消費2!Q7</f>
        <v>767451</v>
      </c>
      <c r="Q7" s="244">
        <f>地域観光消費2!R7</f>
        <v>702346</v>
      </c>
      <c r="R7" s="511">
        <f t="shared" si="0"/>
        <v>-8.5</v>
      </c>
    </row>
    <row r="8" spans="1:18" x14ac:dyDescent="0.2">
      <c r="A8" s="366" t="s">
        <v>104</v>
      </c>
      <c r="B8" s="210" t="s">
        <v>247</v>
      </c>
      <c r="C8" s="101">
        <f>SUM(C9:C11)</f>
        <v>270391</v>
      </c>
      <c r="D8" s="101">
        <f t="shared" ref="D8" si="1">SUM(D9:D11)</f>
        <v>272182</v>
      </c>
      <c r="E8" s="101">
        <f t="shared" ref="E8" si="2">SUM(E9:E11)</f>
        <v>282956</v>
      </c>
      <c r="F8" s="101">
        <f t="shared" ref="F8" si="3">SUM(F9:F11)</f>
        <v>303144</v>
      </c>
      <c r="G8" s="101">
        <f t="shared" ref="G8" si="4">SUM(G9:G11)</f>
        <v>297367</v>
      </c>
      <c r="H8" s="101">
        <f t="shared" ref="H8" si="5">SUM(H9:H11)</f>
        <v>341858</v>
      </c>
      <c r="I8" s="101">
        <f t="shared" ref="I8:J8" si="6">SUM(I9:I11)</f>
        <v>360723</v>
      </c>
      <c r="J8" s="101">
        <f t="shared" si="6"/>
        <v>403169</v>
      </c>
      <c r="K8" s="101">
        <f t="shared" ref="K8:L8" si="7">SUM(K9:K11)</f>
        <v>352005</v>
      </c>
      <c r="L8" s="101">
        <f t="shared" si="7"/>
        <v>356608</v>
      </c>
      <c r="M8" s="101">
        <f t="shared" ref="M8:N8" si="8">SUM(M9:M11)</f>
        <v>156815</v>
      </c>
      <c r="N8" s="101">
        <f t="shared" si="8"/>
        <v>172813.92668599999</v>
      </c>
      <c r="O8" s="101">
        <f t="shared" ref="O8:P8" si="9">SUM(O9:O11)</f>
        <v>283470.06381700002</v>
      </c>
      <c r="P8" s="101">
        <f t="shared" si="9"/>
        <v>378402</v>
      </c>
      <c r="Q8" s="101">
        <f t="shared" ref="Q8" si="10">SUM(Q9:Q11)</f>
        <v>415243</v>
      </c>
      <c r="R8" s="511">
        <f t="shared" si="0"/>
        <v>9.6999999999999993</v>
      </c>
    </row>
    <row r="9" spans="1:18" x14ac:dyDescent="0.2">
      <c r="A9" s="366"/>
      <c r="B9" s="368" t="s">
        <v>154</v>
      </c>
      <c r="C9" s="356">
        <f>神戸市!C108</f>
        <v>28163</v>
      </c>
      <c r="D9" s="356">
        <f>神戸市!D108</f>
        <v>31518</v>
      </c>
      <c r="E9" s="356">
        <f>神戸市!E108</f>
        <v>37158</v>
      </c>
      <c r="F9" s="356">
        <f>神戸市!F108</f>
        <v>36190</v>
      </c>
      <c r="G9" s="356">
        <f>神戸市!G108</f>
        <v>43336</v>
      </c>
      <c r="H9" s="356">
        <f>神戸市!H108</f>
        <v>49406</v>
      </c>
      <c r="I9" s="356">
        <f>神戸市!I108</f>
        <v>54712</v>
      </c>
      <c r="J9" s="356">
        <f>神戸市!J108</f>
        <v>60584</v>
      </c>
      <c r="K9" s="356">
        <f>神戸市!K108</f>
        <v>57924</v>
      </c>
      <c r="L9" s="356">
        <f>神戸市!L108</f>
        <v>56957</v>
      </c>
      <c r="M9" s="356">
        <f>神戸市!M108</f>
        <v>40436</v>
      </c>
      <c r="N9" s="356">
        <f>神戸市!N108</f>
        <v>51838.926685999992</v>
      </c>
      <c r="O9" s="356">
        <f>神戸市!O108</f>
        <v>62300.063816999987</v>
      </c>
      <c r="P9" s="356">
        <f>神戸市!P108</f>
        <v>69882</v>
      </c>
      <c r="Q9" s="356">
        <f>神戸市!Q108</f>
        <v>102982</v>
      </c>
      <c r="R9" s="511">
        <f t="shared" si="0"/>
        <v>47.4</v>
      </c>
    </row>
    <row r="10" spans="1:18" x14ac:dyDescent="0.2">
      <c r="A10" s="366"/>
      <c r="B10" s="368" t="s">
        <v>155</v>
      </c>
      <c r="C10" s="356">
        <f>神戸市!C109</f>
        <v>114952</v>
      </c>
      <c r="D10" s="356">
        <f>神戸市!D109</f>
        <v>114853</v>
      </c>
      <c r="E10" s="356">
        <f>神戸市!E109</f>
        <v>118423</v>
      </c>
      <c r="F10" s="356">
        <f>神戸市!F109</f>
        <v>126769</v>
      </c>
      <c r="G10" s="356">
        <f>神戸市!G109</f>
        <v>119780</v>
      </c>
      <c r="H10" s="356">
        <f>神戸市!H109</f>
        <v>138439</v>
      </c>
      <c r="I10" s="356">
        <f>神戸市!I109</f>
        <v>145310</v>
      </c>
      <c r="J10" s="356">
        <f>神戸市!J109</f>
        <v>163512</v>
      </c>
      <c r="K10" s="356">
        <f>神戸市!K109</f>
        <v>136020</v>
      </c>
      <c r="L10" s="356">
        <f>神戸市!L109</f>
        <v>134794</v>
      </c>
      <c r="M10" s="356">
        <f>神戸市!M109</f>
        <v>50501</v>
      </c>
      <c r="N10" s="356">
        <f>神戸市!N109</f>
        <v>54959</v>
      </c>
      <c r="O10" s="356">
        <f>神戸市!O109</f>
        <v>96234</v>
      </c>
      <c r="P10" s="356">
        <f>神戸市!P109</f>
        <v>134607</v>
      </c>
      <c r="Q10" s="356">
        <f>神戸市!Q109</f>
        <v>136736</v>
      </c>
      <c r="R10" s="511">
        <f t="shared" si="0"/>
        <v>1.6</v>
      </c>
    </row>
    <row r="11" spans="1:18" x14ac:dyDescent="0.2">
      <c r="A11" s="366" t="s">
        <v>153</v>
      </c>
      <c r="B11" s="368" t="s">
        <v>156</v>
      </c>
      <c r="C11" s="356">
        <f>神戸市!C110</f>
        <v>127276</v>
      </c>
      <c r="D11" s="356">
        <f>神戸市!D110</f>
        <v>125811</v>
      </c>
      <c r="E11" s="356">
        <f>神戸市!E110</f>
        <v>127375</v>
      </c>
      <c r="F11" s="356">
        <f>神戸市!F110</f>
        <v>140185</v>
      </c>
      <c r="G11" s="356">
        <f>神戸市!G110</f>
        <v>134251</v>
      </c>
      <c r="H11" s="356">
        <f>神戸市!H110</f>
        <v>154013</v>
      </c>
      <c r="I11" s="356">
        <f>神戸市!I110</f>
        <v>160701</v>
      </c>
      <c r="J11" s="356">
        <f>神戸市!J110</f>
        <v>179073</v>
      </c>
      <c r="K11" s="356">
        <f>神戸市!K110</f>
        <v>158061</v>
      </c>
      <c r="L11" s="356">
        <f>神戸市!L110</f>
        <v>164857</v>
      </c>
      <c r="M11" s="356">
        <f>神戸市!M110</f>
        <v>65878</v>
      </c>
      <c r="N11" s="356">
        <f>神戸市!N110</f>
        <v>66016</v>
      </c>
      <c r="O11" s="356">
        <f>神戸市!O110</f>
        <v>124936</v>
      </c>
      <c r="P11" s="356">
        <f>神戸市!P110</f>
        <v>173913</v>
      </c>
      <c r="Q11" s="356">
        <f>神戸市!Q110</f>
        <v>175525</v>
      </c>
      <c r="R11" s="511">
        <f t="shared" si="0"/>
        <v>0.9</v>
      </c>
    </row>
    <row r="12" spans="1:18" x14ac:dyDescent="0.2">
      <c r="A12" s="365" t="s">
        <v>105</v>
      </c>
      <c r="B12" s="208" t="s">
        <v>247</v>
      </c>
      <c r="C12" s="98">
        <f>SUM(C13:C15)</f>
        <v>17424</v>
      </c>
      <c r="D12" s="98">
        <f t="shared" ref="D12" si="11">SUM(D13:D15)</f>
        <v>17603</v>
      </c>
      <c r="E12" s="98">
        <f t="shared" ref="E12" si="12">SUM(E13:E15)</f>
        <v>18377</v>
      </c>
      <c r="F12" s="98">
        <f t="shared" ref="F12" si="13">SUM(F13:F15)</f>
        <v>19682</v>
      </c>
      <c r="G12" s="98">
        <f t="shared" ref="G12" si="14">SUM(G13:G15)</f>
        <v>19545</v>
      </c>
      <c r="H12" s="98">
        <f t="shared" ref="H12" si="15">SUM(H13:H15)</f>
        <v>24541</v>
      </c>
      <c r="I12" s="98">
        <f t="shared" ref="I12:J12" si="16">SUM(I13:I15)</f>
        <v>27877</v>
      </c>
      <c r="J12" s="98">
        <f t="shared" si="16"/>
        <v>28018</v>
      </c>
      <c r="K12" s="98">
        <f t="shared" ref="K12:L12" si="17">SUM(K13:K15)</f>
        <v>29280</v>
      </c>
      <c r="L12" s="98">
        <f t="shared" si="17"/>
        <v>30221</v>
      </c>
      <c r="M12" s="98">
        <f t="shared" ref="M12:N12" si="18">SUM(M13:M15)</f>
        <v>16313</v>
      </c>
      <c r="N12" s="98">
        <f t="shared" si="18"/>
        <v>22389</v>
      </c>
      <c r="O12" s="98">
        <f t="shared" ref="O12:P12" si="19">SUM(O13:O15)</f>
        <v>31289</v>
      </c>
      <c r="P12" s="98">
        <f t="shared" si="19"/>
        <v>43890</v>
      </c>
      <c r="Q12" s="98">
        <f t="shared" ref="Q12" si="20">SUM(Q13:Q15)</f>
        <v>42513</v>
      </c>
      <c r="R12" s="511">
        <f t="shared" si="0"/>
        <v>-3.1</v>
      </c>
    </row>
    <row r="13" spans="1:18" x14ac:dyDescent="0.2">
      <c r="A13" s="366"/>
      <c r="B13" s="368" t="s">
        <v>154</v>
      </c>
      <c r="C13" s="78">
        <f>阪神南!C136</f>
        <v>2258</v>
      </c>
      <c r="D13" s="78">
        <f>阪神南!D136</f>
        <v>2397</v>
      </c>
      <c r="E13" s="78">
        <f>阪神南!E136</f>
        <v>2719</v>
      </c>
      <c r="F13" s="78">
        <f>阪神南!F136</f>
        <v>2964</v>
      </c>
      <c r="G13" s="78">
        <f>阪神南!G136</f>
        <v>3709</v>
      </c>
      <c r="H13" s="78">
        <f>阪神南!H136</f>
        <v>4744</v>
      </c>
      <c r="I13" s="78">
        <f>阪神南!I136</f>
        <v>5364</v>
      </c>
      <c r="J13" s="78">
        <f>阪神南!J136</f>
        <v>6086</v>
      </c>
      <c r="K13" s="78">
        <f>阪神南!K136</f>
        <v>6605</v>
      </c>
      <c r="L13" s="78">
        <f>阪神南!L136</f>
        <v>6147</v>
      </c>
      <c r="M13" s="78">
        <f>阪神南!M136</f>
        <v>4832</v>
      </c>
      <c r="N13" s="78">
        <f>阪神南!N136</f>
        <v>6773</v>
      </c>
      <c r="O13" s="78">
        <f>阪神南!O136</f>
        <v>7896</v>
      </c>
      <c r="P13" s="78">
        <f>阪神南!P136</f>
        <v>10214</v>
      </c>
      <c r="Q13" s="78">
        <f>阪神南!Q136</f>
        <v>11271</v>
      </c>
      <c r="R13" s="511">
        <f t="shared" si="0"/>
        <v>10.3</v>
      </c>
    </row>
    <row r="14" spans="1:18" x14ac:dyDescent="0.2">
      <c r="A14" s="366"/>
      <c r="B14" s="368" t="s">
        <v>155</v>
      </c>
      <c r="C14" s="78">
        <f>阪神南!C171</f>
        <v>8245</v>
      </c>
      <c r="D14" s="78">
        <f>阪神南!D171</f>
        <v>8243</v>
      </c>
      <c r="E14" s="78">
        <f>阪神南!E171</f>
        <v>8344</v>
      </c>
      <c r="F14" s="78">
        <f>阪神南!F171</f>
        <v>9171</v>
      </c>
      <c r="G14" s="78">
        <f>阪神南!G171</f>
        <v>8680</v>
      </c>
      <c r="H14" s="78">
        <f>阪神南!H171</f>
        <v>10738</v>
      </c>
      <c r="I14" s="78">
        <f>阪神南!I171</f>
        <v>12277</v>
      </c>
      <c r="J14" s="78">
        <f>阪神南!J171</f>
        <v>12304</v>
      </c>
      <c r="K14" s="78">
        <f>阪神南!K171</f>
        <v>12218</v>
      </c>
      <c r="L14" s="78">
        <f>阪神南!L171</f>
        <v>13093</v>
      </c>
      <c r="M14" s="78">
        <f>阪神南!M171</f>
        <v>6150</v>
      </c>
      <c r="N14" s="78">
        <f>阪神南!N171</f>
        <v>8450</v>
      </c>
      <c r="O14" s="78">
        <f>阪神南!O171</f>
        <v>12374</v>
      </c>
      <c r="P14" s="78">
        <f>阪神南!P171</f>
        <v>17618</v>
      </c>
      <c r="Q14" s="78">
        <f>阪神南!Q171</f>
        <v>16386</v>
      </c>
      <c r="R14" s="511">
        <f t="shared" si="0"/>
        <v>-7</v>
      </c>
    </row>
    <row r="15" spans="1:18" x14ac:dyDescent="0.2">
      <c r="A15" s="367"/>
      <c r="B15" s="369" t="s">
        <v>156</v>
      </c>
      <c r="C15" s="80">
        <f>阪神南!C183</f>
        <v>6921</v>
      </c>
      <c r="D15" s="80">
        <f>阪神南!D183</f>
        <v>6963</v>
      </c>
      <c r="E15" s="80">
        <f>阪神南!E183</f>
        <v>7314</v>
      </c>
      <c r="F15" s="80">
        <f>阪神南!F183</f>
        <v>7547</v>
      </c>
      <c r="G15" s="80">
        <f>阪神南!G183</f>
        <v>7156</v>
      </c>
      <c r="H15" s="80">
        <f>阪神南!H183</f>
        <v>9059</v>
      </c>
      <c r="I15" s="80">
        <f>阪神南!I183</f>
        <v>10236</v>
      </c>
      <c r="J15" s="80">
        <f>阪神南!J183</f>
        <v>9628</v>
      </c>
      <c r="K15" s="80">
        <f>阪神南!K183</f>
        <v>10457</v>
      </c>
      <c r="L15" s="80">
        <f>阪神南!L183</f>
        <v>10981</v>
      </c>
      <c r="M15" s="80">
        <f>阪神南!M183</f>
        <v>5331</v>
      </c>
      <c r="N15" s="80">
        <f>阪神南!N183</f>
        <v>7166</v>
      </c>
      <c r="O15" s="80">
        <f>阪神南!O183</f>
        <v>11019</v>
      </c>
      <c r="P15" s="80">
        <f>阪神南!P183</f>
        <v>16058</v>
      </c>
      <c r="Q15" s="80">
        <f>阪神南!Q183</f>
        <v>14856</v>
      </c>
      <c r="R15" s="511">
        <f t="shared" si="0"/>
        <v>-7.5</v>
      </c>
    </row>
    <row r="16" spans="1:18" x14ac:dyDescent="0.2">
      <c r="A16" s="366" t="s">
        <v>106</v>
      </c>
      <c r="B16" s="210" t="s">
        <v>247</v>
      </c>
      <c r="C16" s="99">
        <f>SUM(C17:C19)</f>
        <v>80119</v>
      </c>
      <c r="D16" s="99">
        <f t="shared" ref="D16" si="21">SUM(D17:D19)</f>
        <v>75498</v>
      </c>
      <c r="E16" s="99">
        <f t="shared" ref="E16" si="22">SUM(E17:E19)</f>
        <v>71736</v>
      </c>
      <c r="F16" s="99">
        <f t="shared" ref="F16" si="23">SUM(F17:F19)</f>
        <v>76794</v>
      </c>
      <c r="G16" s="99">
        <f t="shared" ref="G16" si="24">SUM(G17:G19)</f>
        <v>72415</v>
      </c>
      <c r="H16" s="99">
        <f t="shared" ref="H16" si="25">SUM(H17:H19)</f>
        <v>80653</v>
      </c>
      <c r="I16" s="99">
        <f t="shared" ref="I16:J16" si="26">SUM(I17:I19)</f>
        <v>86171</v>
      </c>
      <c r="J16" s="99">
        <f t="shared" si="26"/>
        <v>87321</v>
      </c>
      <c r="K16" s="99">
        <f t="shared" ref="K16:L16" si="27">SUM(K17:K19)</f>
        <v>88053</v>
      </c>
      <c r="L16" s="99">
        <f t="shared" si="27"/>
        <v>89389</v>
      </c>
      <c r="M16" s="99">
        <f t="shared" ref="M16:N16" si="28">SUM(M17:M19)</f>
        <v>41647</v>
      </c>
      <c r="N16" s="99">
        <f t="shared" si="28"/>
        <v>61419</v>
      </c>
      <c r="O16" s="99">
        <f t="shared" ref="O16:P16" si="29">SUM(O17:O19)</f>
        <v>84007</v>
      </c>
      <c r="P16" s="99">
        <f t="shared" si="29"/>
        <v>119383</v>
      </c>
      <c r="Q16" s="99">
        <f t="shared" ref="Q16" si="30">SUM(Q17:Q19)</f>
        <v>108847</v>
      </c>
      <c r="R16" s="511">
        <f t="shared" si="0"/>
        <v>-8.8000000000000007</v>
      </c>
    </row>
    <row r="17" spans="1:18" x14ac:dyDescent="0.2">
      <c r="A17" s="366"/>
      <c r="B17" s="368" t="s">
        <v>154</v>
      </c>
      <c r="C17" s="78">
        <f>阪神南!C144</f>
        <v>850</v>
      </c>
      <c r="D17" s="78">
        <f>阪神南!D144</f>
        <v>911</v>
      </c>
      <c r="E17" s="78">
        <f>阪神南!E144</f>
        <v>1092</v>
      </c>
      <c r="F17" s="78">
        <f>阪神南!F144</f>
        <v>1074</v>
      </c>
      <c r="G17" s="78">
        <f>阪神南!G144</f>
        <v>1479</v>
      </c>
      <c r="H17" s="78">
        <f>阪神南!H144</f>
        <v>1784</v>
      </c>
      <c r="I17" s="78">
        <f>阪神南!I144</f>
        <v>1914</v>
      </c>
      <c r="J17" s="78">
        <f>阪神南!J144</f>
        <v>2174</v>
      </c>
      <c r="K17" s="78">
        <f>阪神南!K144</f>
        <v>3174</v>
      </c>
      <c r="L17" s="78">
        <f>阪神南!L144</f>
        <v>3232</v>
      </c>
      <c r="M17" s="78">
        <f>阪神南!M144</f>
        <v>2444</v>
      </c>
      <c r="N17" s="78">
        <f>阪神南!N144</f>
        <v>3515</v>
      </c>
      <c r="O17" s="78">
        <f>阪神南!O144</f>
        <v>2664</v>
      </c>
      <c r="P17" s="78">
        <f>阪神南!P144</f>
        <v>4822</v>
      </c>
      <c r="Q17" s="78">
        <f>阪神南!Q144</f>
        <v>6292</v>
      </c>
      <c r="R17" s="511">
        <f t="shared" si="0"/>
        <v>30.5</v>
      </c>
    </row>
    <row r="18" spans="1:18" x14ac:dyDescent="0.2">
      <c r="A18" s="366"/>
      <c r="B18" s="368" t="s">
        <v>155</v>
      </c>
      <c r="C18" s="78">
        <f>阪神南!C174</f>
        <v>37028</v>
      </c>
      <c r="D18" s="78">
        <f>阪神南!D174</f>
        <v>34816</v>
      </c>
      <c r="E18" s="78">
        <f>阪神南!E174</f>
        <v>33464</v>
      </c>
      <c r="F18" s="78">
        <f>阪神南!F174</f>
        <v>35262</v>
      </c>
      <c r="G18" s="78">
        <f>阪神南!G174</f>
        <v>32681</v>
      </c>
      <c r="H18" s="78">
        <f>阪神南!H174</f>
        <v>36931</v>
      </c>
      <c r="I18" s="78">
        <f>阪神南!I174</f>
        <v>39504</v>
      </c>
      <c r="J18" s="78">
        <f>阪神南!J174</f>
        <v>39483</v>
      </c>
      <c r="K18" s="78">
        <f>阪神南!K174</f>
        <v>36313</v>
      </c>
      <c r="L18" s="78">
        <f>阪神南!L174</f>
        <v>35707</v>
      </c>
      <c r="M18" s="78">
        <f>阪神南!M174</f>
        <v>14996</v>
      </c>
      <c r="N18" s="78">
        <f>阪神南!N174</f>
        <v>23395</v>
      </c>
      <c r="O18" s="78">
        <f>阪神南!O174</f>
        <v>32098</v>
      </c>
      <c r="P18" s="78">
        <f>阪神南!P174</f>
        <v>45811</v>
      </c>
      <c r="Q18" s="78">
        <f>阪神南!Q174</f>
        <v>41643</v>
      </c>
      <c r="R18" s="511">
        <f t="shared" si="0"/>
        <v>-9.1</v>
      </c>
    </row>
    <row r="19" spans="1:18" x14ac:dyDescent="0.2">
      <c r="A19" s="367"/>
      <c r="B19" s="369" t="s">
        <v>156</v>
      </c>
      <c r="C19" s="80">
        <f>阪神南!C186</f>
        <v>42241</v>
      </c>
      <c r="D19" s="80">
        <f>阪神南!D186</f>
        <v>39771</v>
      </c>
      <c r="E19" s="80">
        <f>阪神南!E186</f>
        <v>37180</v>
      </c>
      <c r="F19" s="80">
        <f>阪神南!F186</f>
        <v>40458</v>
      </c>
      <c r="G19" s="80">
        <f>阪神南!G186</f>
        <v>38255</v>
      </c>
      <c r="H19" s="80">
        <f>阪神南!H186</f>
        <v>41938</v>
      </c>
      <c r="I19" s="80">
        <f>阪神南!I186</f>
        <v>44753</v>
      </c>
      <c r="J19" s="80">
        <f>阪神南!J186</f>
        <v>45664</v>
      </c>
      <c r="K19" s="80">
        <f>阪神南!K186</f>
        <v>48566</v>
      </c>
      <c r="L19" s="80">
        <f>阪神南!L186</f>
        <v>50450</v>
      </c>
      <c r="M19" s="80">
        <f>阪神南!M186</f>
        <v>24207</v>
      </c>
      <c r="N19" s="80">
        <f>阪神南!N186</f>
        <v>34509</v>
      </c>
      <c r="O19" s="80">
        <f>阪神南!O186</f>
        <v>49245</v>
      </c>
      <c r="P19" s="80">
        <f>阪神南!P186</f>
        <v>68750</v>
      </c>
      <c r="Q19" s="80">
        <f>阪神南!Q186</f>
        <v>60912</v>
      </c>
      <c r="R19" s="511">
        <f t="shared" si="0"/>
        <v>-11.4</v>
      </c>
    </row>
    <row r="20" spans="1:18" x14ac:dyDescent="0.2">
      <c r="A20" s="366" t="s">
        <v>107</v>
      </c>
      <c r="B20" s="210" t="s">
        <v>247</v>
      </c>
      <c r="C20" s="99">
        <f>SUM(C21:C23)</f>
        <v>1769</v>
      </c>
      <c r="D20" s="99">
        <f t="shared" ref="D20" si="31">SUM(D21:D23)</f>
        <v>1954</v>
      </c>
      <c r="E20" s="99">
        <f t="shared" ref="E20" si="32">SUM(E21:E23)</f>
        <v>2061</v>
      </c>
      <c r="F20" s="99">
        <f t="shared" ref="F20" si="33">SUM(F21:F23)</f>
        <v>2435</v>
      </c>
      <c r="G20" s="99">
        <f t="shared" ref="G20" si="34">SUM(G21:G23)</f>
        <v>2216</v>
      </c>
      <c r="H20" s="99">
        <f t="shared" ref="H20" si="35">SUM(H21:H23)</f>
        <v>2584</v>
      </c>
      <c r="I20" s="99">
        <f t="shared" ref="I20:J20" si="36">SUM(I21:I23)</f>
        <v>3010</v>
      </c>
      <c r="J20" s="99">
        <f t="shared" si="36"/>
        <v>2902</v>
      </c>
      <c r="K20" s="99">
        <f t="shared" ref="K20:L20" si="37">SUM(K21:K23)</f>
        <v>2835</v>
      </c>
      <c r="L20" s="99">
        <f t="shared" si="37"/>
        <v>3042</v>
      </c>
      <c r="M20" s="99">
        <f t="shared" ref="M20:N20" si="38">SUM(M21:M23)</f>
        <v>1554</v>
      </c>
      <c r="N20" s="99">
        <f t="shared" si="38"/>
        <v>2327</v>
      </c>
      <c r="O20" s="99">
        <f t="shared" ref="O20:P20" si="39">SUM(O21:O23)</f>
        <v>3146</v>
      </c>
      <c r="P20" s="99">
        <f t="shared" si="39"/>
        <v>4669</v>
      </c>
      <c r="Q20" s="99">
        <f t="shared" ref="Q20" si="40">SUM(Q21:Q23)</f>
        <v>4565</v>
      </c>
      <c r="R20" s="511">
        <f t="shared" si="0"/>
        <v>-2.2000000000000002</v>
      </c>
    </row>
    <row r="21" spans="1:18" x14ac:dyDescent="0.2">
      <c r="A21" s="366"/>
      <c r="B21" s="368" t="s">
        <v>154</v>
      </c>
      <c r="C21" s="78">
        <f>阪神南!C152</f>
        <v>128</v>
      </c>
      <c r="D21" s="78">
        <f>阪神南!D152</f>
        <v>161</v>
      </c>
      <c r="E21" s="78">
        <f>阪神南!E152</f>
        <v>191</v>
      </c>
      <c r="F21" s="78">
        <f>阪神南!F152</f>
        <v>181</v>
      </c>
      <c r="G21" s="78">
        <f>阪神南!G152</f>
        <v>203</v>
      </c>
      <c r="H21" s="78">
        <f>阪神南!H152</f>
        <v>237</v>
      </c>
      <c r="I21" s="78">
        <f>阪神南!I152</f>
        <v>247</v>
      </c>
      <c r="J21" s="78">
        <f>阪神南!J152</f>
        <v>235</v>
      </c>
      <c r="K21" s="78">
        <f>阪神南!K152</f>
        <v>249</v>
      </c>
      <c r="L21" s="78">
        <f>阪神南!L152</f>
        <v>252</v>
      </c>
      <c r="M21" s="78">
        <f>阪神南!M152</f>
        <v>295</v>
      </c>
      <c r="N21" s="78">
        <f>阪神南!N152</f>
        <v>467</v>
      </c>
      <c r="O21" s="78">
        <f>阪神南!O152</f>
        <v>528</v>
      </c>
      <c r="P21" s="78">
        <f>阪神南!P152</f>
        <v>614</v>
      </c>
      <c r="Q21" s="78">
        <f>阪神南!Q152</f>
        <v>636</v>
      </c>
      <c r="R21" s="511">
        <f t="shared" si="0"/>
        <v>3.6</v>
      </c>
    </row>
    <row r="22" spans="1:18" x14ac:dyDescent="0.2">
      <c r="A22" s="366"/>
      <c r="B22" s="368" t="s">
        <v>155</v>
      </c>
      <c r="C22" s="78">
        <f>阪神南!C177</f>
        <v>827</v>
      </c>
      <c r="D22" s="78">
        <f>阪神南!D177</f>
        <v>909</v>
      </c>
      <c r="E22" s="78">
        <f>阪神南!E177</f>
        <v>946</v>
      </c>
      <c r="F22" s="78">
        <f>阪神南!F177</f>
        <v>1125</v>
      </c>
      <c r="G22" s="78">
        <f>阪神南!G177</f>
        <v>995</v>
      </c>
      <c r="H22" s="78">
        <f>阪神南!H177</f>
        <v>1165</v>
      </c>
      <c r="I22" s="78">
        <f>阪神南!I177</f>
        <v>1362</v>
      </c>
      <c r="J22" s="78">
        <f>阪神南!J177</f>
        <v>1300</v>
      </c>
      <c r="K22" s="78">
        <f>阪神南!K177</f>
        <v>1172</v>
      </c>
      <c r="L22" s="78">
        <f>阪神南!L177</f>
        <v>1243</v>
      </c>
      <c r="M22" s="78">
        <f>阪神南!M177</f>
        <v>574</v>
      </c>
      <c r="N22" s="78">
        <f>阪神南!N177</f>
        <v>883</v>
      </c>
      <c r="O22" s="78">
        <f>阪神南!O177</f>
        <v>1228</v>
      </c>
      <c r="P22" s="78">
        <f>阪神南!P177</f>
        <v>1829</v>
      </c>
      <c r="Q22" s="78">
        <f>阪神南!Q177</f>
        <v>1751</v>
      </c>
      <c r="R22" s="511">
        <f t="shared" si="0"/>
        <v>-4.3</v>
      </c>
    </row>
    <row r="23" spans="1:18" x14ac:dyDescent="0.2">
      <c r="A23" s="367" t="s">
        <v>153</v>
      </c>
      <c r="B23" s="369" t="s">
        <v>156</v>
      </c>
      <c r="C23" s="80">
        <f>阪神南!C189</f>
        <v>814</v>
      </c>
      <c r="D23" s="80">
        <f>阪神南!D189</f>
        <v>884</v>
      </c>
      <c r="E23" s="80">
        <f>阪神南!E189</f>
        <v>924</v>
      </c>
      <c r="F23" s="80">
        <f>阪神南!F189</f>
        <v>1129</v>
      </c>
      <c r="G23" s="80">
        <f>阪神南!G189</f>
        <v>1018</v>
      </c>
      <c r="H23" s="80">
        <f>阪神南!H189</f>
        <v>1182</v>
      </c>
      <c r="I23" s="80">
        <f>阪神南!I189</f>
        <v>1401</v>
      </c>
      <c r="J23" s="80">
        <f>阪神南!J189</f>
        <v>1367</v>
      </c>
      <c r="K23" s="80">
        <f>阪神南!K189</f>
        <v>1414</v>
      </c>
      <c r="L23" s="80">
        <f>阪神南!L189</f>
        <v>1547</v>
      </c>
      <c r="M23" s="80">
        <f>阪神南!M189</f>
        <v>685</v>
      </c>
      <c r="N23" s="80">
        <f>阪神南!N189</f>
        <v>977</v>
      </c>
      <c r="O23" s="80">
        <f>阪神南!O189</f>
        <v>1390</v>
      </c>
      <c r="P23" s="80">
        <f>阪神南!P189</f>
        <v>2226</v>
      </c>
      <c r="Q23" s="80">
        <f>阪神南!Q189</f>
        <v>2178</v>
      </c>
      <c r="R23" s="511">
        <f t="shared" si="0"/>
        <v>-2.2000000000000002</v>
      </c>
    </row>
    <row r="24" spans="1:18" x14ac:dyDescent="0.2">
      <c r="A24" s="366" t="s">
        <v>108</v>
      </c>
      <c r="B24" s="210" t="s">
        <v>247</v>
      </c>
      <c r="C24" s="101">
        <f>SUM(C25:C27)</f>
        <v>18636</v>
      </c>
      <c r="D24" s="101">
        <f t="shared" ref="D24" si="41">SUM(D25:D27)</f>
        <v>17843</v>
      </c>
      <c r="E24" s="101">
        <f t="shared" ref="E24" si="42">SUM(E25:E27)</f>
        <v>18302</v>
      </c>
      <c r="F24" s="101">
        <f t="shared" ref="F24" si="43">SUM(F25:F27)</f>
        <v>17747</v>
      </c>
      <c r="G24" s="101">
        <f t="shared" ref="G24" si="44">SUM(G25:G27)</f>
        <v>17680</v>
      </c>
      <c r="H24" s="101">
        <f t="shared" ref="H24" si="45">SUM(H25:H27)</f>
        <v>20627</v>
      </c>
      <c r="I24" s="101">
        <f t="shared" ref="I24:J24" si="46">SUM(I25:I27)</f>
        <v>19202</v>
      </c>
      <c r="J24" s="101">
        <f t="shared" si="46"/>
        <v>20313</v>
      </c>
      <c r="K24" s="101">
        <f t="shared" ref="K24:L24" si="47">SUM(K25:K27)</f>
        <v>21421</v>
      </c>
      <c r="L24" s="101">
        <f t="shared" si="47"/>
        <v>19744</v>
      </c>
      <c r="M24" s="101">
        <f t="shared" ref="M24:N24" si="48">SUM(M25:M27)</f>
        <v>10553</v>
      </c>
      <c r="N24" s="101">
        <f t="shared" si="48"/>
        <v>14180</v>
      </c>
      <c r="O24" s="101">
        <f t="shared" ref="O24:P24" si="49">SUM(O25:O27)</f>
        <v>18781</v>
      </c>
      <c r="P24" s="101">
        <f t="shared" si="49"/>
        <v>23315</v>
      </c>
      <c r="Q24" s="101">
        <f t="shared" ref="Q24" si="50">SUM(Q25:Q27)</f>
        <v>22137</v>
      </c>
      <c r="R24" s="511">
        <f t="shared" si="0"/>
        <v>-5.0999999999999996</v>
      </c>
    </row>
    <row r="25" spans="1:18" x14ac:dyDescent="0.2">
      <c r="A25" s="366"/>
      <c r="B25" s="368" t="s">
        <v>154</v>
      </c>
      <c r="C25" s="356">
        <f>阪神北!C155</f>
        <v>309</v>
      </c>
      <c r="D25" s="356">
        <f>阪神北!D155</f>
        <v>345</v>
      </c>
      <c r="E25" s="356">
        <f>阪神北!E155</f>
        <v>428</v>
      </c>
      <c r="F25" s="356">
        <f>阪神北!F155</f>
        <v>385</v>
      </c>
      <c r="G25" s="356">
        <f>阪神北!G155</f>
        <v>423</v>
      </c>
      <c r="H25" s="356">
        <f>阪神北!H155</f>
        <v>488</v>
      </c>
      <c r="I25" s="356">
        <f>阪神北!I155</f>
        <v>490</v>
      </c>
      <c r="J25" s="356">
        <f>阪神北!J155</f>
        <v>521</v>
      </c>
      <c r="K25" s="356">
        <f>阪神北!K155</f>
        <v>535</v>
      </c>
      <c r="L25" s="356">
        <f>阪神北!L155</f>
        <v>464</v>
      </c>
      <c r="M25" s="356">
        <f>阪神北!M155</f>
        <v>338</v>
      </c>
      <c r="N25" s="356">
        <f>阪神北!N155</f>
        <v>444</v>
      </c>
      <c r="O25" s="356">
        <f>阪神北!O155</f>
        <v>288</v>
      </c>
      <c r="P25" s="356">
        <f>阪神北!P155</f>
        <v>336</v>
      </c>
      <c r="Q25" s="356">
        <f>阪神北!Q155</f>
        <v>398</v>
      </c>
      <c r="R25" s="511">
        <f t="shared" si="0"/>
        <v>18.5</v>
      </c>
    </row>
    <row r="26" spans="1:18" x14ac:dyDescent="0.2">
      <c r="A26" s="366"/>
      <c r="B26" s="368" t="s">
        <v>155</v>
      </c>
      <c r="C26" s="356">
        <f>阪神北!C207</f>
        <v>8959</v>
      </c>
      <c r="D26" s="356">
        <f>阪神北!D207</f>
        <v>8523</v>
      </c>
      <c r="E26" s="356">
        <f>阪神北!E207</f>
        <v>8851</v>
      </c>
      <c r="F26" s="356">
        <f>阪神北!F207</f>
        <v>8405</v>
      </c>
      <c r="G26" s="356">
        <f>阪神北!G207</f>
        <v>8261</v>
      </c>
      <c r="H26" s="356">
        <f>阪神北!H207</f>
        <v>9815</v>
      </c>
      <c r="I26" s="356">
        <f>阪神北!I207</f>
        <v>9081</v>
      </c>
      <c r="J26" s="356">
        <f>阪神北!J207</f>
        <v>9596</v>
      </c>
      <c r="K26" s="356">
        <f>阪神北!K207</f>
        <v>9614</v>
      </c>
      <c r="L26" s="356">
        <f>阪神北!L207</f>
        <v>8579</v>
      </c>
      <c r="M26" s="356">
        <f>阪神北!M207</f>
        <v>4358</v>
      </c>
      <c r="N26" s="356">
        <f>阪神北!N207</f>
        <v>6149</v>
      </c>
      <c r="O26" s="356">
        <f>阪神北!O207</f>
        <v>7801</v>
      </c>
      <c r="P26" s="356">
        <f>阪神北!P207</f>
        <v>9690</v>
      </c>
      <c r="Q26" s="356">
        <f>阪神北!Q207</f>
        <v>9246</v>
      </c>
      <c r="R26" s="511">
        <f t="shared" si="0"/>
        <v>-4.5999999999999996</v>
      </c>
    </row>
    <row r="27" spans="1:18" x14ac:dyDescent="0.2">
      <c r="A27" s="367"/>
      <c r="B27" s="369" t="s">
        <v>156</v>
      </c>
      <c r="C27" s="80">
        <f>阪神北!C225</f>
        <v>9368</v>
      </c>
      <c r="D27" s="80">
        <f>阪神北!D225</f>
        <v>8975</v>
      </c>
      <c r="E27" s="80">
        <f>阪神北!E225</f>
        <v>9023</v>
      </c>
      <c r="F27" s="80">
        <f>阪神北!F225</f>
        <v>8957</v>
      </c>
      <c r="G27" s="80">
        <f>阪神北!G225</f>
        <v>8996</v>
      </c>
      <c r="H27" s="80">
        <f>阪神北!H225</f>
        <v>10324</v>
      </c>
      <c r="I27" s="80">
        <f>阪神北!I225</f>
        <v>9631</v>
      </c>
      <c r="J27" s="80">
        <f>阪神北!J225</f>
        <v>10196</v>
      </c>
      <c r="K27" s="80">
        <f>阪神北!K225</f>
        <v>11272</v>
      </c>
      <c r="L27" s="80">
        <f>阪神北!L225</f>
        <v>10701</v>
      </c>
      <c r="M27" s="80">
        <f>阪神北!M225</f>
        <v>5857</v>
      </c>
      <c r="N27" s="80">
        <f>阪神北!N225</f>
        <v>7587</v>
      </c>
      <c r="O27" s="80">
        <f>阪神北!O225</f>
        <v>10692</v>
      </c>
      <c r="P27" s="80">
        <f>阪神北!P225</f>
        <v>13289</v>
      </c>
      <c r="Q27" s="80">
        <f>阪神北!Q225</f>
        <v>12493</v>
      </c>
      <c r="R27" s="511">
        <f t="shared" si="0"/>
        <v>-6</v>
      </c>
    </row>
    <row r="28" spans="1:18" x14ac:dyDescent="0.2">
      <c r="A28" s="366" t="s">
        <v>109</v>
      </c>
      <c r="B28" s="210" t="s">
        <v>247</v>
      </c>
      <c r="C28" s="101">
        <f>SUM(C29:C31)</f>
        <v>56694</v>
      </c>
      <c r="D28" s="101">
        <f t="shared" ref="D28" si="51">SUM(D29:D31)</f>
        <v>56057</v>
      </c>
      <c r="E28" s="101">
        <f t="shared" ref="E28" si="52">SUM(E29:E31)</f>
        <v>52534</v>
      </c>
      <c r="F28" s="101">
        <f t="shared" ref="F28" si="53">SUM(F29:F31)</f>
        <v>53637</v>
      </c>
      <c r="G28" s="101">
        <f t="shared" ref="G28" si="54">SUM(G29:G31)</f>
        <v>49783</v>
      </c>
      <c r="H28" s="101">
        <f t="shared" ref="H28" si="55">SUM(H29:H31)</f>
        <v>56111</v>
      </c>
      <c r="I28" s="101">
        <f t="shared" ref="I28:J28" si="56">SUM(I29:I31)</f>
        <v>60284</v>
      </c>
      <c r="J28" s="101">
        <f t="shared" si="56"/>
        <v>62317</v>
      </c>
      <c r="K28" s="101">
        <f t="shared" ref="K28:L28" si="57">SUM(K29:K31)</f>
        <v>81218</v>
      </c>
      <c r="L28" s="101">
        <f t="shared" si="57"/>
        <v>74453</v>
      </c>
      <c r="M28" s="101">
        <f t="shared" ref="M28:N28" si="58">SUM(M29:M31)</f>
        <v>39719</v>
      </c>
      <c r="N28" s="101">
        <f t="shared" si="58"/>
        <v>63185</v>
      </c>
      <c r="O28" s="101">
        <f t="shared" ref="O28:P28" si="59">SUM(O29:O31)</f>
        <v>78670</v>
      </c>
      <c r="P28" s="101">
        <f t="shared" si="59"/>
        <v>102382</v>
      </c>
      <c r="Q28" s="101">
        <f t="shared" ref="Q28" si="60">SUM(Q29:Q31)</f>
        <v>91927</v>
      </c>
      <c r="R28" s="511">
        <f t="shared" si="0"/>
        <v>-10.199999999999999</v>
      </c>
    </row>
    <row r="29" spans="1:18" x14ac:dyDescent="0.2">
      <c r="A29" s="366"/>
      <c r="B29" s="368" t="s">
        <v>154</v>
      </c>
      <c r="C29" s="356">
        <f>阪神北!C163</f>
        <v>972</v>
      </c>
      <c r="D29" s="356">
        <f>阪神北!D163</f>
        <v>1495</v>
      </c>
      <c r="E29" s="356">
        <f>阪神北!E163</f>
        <v>1107</v>
      </c>
      <c r="F29" s="356">
        <f>阪神北!F163</f>
        <v>1204</v>
      </c>
      <c r="G29" s="356">
        <f>阪神北!G163</f>
        <v>1440</v>
      </c>
      <c r="H29" s="356">
        <f>阪神北!H163</f>
        <v>1628</v>
      </c>
      <c r="I29" s="356">
        <f>阪神北!I163</f>
        <v>1730</v>
      </c>
      <c r="J29" s="356">
        <f>阪神北!J163</f>
        <v>1881</v>
      </c>
      <c r="K29" s="356">
        <f>阪神北!K163</f>
        <v>1860</v>
      </c>
      <c r="L29" s="356">
        <f>阪神北!L163</f>
        <v>1906</v>
      </c>
      <c r="M29" s="356">
        <f>阪神北!M163</f>
        <v>1731</v>
      </c>
      <c r="N29" s="356">
        <f>阪神北!N163</f>
        <v>2321</v>
      </c>
      <c r="O29" s="356">
        <f>阪神北!O163</f>
        <v>2721</v>
      </c>
      <c r="P29" s="356">
        <f>阪神北!P163</f>
        <v>3253</v>
      </c>
      <c r="Q29" s="356">
        <f>阪神北!Q163</f>
        <v>3373</v>
      </c>
      <c r="R29" s="511">
        <f t="shared" si="0"/>
        <v>3.7</v>
      </c>
    </row>
    <row r="30" spans="1:18" x14ac:dyDescent="0.2">
      <c r="A30" s="366"/>
      <c r="B30" s="368" t="s">
        <v>155</v>
      </c>
      <c r="C30" s="356">
        <f>阪神北!C210</f>
        <v>27286</v>
      </c>
      <c r="D30" s="356">
        <f>阪神北!D210</f>
        <v>26780</v>
      </c>
      <c r="E30" s="356">
        <f>阪神北!E210</f>
        <v>25452</v>
      </c>
      <c r="F30" s="356">
        <f>阪神北!F210</f>
        <v>25416</v>
      </c>
      <c r="G30" s="356">
        <f>阪神北!G210</f>
        <v>23260</v>
      </c>
      <c r="H30" s="356">
        <f>阪神北!H210</f>
        <v>26692</v>
      </c>
      <c r="I30" s="356">
        <f>阪神北!I210</f>
        <v>28529</v>
      </c>
      <c r="J30" s="356">
        <f>阪神北!J210</f>
        <v>29460</v>
      </c>
      <c r="K30" s="356">
        <f>阪神北!K210</f>
        <v>36480</v>
      </c>
      <c r="L30" s="356">
        <f>阪神北!L210</f>
        <v>32414</v>
      </c>
      <c r="M30" s="356">
        <f>阪神北!M210</f>
        <v>16455</v>
      </c>
      <c r="N30" s="356">
        <f>阪神北!N210</f>
        <v>27428</v>
      </c>
      <c r="O30" s="356">
        <f>阪神北!O210</f>
        <v>32822</v>
      </c>
      <c r="P30" s="356">
        <f>阪神北!P210</f>
        <v>42796</v>
      </c>
      <c r="Q30" s="356">
        <f>阪神北!Q210</f>
        <v>38481</v>
      </c>
      <c r="R30" s="511">
        <f t="shared" si="0"/>
        <v>-10.1</v>
      </c>
    </row>
    <row r="31" spans="1:18" x14ac:dyDescent="0.2">
      <c r="A31" s="367"/>
      <c r="B31" s="369" t="s">
        <v>156</v>
      </c>
      <c r="C31" s="80">
        <f>阪神北!C228</f>
        <v>28436</v>
      </c>
      <c r="D31" s="80">
        <f>阪神北!D228</f>
        <v>27782</v>
      </c>
      <c r="E31" s="80">
        <f>阪神北!E228</f>
        <v>25975</v>
      </c>
      <c r="F31" s="80">
        <f>阪神北!F228</f>
        <v>27017</v>
      </c>
      <c r="G31" s="80">
        <f>阪神北!G228</f>
        <v>25083</v>
      </c>
      <c r="H31" s="80">
        <f>阪神北!H228</f>
        <v>27791</v>
      </c>
      <c r="I31" s="80">
        <f>阪神北!I228</f>
        <v>30025</v>
      </c>
      <c r="J31" s="80">
        <f>阪神北!J228</f>
        <v>30976</v>
      </c>
      <c r="K31" s="80">
        <f>阪神北!K228</f>
        <v>42878</v>
      </c>
      <c r="L31" s="80">
        <f>阪神北!L228</f>
        <v>40133</v>
      </c>
      <c r="M31" s="80">
        <f>阪神北!M228</f>
        <v>21533</v>
      </c>
      <c r="N31" s="80">
        <f>阪神北!N228</f>
        <v>33436</v>
      </c>
      <c r="O31" s="80">
        <f>阪神北!O228</f>
        <v>43127</v>
      </c>
      <c r="P31" s="80">
        <f>阪神北!P228</f>
        <v>56333</v>
      </c>
      <c r="Q31" s="80">
        <f>阪神北!Q228</f>
        <v>50073</v>
      </c>
      <c r="R31" s="511">
        <f t="shared" si="0"/>
        <v>-11.1</v>
      </c>
    </row>
    <row r="32" spans="1:18" x14ac:dyDescent="0.2">
      <c r="A32" s="366" t="s">
        <v>110</v>
      </c>
      <c r="B32" s="210" t="s">
        <v>247</v>
      </c>
      <c r="C32" s="101">
        <f>SUM(C33:C35)</f>
        <v>13521</v>
      </c>
      <c r="D32" s="101">
        <f t="shared" ref="D32" si="61">SUM(D33:D35)</f>
        <v>13576</v>
      </c>
      <c r="E32" s="101">
        <f t="shared" ref="E32" si="62">SUM(E33:E35)</f>
        <v>12967</v>
      </c>
      <c r="F32" s="101">
        <f t="shared" ref="F32" si="63">SUM(F33:F35)</f>
        <v>13049</v>
      </c>
      <c r="G32" s="101">
        <f t="shared" ref="G32" si="64">SUM(G33:G35)</f>
        <v>12236</v>
      </c>
      <c r="H32" s="101">
        <f t="shared" ref="H32" si="65">SUM(H33:H35)</f>
        <v>14203</v>
      </c>
      <c r="I32" s="101">
        <f t="shared" ref="I32:J32" si="66">SUM(I33:I35)</f>
        <v>15839</v>
      </c>
      <c r="J32" s="101">
        <f t="shared" si="66"/>
        <v>17292</v>
      </c>
      <c r="K32" s="101">
        <f t="shared" ref="K32:L32" si="67">SUM(K33:K35)</f>
        <v>15552</v>
      </c>
      <c r="L32" s="101">
        <f t="shared" si="67"/>
        <v>15910</v>
      </c>
      <c r="M32" s="101">
        <f t="shared" ref="M32:N32" si="68">SUM(M33:M35)</f>
        <v>6905</v>
      </c>
      <c r="N32" s="101">
        <f t="shared" si="68"/>
        <v>9504</v>
      </c>
      <c r="O32" s="101">
        <f t="shared" ref="O32:P32" si="69">SUM(O33:O35)</f>
        <v>10104</v>
      </c>
      <c r="P32" s="101">
        <f t="shared" si="69"/>
        <v>18266</v>
      </c>
      <c r="Q32" s="101">
        <f t="shared" ref="Q32" si="70">SUM(Q33:Q35)</f>
        <v>12882</v>
      </c>
      <c r="R32" s="511">
        <f t="shared" si="0"/>
        <v>-29.5</v>
      </c>
    </row>
    <row r="33" spans="1:18" x14ac:dyDescent="0.2">
      <c r="A33" s="366"/>
      <c r="B33" s="368" t="s">
        <v>154</v>
      </c>
      <c r="C33" s="356">
        <f>阪神北!C171</f>
        <v>24</v>
      </c>
      <c r="D33" s="356">
        <f>阪神北!D171</f>
        <v>193</v>
      </c>
      <c r="E33" s="356">
        <f>阪神北!E171</f>
        <v>137</v>
      </c>
      <c r="F33" s="356">
        <f>阪神北!F171</f>
        <v>138</v>
      </c>
      <c r="G33" s="356">
        <f>阪神北!G171</f>
        <v>150</v>
      </c>
      <c r="H33" s="356">
        <f>阪神北!H171</f>
        <v>153</v>
      </c>
      <c r="I33" s="356">
        <f>阪神北!I171</f>
        <v>171</v>
      </c>
      <c r="J33" s="356">
        <f>阪神北!J171</f>
        <v>174</v>
      </c>
      <c r="K33" s="356">
        <f>阪神北!K171</f>
        <v>72</v>
      </c>
      <c r="L33" s="356">
        <f>阪神北!L171</f>
        <v>73</v>
      </c>
      <c r="M33" s="356">
        <f>阪神北!M171</f>
        <v>62</v>
      </c>
      <c r="N33" s="356">
        <f>阪神北!N171</f>
        <v>355</v>
      </c>
      <c r="O33" s="356">
        <f>阪神北!O171</f>
        <v>118</v>
      </c>
      <c r="P33" s="356">
        <f>阪神北!P171</f>
        <v>352</v>
      </c>
      <c r="Q33" s="356">
        <f>阪神北!Q171</f>
        <v>391</v>
      </c>
      <c r="R33" s="511">
        <f t="shared" si="0"/>
        <v>11.1</v>
      </c>
    </row>
    <row r="34" spans="1:18" x14ac:dyDescent="0.2">
      <c r="A34" s="366"/>
      <c r="B34" s="368" t="s">
        <v>155</v>
      </c>
      <c r="C34" s="78">
        <f>阪神北!C213</f>
        <v>6493</v>
      </c>
      <c r="D34" s="78">
        <f>阪神北!D213</f>
        <v>6475</v>
      </c>
      <c r="E34" s="78">
        <f>阪神北!E213</f>
        <v>6320</v>
      </c>
      <c r="F34" s="78">
        <f>阪神北!F213</f>
        <v>6203</v>
      </c>
      <c r="G34" s="78">
        <f>阪神北!G213</f>
        <v>5750</v>
      </c>
      <c r="H34" s="78">
        <f>阪神北!H213</f>
        <v>6817</v>
      </c>
      <c r="I34" s="78">
        <f>阪神北!I213</f>
        <v>7567</v>
      </c>
      <c r="J34" s="78">
        <f>阪神北!J213</f>
        <v>8255</v>
      </c>
      <c r="K34" s="78">
        <f>阪神北!K213</f>
        <v>7022</v>
      </c>
      <c r="L34" s="78">
        <f>阪神北!L213</f>
        <v>6917</v>
      </c>
      <c r="M34" s="78">
        <f>阪神北!M213</f>
        <v>2881</v>
      </c>
      <c r="N34" s="78">
        <f>阪神北!N213</f>
        <v>4160</v>
      </c>
      <c r="O34" s="78">
        <f>阪神北!O213</f>
        <v>4255</v>
      </c>
      <c r="P34" s="78">
        <f>阪神北!P213</f>
        <v>7834</v>
      </c>
      <c r="Q34" s="78">
        <f>阪神北!Q213</f>
        <v>5381</v>
      </c>
      <c r="R34" s="511">
        <f t="shared" si="0"/>
        <v>-31.3</v>
      </c>
    </row>
    <row r="35" spans="1:18" x14ac:dyDescent="0.2">
      <c r="A35" s="367"/>
      <c r="B35" s="369" t="s">
        <v>156</v>
      </c>
      <c r="C35" s="80">
        <f>阪神北!C231</f>
        <v>7004</v>
      </c>
      <c r="D35" s="80">
        <f>阪神北!D231</f>
        <v>6908</v>
      </c>
      <c r="E35" s="80">
        <f>阪神北!E231</f>
        <v>6510</v>
      </c>
      <c r="F35" s="80">
        <f>阪神北!F231</f>
        <v>6708</v>
      </c>
      <c r="G35" s="80">
        <f>阪神北!G231</f>
        <v>6336</v>
      </c>
      <c r="H35" s="80">
        <f>阪神北!H231</f>
        <v>7233</v>
      </c>
      <c r="I35" s="80">
        <f>阪神北!I231</f>
        <v>8101</v>
      </c>
      <c r="J35" s="80">
        <f>阪神北!J231</f>
        <v>8863</v>
      </c>
      <c r="K35" s="80">
        <f>阪神北!K231</f>
        <v>8458</v>
      </c>
      <c r="L35" s="80">
        <f>阪神北!L231</f>
        <v>8920</v>
      </c>
      <c r="M35" s="80">
        <f>阪神北!M231</f>
        <v>3962</v>
      </c>
      <c r="N35" s="80">
        <f>阪神北!N231</f>
        <v>4989</v>
      </c>
      <c r="O35" s="80">
        <f>阪神北!O231</f>
        <v>5731</v>
      </c>
      <c r="P35" s="80">
        <f>阪神北!P231</f>
        <v>10080</v>
      </c>
      <c r="Q35" s="80">
        <f>阪神北!Q231</f>
        <v>7110</v>
      </c>
      <c r="R35" s="511">
        <f t="shared" si="0"/>
        <v>-29.5</v>
      </c>
    </row>
    <row r="36" spans="1:18" x14ac:dyDescent="0.2">
      <c r="A36" s="366" t="s">
        <v>111</v>
      </c>
      <c r="B36" s="210" t="s">
        <v>247</v>
      </c>
      <c r="C36" s="101">
        <f>SUM(C37:C39)</f>
        <v>18980</v>
      </c>
      <c r="D36" s="101">
        <f t="shared" ref="D36" si="71">SUM(D37:D39)</f>
        <v>18032</v>
      </c>
      <c r="E36" s="101">
        <f t="shared" ref="E36" si="72">SUM(E37:E39)</f>
        <v>18307</v>
      </c>
      <c r="F36" s="101">
        <f t="shared" ref="F36" si="73">SUM(F37:F39)</f>
        <v>18332</v>
      </c>
      <c r="G36" s="101">
        <f t="shared" ref="G36" si="74">SUM(G37:G39)</f>
        <v>17797</v>
      </c>
      <c r="H36" s="101">
        <f t="shared" ref="H36" si="75">SUM(H37:H39)</f>
        <v>20285</v>
      </c>
      <c r="I36" s="101">
        <f t="shared" ref="I36:J36" si="76">SUM(I37:I39)</f>
        <v>21037</v>
      </c>
      <c r="J36" s="101">
        <f t="shared" si="76"/>
        <v>20449</v>
      </c>
      <c r="K36" s="101">
        <f t="shared" ref="K36:L36" si="77">SUM(K37:K39)</f>
        <v>19585</v>
      </c>
      <c r="L36" s="101">
        <f t="shared" si="77"/>
        <v>22458</v>
      </c>
      <c r="M36" s="101">
        <f t="shared" ref="M36:N36" si="78">SUM(M37:M39)</f>
        <v>15040</v>
      </c>
      <c r="N36" s="101">
        <f t="shared" si="78"/>
        <v>20201</v>
      </c>
      <c r="O36" s="101">
        <f t="shared" ref="O36:P36" si="79">SUM(O37:O39)</f>
        <v>22636</v>
      </c>
      <c r="P36" s="101">
        <f t="shared" si="79"/>
        <v>32593</v>
      </c>
      <c r="Q36" s="101">
        <f t="shared" ref="Q36" si="80">SUM(Q37:Q39)</f>
        <v>28853</v>
      </c>
      <c r="R36" s="511">
        <f t="shared" si="0"/>
        <v>-11.5</v>
      </c>
    </row>
    <row r="37" spans="1:18" x14ac:dyDescent="0.2">
      <c r="A37" s="366"/>
      <c r="B37" s="368" t="s">
        <v>154</v>
      </c>
      <c r="C37" s="356">
        <f>阪神北!C179</f>
        <v>1131</v>
      </c>
      <c r="D37" s="356">
        <f>阪神北!D179</f>
        <v>1188</v>
      </c>
      <c r="E37" s="356">
        <f>阪神北!E179</f>
        <v>1462</v>
      </c>
      <c r="F37" s="356">
        <f>阪神北!F179</f>
        <v>1439</v>
      </c>
      <c r="G37" s="356">
        <f>阪神北!G179</f>
        <v>1755</v>
      </c>
      <c r="H37" s="356">
        <f>阪神北!H179</f>
        <v>2081</v>
      </c>
      <c r="I37" s="356">
        <f>阪神北!I179</f>
        <v>2283</v>
      </c>
      <c r="J37" s="356">
        <f>阪神北!J179</f>
        <v>2227</v>
      </c>
      <c r="K37" s="356">
        <f>阪神北!K179</f>
        <v>2364</v>
      </c>
      <c r="L37" s="356">
        <f>阪神北!L179</f>
        <v>2028</v>
      </c>
      <c r="M37" s="356">
        <f>阪神北!M179</f>
        <v>1657</v>
      </c>
      <c r="N37" s="356">
        <f>阪神北!N179</f>
        <v>2164</v>
      </c>
      <c r="O37" s="356">
        <f>阪神北!O179</f>
        <v>2516</v>
      </c>
      <c r="P37" s="356">
        <f>阪神北!P179</f>
        <v>2993</v>
      </c>
      <c r="Q37" s="356">
        <f>阪神北!Q179</f>
        <v>3123</v>
      </c>
      <c r="R37" s="511">
        <f t="shared" si="0"/>
        <v>4.3</v>
      </c>
    </row>
    <row r="38" spans="1:18" x14ac:dyDescent="0.2">
      <c r="A38" s="366"/>
      <c r="B38" s="368" t="s">
        <v>155</v>
      </c>
      <c r="C38" s="78">
        <f>阪神北!C216</f>
        <v>9264</v>
      </c>
      <c r="D38" s="78">
        <f>阪神北!D216</f>
        <v>8781</v>
      </c>
      <c r="E38" s="78">
        <f>阪神北!E216</f>
        <v>8814</v>
      </c>
      <c r="F38" s="78">
        <f>阪神北!F216</f>
        <v>8815</v>
      </c>
      <c r="G38" s="78">
        <f>阪神北!G216</f>
        <v>8325</v>
      </c>
      <c r="H38" s="78">
        <f>阪神北!H216</f>
        <v>9525</v>
      </c>
      <c r="I38" s="78">
        <f>阪神北!I216</f>
        <v>9836</v>
      </c>
      <c r="J38" s="78">
        <f>阪神北!J216</f>
        <v>9633</v>
      </c>
      <c r="K38" s="78">
        <f>阪神北!K216</f>
        <v>8940</v>
      </c>
      <c r="L38" s="78">
        <f>阪神北!L216</f>
        <v>10146</v>
      </c>
      <c r="M38" s="78">
        <f>阪神北!M216</f>
        <v>6288</v>
      </c>
      <c r="N38" s="78">
        <f>阪神北!N216</f>
        <v>8718</v>
      </c>
      <c r="O38" s="78">
        <f>阪神北!O216</f>
        <v>9537</v>
      </c>
      <c r="P38" s="78">
        <f>阪神北!P216</f>
        <v>13829</v>
      </c>
      <c r="Q38" s="78">
        <f>阪神北!Q216</f>
        <v>12103</v>
      </c>
      <c r="R38" s="511">
        <f t="shared" si="0"/>
        <v>-12.5</v>
      </c>
    </row>
    <row r="39" spans="1:18" x14ac:dyDescent="0.2">
      <c r="A39" s="367"/>
      <c r="B39" s="369" t="s">
        <v>156</v>
      </c>
      <c r="C39" s="80">
        <f>阪神北!C234</f>
        <v>8585</v>
      </c>
      <c r="D39" s="80">
        <f>阪神北!D234</f>
        <v>8063</v>
      </c>
      <c r="E39" s="80">
        <f>阪神北!E234</f>
        <v>8031</v>
      </c>
      <c r="F39" s="80">
        <f>阪神北!F234</f>
        <v>8078</v>
      </c>
      <c r="G39" s="80">
        <f>阪神北!G234</f>
        <v>7717</v>
      </c>
      <c r="H39" s="80">
        <f>阪神北!H234</f>
        <v>8679</v>
      </c>
      <c r="I39" s="80">
        <f>阪神北!I234</f>
        <v>8918</v>
      </c>
      <c r="J39" s="80">
        <f>阪神北!J234</f>
        <v>8589</v>
      </c>
      <c r="K39" s="80">
        <f>阪神北!K234</f>
        <v>8281</v>
      </c>
      <c r="L39" s="80">
        <f>阪神北!L234</f>
        <v>10284</v>
      </c>
      <c r="M39" s="80">
        <f>阪神北!M234</f>
        <v>7095</v>
      </c>
      <c r="N39" s="80">
        <f>阪神北!N234</f>
        <v>9319</v>
      </c>
      <c r="O39" s="80">
        <f>阪神北!O234</f>
        <v>10583</v>
      </c>
      <c r="P39" s="80">
        <f>阪神北!P234</f>
        <v>15771</v>
      </c>
      <c r="Q39" s="80">
        <f>阪神北!Q234</f>
        <v>13627</v>
      </c>
      <c r="R39" s="511">
        <f t="shared" si="0"/>
        <v>-13.6</v>
      </c>
    </row>
    <row r="40" spans="1:18" x14ac:dyDescent="0.2">
      <c r="A40" s="366" t="s">
        <v>112</v>
      </c>
      <c r="B40" s="210" t="s">
        <v>247</v>
      </c>
      <c r="C40" s="101">
        <f>SUM(C41:C43)</f>
        <v>7898</v>
      </c>
      <c r="D40" s="101">
        <f t="shared" ref="D40" si="81">SUM(D41:D43)</f>
        <v>6898</v>
      </c>
      <c r="E40" s="101">
        <f t="shared" ref="E40" si="82">SUM(E41:E43)</f>
        <v>6595</v>
      </c>
      <c r="F40" s="101">
        <f t="shared" ref="F40" si="83">SUM(F41:F43)</f>
        <v>6858</v>
      </c>
      <c r="G40" s="101">
        <f t="shared" ref="G40" si="84">SUM(G41:G43)</f>
        <v>6923</v>
      </c>
      <c r="H40" s="101">
        <f t="shared" ref="H40" si="85">SUM(H41:H43)</f>
        <v>8078</v>
      </c>
      <c r="I40" s="101">
        <f t="shared" ref="I40:J40" si="86">SUM(I41:I43)</f>
        <v>8623</v>
      </c>
      <c r="J40" s="101">
        <f t="shared" si="86"/>
        <v>8556</v>
      </c>
      <c r="K40" s="101">
        <f t="shared" ref="K40:L40" si="87">SUM(K41:K43)</f>
        <v>7915</v>
      </c>
      <c r="L40" s="101">
        <f t="shared" si="87"/>
        <v>8857</v>
      </c>
      <c r="M40" s="101">
        <f t="shared" ref="M40:N40" si="88">SUM(M41:M43)</f>
        <v>5469</v>
      </c>
      <c r="N40" s="101">
        <f t="shared" si="88"/>
        <v>7300</v>
      </c>
      <c r="O40" s="101">
        <f t="shared" ref="O40:P40" si="89">SUM(O41:O43)</f>
        <v>8841</v>
      </c>
      <c r="P40" s="101">
        <f t="shared" si="89"/>
        <v>12156</v>
      </c>
      <c r="Q40" s="101">
        <f t="shared" ref="Q40" si="90">SUM(Q41:Q43)</f>
        <v>10270</v>
      </c>
      <c r="R40" s="511">
        <f t="shared" si="0"/>
        <v>-15.5</v>
      </c>
    </row>
    <row r="41" spans="1:18" x14ac:dyDescent="0.2">
      <c r="A41" s="366"/>
      <c r="B41" s="368" t="s">
        <v>154</v>
      </c>
      <c r="C41" s="356">
        <f>阪神北!C187</f>
        <v>140</v>
      </c>
      <c r="D41" s="356">
        <f>阪神北!D187</f>
        <v>224</v>
      </c>
      <c r="E41" s="356">
        <f>阪神北!E187</f>
        <v>163</v>
      </c>
      <c r="F41" s="356">
        <f>阪神北!F187</f>
        <v>167</v>
      </c>
      <c r="G41" s="356">
        <f>阪神北!G187</f>
        <v>184</v>
      </c>
      <c r="H41" s="356">
        <f>阪神北!H187</f>
        <v>211</v>
      </c>
      <c r="I41" s="356">
        <f>阪神北!I187</f>
        <v>227</v>
      </c>
      <c r="J41" s="356">
        <f>阪神北!J187</f>
        <v>257</v>
      </c>
      <c r="K41" s="356">
        <f>阪神北!K187</f>
        <v>270</v>
      </c>
      <c r="L41" s="356">
        <f>阪神北!L187</f>
        <v>265</v>
      </c>
      <c r="M41" s="356">
        <f>阪神北!M187</f>
        <v>122</v>
      </c>
      <c r="N41" s="356">
        <f>阪神北!N187</f>
        <v>169</v>
      </c>
      <c r="O41" s="356">
        <f>阪神北!O187</f>
        <v>183</v>
      </c>
      <c r="P41" s="356">
        <f>阪神北!P187</f>
        <v>347</v>
      </c>
      <c r="Q41" s="356">
        <f>阪神北!Q187</f>
        <v>290</v>
      </c>
      <c r="R41" s="511">
        <f t="shared" si="0"/>
        <v>-16.399999999999999</v>
      </c>
    </row>
    <row r="42" spans="1:18" x14ac:dyDescent="0.2">
      <c r="A42" s="366"/>
      <c r="B42" s="368" t="s">
        <v>155</v>
      </c>
      <c r="C42" s="356">
        <f>阪神北!C219</f>
        <v>3852</v>
      </c>
      <c r="D42" s="356">
        <f>阪神北!D219</f>
        <v>3317</v>
      </c>
      <c r="E42" s="356">
        <f>阪神北!E219</f>
        <v>3236</v>
      </c>
      <c r="F42" s="356">
        <f>阪神北!F219</f>
        <v>3310</v>
      </c>
      <c r="G42" s="356">
        <f>阪神北!G219</f>
        <v>3280</v>
      </c>
      <c r="H42" s="356">
        <f>阪神北!H219</f>
        <v>3889</v>
      </c>
      <c r="I42" s="356">
        <f>阪神北!I219</f>
        <v>4135</v>
      </c>
      <c r="J42" s="356">
        <f>阪神北!J219</f>
        <v>4106</v>
      </c>
      <c r="K42" s="356">
        <f>阪神北!K219</f>
        <v>3626</v>
      </c>
      <c r="L42" s="356">
        <f>阪神北!L219</f>
        <v>3933</v>
      </c>
      <c r="M42" s="356">
        <f>阪神北!M219</f>
        <v>2284</v>
      </c>
      <c r="N42" s="356">
        <f>阪神北!N219</f>
        <v>3211</v>
      </c>
      <c r="O42" s="356">
        <f>阪神北!O219</f>
        <v>3760</v>
      </c>
      <c r="P42" s="356">
        <f>阪神北!P219</f>
        <v>5182</v>
      </c>
      <c r="Q42" s="356">
        <f>阪神北!Q219</f>
        <v>4345</v>
      </c>
      <c r="R42" s="511">
        <f t="shared" si="0"/>
        <v>-16.2</v>
      </c>
    </row>
    <row r="43" spans="1:18" x14ac:dyDescent="0.2">
      <c r="A43" s="366" t="s">
        <v>153</v>
      </c>
      <c r="B43" s="368" t="s">
        <v>156</v>
      </c>
      <c r="C43" s="356">
        <f>阪神北!C237</f>
        <v>3906</v>
      </c>
      <c r="D43" s="356">
        <f>阪神北!D237</f>
        <v>3357</v>
      </c>
      <c r="E43" s="356">
        <f>阪神北!E237</f>
        <v>3196</v>
      </c>
      <c r="F43" s="356">
        <f>阪神北!F237</f>
        <v>3381</v>
      </c>
      <c r="G43" s="356">
        <f>阪神北!G237</f>
        <v>3459</v>
      </c>
      <c r="H43" s="356">
        <f>阪神北!H237</f>
        <v>3978</v>
      </c>
      <c r="I43" s="356">
        <f>阪神北!I237</f>
        <v>4261</v>
      </c>
      <c r="J43" s="356">
        <f>阪神北!J237</f>
        <v>4193</v>
      </c>
      <c r="K43" s="356">
        <f>阪神北!K237</f>
        <v>4019</v>
      </c>
      <c r="L43" s="356">
        <f>阪神北!L237</f>
        <v>4659</v>
      </c>
      <c r="M43" s="356">
        <f>阪神北!M237</f>
        <v>3063</v>
      </c>
      <c r="N43" s="356">
        <f>阪神北!N237</f>
        <v>3920</v>
      </c>
      <c r="O43" s="356">
        <f>阪神北!O237</f>
        <v>4898</v>
      </c>
      <c r="P43" s="356">
        <f>阪神北!P237</f>
        <v>6627</v>
      </c>
      <c r="Q43" s="356">
        <f>阪神北!Q237</f>
        <v>5635</v>
      </c>
      <c r="R43" s="511">
        <f t="shared" si="0"/>
        <v>-15</v>
      </c>
    </row>
    <row r="44" spans="1:18" x14ac:dyDescent="0.2">
      <c r="A44" s="365" t="s">
        <v>113</v>
      </c>
      <c r="B44" s="208" t="s">
        <v>247</v>
      </c>
      <c r="C44" s="98">
        <f>SUM(C45:C47)</f>
        <v>36742</v>
      </c>
      <c r="D44" s="98">
        <f t="shared" ref="D44" si="91">SUM(D45:D47)</f>
        <v>35559</v>
      </c>
      <c r="E44" s="98">
        <f t="shared" ref="E44" si="92">SUM(E45:E47)</f>
        <v>34307</v>
      </c>
      <c r="F44" s="98">
        <f t="shared" ref="F44" si="93">SUM(F45:F47)</f>
        <v>34820</v>
      </c>
      <c r="G44" s="98">
        <f t="shared" ref="G44" si="94">SUM(G45:G47)</f>
        <v>34547</v>
      </c>
      <c r="H44" s="98">
        <f t="shared" ref="H44" si="95">SUM(H45:H47)</f>
        <v>39832</v>
      </c>
      <c r="I44" s="98">
        <f t="shared" ref="I44:J44" si="96">SUM(I45:I47)</f>
        <v>43123</v>
      </c>
      <c r="J44" s="98">
        <f t="shared" si="96"/>
        <v>47741</v>
      </c>
      <c r="K44" s="98">
        <f t="shared" ref="K44:L44" si="97">SUM(K45:K47)</f>
        <v>47088</v>
      </c>
      <c r="L44" s="98">
        <f t="shared" si="97"/>
        <v>49007</v>
      </c>
      <c r="M44" s="98">
        <f t="shared" ref="M44:N44" si="98">SUM(M45:M47)</f>
        <v>26497</v>
      </c>
      <c r="N44" s="98">
        <f t="shared" si="98"/>
        <v>35134</v>
      </c>
      <c r="O44" s="98">
        <f t="shared" ref="O44:P44" si="99">SUM(O45:O47)</f>
        <v>44653</v>
      </c>
      <c r="P44" s="98">
        <f t="shared" si="99"/>
        <v>61100</v>
      </c>
      <c r="Q44" s="98">
        <f t="shared" ref="Q44" si="100">SUM(Q45:Q47)</f>
        <v>55800</v>
      </c>
      <c r="R44" s="511">
        <f t="shared" si="0"/>
        <v>-8.6999999999999993</v>
      </c>
    </row>
    <row r="45" spans="1:18" x14ac:dyDescent="0.2">
      <c r="A45" s="366"/>
      <c r="B45" s="368" t="s">
        <v>154</v>
      </c>
      <c r="C45" s="78">
        <f>東播磨!C154</f>
        <v>1882</v>
      </c>
      <c r="D45" s="78">
        <f>東播磨!D154</f>
        <v>1917</v>
      </c>
      <c r="E45" s="78">
        <f>東播磨!E154</f>
        <v>2579</v>
      </c>
      <c r="F45" s="78">
        <f>東播磨!F154</f>
        <v>2477</v>
      </c>
      <c r="G45" s="78">
        <f>東播磨!G154</f>
        <v>2971</v>
      </c>
      <c r="H45" s="78">
        <f>東播磨!H154</f>
        <v>3480</v>
      </c>
      <c r="I45" s="78">
        <f>東播磨!I154</f>
        <v>3984</v>
      </c>
      <c r="J45" s="78">
        <f>東播磨!J154</f>
        <v>4239</v>
      </c>
      <c r="K45" s="78">
        <f>東播磨!K154</f>
        <v>5008</v>
      </c>
      <c r="L45" s="78">
        <f>東播磨!L154</f>
        <v>4116</v>
      </c>
      <c r="M45" s="78">
        <f>東播磨!M154</f>
        <v>3502</v>
      </c>
      <c r="N45" s="78">
        <f>東播磨!N154</f>
        <v>5542</v>
      </c>
      <c r="O45" s="78">
        <f>東播磨!O154</f>
        <v>5699</v>
      </c>
      <c r="P45" s="78">
        <f>東播磨!P154</f>
        <v>7294</v>
      </c>
      <c r="Q45" s="78">
        <f>東播磨!Q154</f>
        <v>7780</v>
      </c>
      <c r="R45" s="511">
        <f t="shared" si="0"/>
        <v>6.7</v>
      </c>
    </row>
    <row r="46" spans="1:18" x14ac:dyDescent="0.2">
      <c r="A46" s="366"/>
      <c r="B46" s="368" t="s">
        <v>155</v>
      </c>
      <c r="C46" s="78">
        <f>東播磨!C205</f>
        <v>16968</v>
      </c>
      <c r="D46" s="78">
        <f>東播磨!D205</f>
        <v>16457</v>
      </c>
      <c r="E46" s="78">
        <f>東播磨!E205</f>
        <v>15680</v>
      </c>
      <c r="F46" s="78">
        <f>東播磨!F205</f>
        <v>15848</v>
      </c>
      <c r="G46" s="78">
        <f>東播磨!G205</f>
        <v>15325</v>
      </c>
      <c r="H46" s="78">
        <f>東播磨!H205</f>
        <v>17812</v>
      </c>
      <c r="I46" s="78">
        <f>東播磨!I205</f>
        <v>19148</v>
      </c>
      <c r="J46" s="78">
        <f>東播磨!J205</f>
        <v>21255</v>
      </c>
      <c r="K46" s="78">
        <f>東播磨!K205</f>
        <v>19750</v>
      </c>
      <c r="L46" s="78">
        <f>東播磨!L205</f>
        <v>20298</v>
      </c>
      <c r="M46" s="78">
        <f>東播磨!M205</f>
        <v>9956</v>
      </c>
      <c r="N46" s="78">
        <f>東播磨!N205</f>
        <v>13336</v>
      </c>
      <c r="O46" s="78">
        <f>東播磨!O205</f>
        <v>16714</v>
      </c>
      <c r="P46" s="78">
        <f>東播磨!P205</f>
        <v>23191</v>
      </c>
      <c r="Q46" s="78">
        <f>東播磨!Q205</f>
        <v>20990</v>
      </c>
      <c r="R46" s="511">
        <f t="shared" si="0"/>
        <v>-9.5</v>
      </c>
    </row>
    <row r="47" spans="1:18" x14ac:dyDescent="0.2">
      <c r="A47" s="367"/>
      <c r="B47" s="369" t="s">
        <v>156</v>
      </c>
      <c r="C47" s="80">
        <f>東播磨!C223</f>
        <v>17892</v>
      </c>
      <c r="D47" s="80">
        <f>東播磨!D223</f>
        <v>17185</v>
      </c>
      <c r="E47" s="80">
        <f>東播磨!E223</f>
        <v>16048</v>
      </c>
      <c r="F47" s="80">
        <f>東播磨!F223</f>
        <v>16495</v>
      </c>
      <c r="G47" s="80">
        <f>東播磨!G223</f>
        <v>16251</v>
      </c>
      <c r="H47" s="80">
        <f>東播磨!H223</f>
        <v>18540</v>
      </c>
      <c r="I47" s="80">
        <f>東播磨!I223</f>
        <v>19991</v>
      </c>
      <c r="J47" s="80">
        <f>東播磨!J223</f>
        <v>22247</v>
      </c>
      <c r="K47" s="80">
        <f>東播磨!K223</f>
        <v>22330</v>
      </c>
      <c r="L47" s="80">
        <f>東播磨!L223</f>
        <v>24593</v>
      </c>
      <c r="M47" s="80">
        <f>東播磨!M223</f>
        <v>13039</v>
      </c>
      <c r="N47" s="80">
        <f>東播磨!N223</f>
        <v>16256</v>
      </c>
      <c r="O47" s="80">
        <f>東播磨!O223</f>
        <v>22240</v>
      </c>
      <c r="P47" s="80">
        <f>東播磨!P223</f>
        <v>30615</v>
      </c>
      <c r="Q47" s="80">
        <f>東播磨!Q223</f>
        <v>27030</v>
      </c>
      <c r="R47" s="511">
        <f t="shared" si="0"/>
        <v>-11.7</v>
      </c>
    </row>
    <row r="48" spans="1:18" x14ac:dyDescent="0.2">
      <c r="A48" s="366" t="s">
        <v>114</v>
      </c>
      <c r="B48" s="210" t="s">
        <v>247</v>
      </c>
      <c r="C48" s="99">
        <f>SUM(C49:C51)</f>
        <v>16699</v>
      </c>
      <c r="D48" s="99">
        <f t="shared" ref="D48" si="101">SUM(D49:D51)</f>
        <v>16589</v>
      </c>
      <c r="E48" s="99">
        <f t="shared" ref="E48" si="102">SUM(E49:E51)</f>
        <v>16316</v>
      </c>
      <c r="F48" s="99">
        <f t="shared" ref="F48" si="103">SUM(F49:F51)</f>
        <v>15880</v>
      </c>
      <c r="G48" s="99">
        <f t="shared" ref="G48" si="104">SUM(G49:G51)</f>
        <v>14777</v>
      </c>
      <c r="H48" s="99">
        <f t="shared" ref="H48" si="105">SUM(H49:H51)</f>
        <v>17118</v>
      </c>
      <c r="I48" s="99">
        <f t="shared" ref="I48:J48" si="106">SUM(I49:I51)</f>
        <v>18845</v>
      </c>
      <c r="J48" s="99">
        <f t="shared" si="106"/>
        <v>18658</v>
      </c>
      <c r="K48" s="99">
        <f t="shared" ref="K48:L48" si="107">SUM(K49:K51)</f>
        <v>18367</v>
      </c>
      <c r="L48" s="99">
        <f t="shared" si="107"/>
        <v>18168</v>
      </c>
      <c r="M48" s="99">
        <f t="shared" ref="M48:N48" si="108">SUM(M49:M51)</f>
        <v>9969</v>
      </c>
      <c r="N48" s="99">
        <f t="shared" si="108"/>
        <v>13050</v>
      </c>
      <c r="O48" s="99">
        <f t="shared" ref="O48:P48" si="109">SUM(O49:O51)</f>
        <v>12065</v>
      </c>
      <c r="P48" s="99">
        <f t="shared" si="109"/>
        <v>15891</v>
      </c>
      <c r="Q48" s="99">
        <f t="shared" ref="Q48" si="110">SUM(Q49:Q51)</f>
        <v>15442</v>
      </c>
      <c r="R48" s="511">
        <f t="shared" si="0"/>
        <v>-2.8</v>
      </c>
    </row>
    <row r="49" spans="1:18" x14ac:dyDescent="0.2">
      <c r="A49" s="366"/>
      <c r="B49" s="368" t="s">
        <v>154</v>
      </c>
      <c r="C49" s="78">
        <f>東播磨!C162</f>
        <v>871</v>
      </c>
      <c r="D49" s="78">
        <f>東播磨!D162</f>
        <v>893</v>
      </c>
      <c r="E49" s="78">
        <f>東播磨!E162</f>
        <v>1067</v>
      </c>
      <c r="F49" s="78">
        <f>東播磨!F162</f>
        <v>901</v>
      </c>
      <c r="G49" s="78">
        <f>東播磨!G162</f>
        <v>1057</v>
      </c>
      <c r="H49" s="78">
        <f>東播磨!H162</f>
        <v>1293</v>
      </c>
      <c r="I49" s="78">
        <f>東播磨!I162</f>
        <v>1526</v>
      </c>
      <c r="J49" s="78">
        <f>東播磨!J162</f>
        <v>1591</v>
      </c>
      <c r="K49" s="78">
        <f>東播磨!K162</f>
        <v>1482</v>
      </c>
      <c r="L49" s="78">
        <f>東播磨!L162</f>
        <v>1486</v>
      </c>
      <c r="M49" s="78">
        <f>東播磨!M162</f>
        <v>1382</v>
      </c>
      <c r="N49" s="78">
        <f>東播磨!N162</f>
        <v>2315</v>
      </c>
      <c r="O49" s="78">
        <f>東播磨!O162</f>
        <v>2502</v>
      </c>
      <c r="P49" s="78">
        <f>東播磨!P162</f>
        <v>3126</v>
      </c>
      <c r="Q49" s="78">
        <f>東播磨!Q162</f>
        <v>2970</v>
      </c>
      <c r="R49" s="511">
        <f t="shared" si="0"/>
        <v>-5</v>
      </c>
    </row>
    <row r="50" spans="1:18" x14ac:dyDescent="0.2">
      <c r="A50" s="366"/>
      <c r="B50" s="368" t="s">
        <v>155</v>
      </c>
      <c r="C50" s="78">
        <f>東播磨!C208</f>
        <v>7721</v>
      </c>
      <c r="D50" s="78">
        <f>東播磨!D208</f>
        <v>7688</v>
      </c>
      <c r="E50" s="78">
        <f>東播磨!E208</f>
        <v>7483</v>
      </c>
      <c r="F50" s="78">
        <f>東播磨!F208</f>
        <v>7226</v>
      </c>
      <c r="G50" s="78">
        <f>東播磨!G208</f>
        <v>6576</v>
      </c>
      <c r="H50" s="78">
        <f>東播磨!H208</f>
        <v>7681</v>
      </c>
      <c r="I50" s="78">
        <f>東播磨!I208</f>
        <v>8410</v>
      </c>
      <c r="J50" s="78">
        <f>東播磨!J208</f>
        <v>8342</v>
      </c>
      <c r="K50" s="78">
        <f>東播磨!K208</f>
        <v>7710</v>
      </c>
      <c r="L50" s="78">
        <f>東播磨!L208</f>
        <v>7526</v>
      </c>
      <c r="M50" s="78">
        <f>東播磨!M208</f>
        <v>3754</v>
      </c>
      <c r="N50" s="78">
        <f>東播磨!N208</f>
        <v>4953</v>
      </c>
      <c r="O50" s="78">
        <f>東播磨!O208</f>
        <v>4569</v>
      </c>
      <c r="P50" s="78">
        <f>東播磨!P208</f>
        <v>6148</v>
      </c>
      <c r="Q50" s="78">
        <f>東播磨!Q208</f>
        <v>5838</v>
      </c>
      <c r="R50" s="511">
        <f t="shared" si="0"/>
        <v>-5</v>
      </c>
    </row>
    <row r="51" spans="1:18" x14ac:dyDescent="0.2">
      <c r="A51" s="367"/>
      <c r="B51" s="369" t="s">
        <v>156</v>
      </c>
      <c r="C51" s="80">
        <f>東播磨!C226</f>
        <v>8107</v>
      </c>
      <c r="D51" s="80">
        <f>東播磨!D226</f>
        <v>8008</v>
      </c>
      <c r="E51" s="80">
        <f>東播磨!E226</f>
        <v>7766</v>
      </c>
      <c r="F51" s="80">
        <f>東播磨!F226</f>
        <v>7753</v>
      </c>
      <c r="G51" s="80">
        <f>東播磨!G226</f>
        <v>7144</v>
      </c>
      <c r="H51" s="80">
        <f>東播磨!H226</f>
        <v>8144</v>
      </c>
      <c r="I51" s="80">
        <f>東播磨!I226</f>
        <v>8909</v>
      </c>
      <c r="J51" s="80">
        <f>東播磨!J226</f>
        <v>8725</v>
      </c>
      <c r="K51" s="80">
        <f>東播磨!K226</f>
        <v>9175</v>
      </c>
      <c r="L51" s="80">
        <f>東播磨!L226</f>
        <v>9156</v>
      </c>
      <c r="M51" s="80">
        <f>東播磨!M226</f>
        <v>4833</v>
      </c>
      <c r="N51" s="80">
        <f>東播磨!N226</f>
        <v>5782</v>
      </c>
      <c r="O51" s="80">
        <f>東播磨!O226</f>
        <v>4994</v>
      </c>
      <c r="P51" s="80">
        <f>東播磨!P226</f>
        <v>6617</v>
      </c>
      <c r="Q51" s="80">
        <f>東播磨!Q226</f>
        <v>6634</v>
      </c>
      <c r="R51" s="511">
        <f t="shared" si="0"/>
        <v>0.3</v>
      </c>
    </row>
    <row r="52" spans="1:18" x14ac:dyDescent="0.2">
      <c r="A52" s="366" t="s">
        <v>115</v>
      </c>
      <c r="B52" s="210" t="s">
        <v>247</v>
      </c>
      <c r="C52" s="99">
        <f>SUM(C53:C55)</f>
        <v>8550</v>
      </c>
      <c r="D52" s="99">
        <f t="shared" ref="D52" si="111">SUM(D53:D55)</f>
        <v>8519</v>
      </c>
      <c r="E52" s="99">
        <f t="shared" ref="E52" si="112">SUM(E53:E55)</f>
        <v>8071</v>
      </c>
      <c r="F52" s="99">
        <f t="shared" ref="F52" si="113">SUM(F53:F55)</f>
        <v>8127</v>
      </c>
      <c r="G52" s="99">
        <f t="shared" ref="G52" si="114">SUM(G53:G55)</f>
        <v>6995</v>
      </c>
      <c r="H52" s="99">
        <f t="shared" ref="H52" si="115">SUM(H53:H55)</f>
        <v>7554</v>
      </c>
      <c r="I52" s="99">
        <f t="shared" ref="I52:J52" si="116">SUM(I53:I55)</f>
        <v>8310</v>
      </c>
      <c r="J52" s="99">
        <f t="shared" si="116"/>
        <v>8652</v>
      </c>
      <c r="K52" s="99">
        <f t="shared" ref="K52:L52" si="117">SUM(K53:K55)</f>
        <v>8807</v>
      </c>
      <c r="L52" s="99">
        <f t="shared" si="117"/>
        <v>10423</v>
      </c>
      <c r="M52" s="99">
        <f t="shared" ref="M52:N52" si="118">SUM(M53:M55)</f>
        <v>7010</v>
      </c>
      <c r="N52" s="99">
        <f t="shared" si="118"/>
        <v>7128</v>
      </c>
      <c r="O52" s="99">
        <f t="shared" ref="O52:P52" si="119">SUM(O53:O55)</f>
        <v>9856</v>
      </c>
      <c r="P52" s="99">
        <f t="shared" si="119"/>
        <v>14367</v>
      </c>
      <c r="Q52" s="99">
        <f t="shared" ref="Q52" si="120">SUM(Q53:Q55)</f>
        <v>13657</v>
      </c>
      <c r="R52" s="511">
        <f t="shared" si="0"/>
        <v>-4.9000000000000004</v>
      </c>
    </row>
    <row r="53" spans="1:18" x14ac:dyDescent="0.2">
      <c r="A53" s="366"/>
      <c r="B53" s="368" t="s">
        <v>154</v>
      </c>
      <c r="C53" s="78">
        <f>東播磨!C170</f>
        <v>571</v>
      </c>
      <c r="D53" s="78">
        <f>東播磨!D170</f>
        <v>615</v>
      </c>
      <c r="E53" s="78">
        <f>東播磨!E170</f>
        <v>672</v>
      </c>
      <c r="F53" s="78">
        <f>東播磨!F170</f>
        <v>493</v>
      </c>
      <c r="G53" s="78">
        <f>東播磨!G170</f>
        <v>503</v>
      </c>
      <c r="H53" s="78">
        <f>東播磨!H170</f>
        <v>611</v>
      </c>
      <c r="I53" s="78">
        <f>東播磨!I170</f>
        <v>669</v>
      </c>
      <c r="J53" s="78">
        <f>東播磨!J170</f>
        <v>738</v>
      </c>
      <c r="K53" s="78">
        <f>東播磨!K170</f>
        <v>707</v>
      </c>
      <c r="L53" s="78">
        <f>東播磨!L170</f>
        <v>948</v>
      </c>
      <c r="M53" s="78">
        <f>東播磨!M170</f>
        <v>1038</v>
      </c>
      <c r="N53" s="78">
        <f>東播磨!N170</f>
        <v>1135</v>
      </c>
      <c r="O53" s="78">
        <f>東播磨!O170</f>
        <v>1105</v>
      </c>
      <c r="P53" s="78">
        <f>東播磨!P170</f>
        <v>1498</v>
      </c>
      <c r="Q53" s="78">
        <f>東播磨!Q170</f>
        <v>1598</v>
      </c>
      <c r="R53" s="511">
        <f t="shared" si="0"/>
        <v>6.7</v>
      </c>
    </row>
    <row r="54" spans="1:18" x14ac:dyDescent="0.2">
      <c r="A54" s="366"/>
      <c r="B54" s="368" t="s">
        <v>155</v>
      </c>
      <c r="C54" s="78">
        <f>東播磨!C211</f>
        <v>3980</v>
      </c>
      <c r="D54" s="78">
        <f>東播磨!D211</f>
        <v>3959</v>
      </c>
      <c r="E54" s="78">
        <f>東播磨!E211</f>
        <v>3694</v>
      </c>
      <c r="F54" s="78">
        <f>東播磨!F211</f>
        <v>3695</v>
      </c>
      <c r="G54" s="78">
        <f>東播磨!G211</f>
        <v>3107</v>
      </c>
      <c r="H54" s="78">
        <f>東播磨!H211</f>
        <v>3381</v>
      </c>
      <c r="I54" s="78">
        <f>東播磨!I211</f>
        <v>3698</v>
      </c>
      <c r="J54" s="78">
        <f>東播磨!J211</f>
        <v>3856</v>
      </c>
      <c r="K54" s="78">
        <f>東播磨!K211</f>
        <v>3731</v>
      </c>
      <c r="L54" s="78">
        <f>東播磨!L211</f>
        <v>4369</v>
      </c>
      <c r="M54" s="78">
        <f>東播磨!M211</f>
        <v>2672</v>
      </c>
      <c r="N54" s="78">
        <f>東播磨!N211</f>
        <v>2745</v>
      </c>
      <c r="O54" s="78">
        <f>東播磨!O211</f>
        <v>3723</v>
      </c>
      <c r="P54" s="78">
        <f>東播磨!P211</f>
        <v>5427</v>
      </c>
      <c r="Q54" s="78">
        <f>東播磨!Q211</f>
        <v>5152</v>
      </c>
      <c r="R54" s="511">
        <f t="shared" si="0"/>
        <v>-5.0999999999999996</v>
      </c>
    </row>
    <row r="55" spans="1:18" x14ac:dyDescent="0.2">
      <c r="A55" s="367"/>
      <c r="B55" s="369" t="s">
        <v>156</v>
      </c>
      <c r="C55" s="80">
        <f>東播磨!C229</f>
        <v>3999</v>
      </c>
      <c r="D55" s="80">
        <f>東播磨!D229</f>
        <v>3945</v>
      </c>
      <c r="E55" s="80">
        <f>東播磨!E229</f>
        <v>3705</v>
      </c>
      <c r="F55" s="80">
        <f>東播磨!F229</f>
        <v>3939</v>
      </c>
      <c r="G55" s="80">
        <f>東播磨!G229</f>
        <v>3385</v>
      </c>
      <c r="H55" s="80">
        <f>東播磨!H229</f>
        <v>3562</v>
      </c>
      <c r="I55" s="80">
        <f>東播磨!I229</f>
        <v>3943</v>
      </c>
      <c r="J55" s="80">
        <f>東播磨!J229</f>
        <v>4058</v>
      </c>
      <c r="K55" s="80">
        <f>東播磨!K229</f>
        <v>4369</v>
      </c>
      <c r="L55" s="80">
        <f>東播磨!L229</f>
        <v>5106</v>
      </c>
      <c r="M55" s="80">
        <f>東播磨!M229</f>
        <v>3300</v>
      </c>
      <c r="N55" s="80">
        <f>東播磨!N229</f>
        <v>3248</v>
      </c>
      <c r="O55" s="80">
        <f>東播磨!O229</f>
        <v>5028</v>
      </c>
      <c r="P55" s="80">
        <f>東播磨!P229</f>
        <v>7442</v>
      </c>
      <c r="Q55" s="80">
        <f>東播磨!Q229</f>
        <v>6907</v>
      </c>
      <c r="R55" s="511">
        <f t="shared" si="0"/>
        <v>-7.2</v>
      </c>
    </row>
    <row r="56" spans="1:18" x14ac:dyDescent="0.2">
      <c r="A56" s="366" t="s">
        <v>116</v>
      </c>
      <c r="B56" s="210" t="s">
        <v>247</v>
      </c>
      <c r="C56" s="99">
        <f>SUM(C57:C59)</f>
        <v>845</v>
      </c>
      <c r="D56" s="99">
        <f t="shared" ref="D56" si="121">SUM(D57:D59)</f>
        <v>708</v>
      </c>
      <c r="E56" s="99">
        <f t="shared" ref="E56" si="122">SUM(E57:E59)</f>
        <v>726</v>
      </c>
      <c r="F56" s="99">
        <f t="shared" ref="F56" si="123">SUM(F57:F59)</f>
        <v>742</v>
      </c>
      <c r="G56" s="99">
        <f t="shared" ref="G56" si="124">SUM(G57:G59)</f>
        <v>680</v>
      </c>
      <c r="H56" s="99">
        <f t="shared" ref="H56" si="125">SUM(H57:H59)</f>
        <v>750</v>
      </c>
      <c r="I56" s="99">
        <f t="shared" ref="I56:J56" si="126">SUM(I57:I59)</f>
        <v>842</v>
      </c>
      <c r="J56" s="99">
        <f t="shared" si="126"/>
        <v>822</v>
      </c>
      <c r="K56" s="99">
        <f t="shared" ref="K56:L56" si="127">SUM(K57:K59)</f>
        <v>820</v>
      </c>
      <c r="L56" s="99">
        <f t="shared" si="127"/>
        <v>804</v>
      </c>
      <c r="M56" s="99">
        <f t="shared" ref="M56:N56" si="128">SUM(M57:M59)</f>
        <v>499</v>
      </c>
      <c r="N56" s="99">
        <f t="shared" si="128"/>
        <v>661</v>
      </c>
      <c r="O56" s="99">
        <f t="shared" ref="O56:P56" si="129">SUM(O57:O59)</f>
        <v>746</v>
      </c>
      <c r="P56" s="99">
        <f t="shared" si="129"/>
        <v>1003</v>
      </c>
      <c r="Q56" s="99">
        <f t="shared" ref="Q56" si="130">SUM(Q57:Q59)</f>
        <v>1108</v>
      </c>
      <c r="R56" s="511">
        <f t="shared" si="0"/>
        <v>10.5</v>
      </c>
    </row>
    <row r="57" spans="1:18" x14ac:dyDescent="0.2">
      <c r="A57" s="366"/>
      <c r="B57" s="368" t="s">
        <v>154</v>
      </c>
      <c r="C57" s="78">
        <f>東播磨!C178</f>
        <v>0</v>
      </c>
      <c r="D57" s="78">
        <f>東播磨!D178</f>
        <v>0</v>
      </c>
      <c r="E57" s="78">
        <f>東播磨!E178</f>
        <v>0</v>
      </c>
      <c r="F57" s="78">
        <f>東播磨!F178</f>
        <v>0</v>
      </c>
      <c r="G57" s="78">
        <f>東播磨!G178</f>
        <v>0</v>
      </c>
      <c r="H57" s="78">
        <f>東播磨!H178</f>
        <v>0</v>
      </c>
      <c r="I57" s="78">
        <f>東播磨!I178</f>
        <v>0</v>
      </c>
      <c r="J57" s="78">
        <f>東播磨!J178</f>
        <v>0</v>
      </c>
      <c r="K57" s="78">
        <f>東播磨!K178</f>
        <v>0</v>
      </c>
      <c r="L57" s="78">
        <f>東播磨!L178</f>
        <v>0</v>
      </c>
      <c r="M57" s="78">
        <f>東播磨!M178</f>
        <v>0</v>
      </c>
      <c r="N57" s="78">
        <f>東播磨!N178</f>
        <v>0</v>
      </c>
      <c r="O57" s="78">
        <f>東播磨!O178</f>
        <v>0</v>
      </c>
      <c r="P57" s="78">
        <f>東播磨!P178</f>
        <v>0</v>
      </c>
      <c r="Q57" s="78">
        <f>東播磨!Q178</f>
        <v>0</v>
      </c>
      <c r="R57" s="511" t="e">
        <f t="shared" si="0"/>
        <v>#DIV/0!</v>
      </c>
    </row>
    <row r="58" spans="1:18" x14ac:dyDescent="0.2">
      <c r="A58" s="366"/>
      <c r="B58" s="368" t="s">
        <v>155</v>
      </c>
      <c r="C58" s="78">
        <f>東播磨!C214</f>
        <v>387</v>
      </c>
      <c r="D58" s="78">
        <f>東播磨!D214</f>
        <v>326</v>
      </c>
      <c r="E58" s="78">
        <f>東播磨!E214</f>
        <v>337</v>
      </c>
      <c r="F58" s="78">
        <f>東播磨!F214</f>
        <v>335</v>
      </c>
      <c r="G58" s="78">
        <f>東播磨!G214</f>
        <v>304</v>
      </c>
      <c r="H58" s="78">
        <f>東播磨!H214</f>
        <v>343</v>
      </c>
      <c r="I58" s="78">
        <f>東播磨!I214</f>
        <v>382</v>
      </c>
      <c r="J58" s="78">
        <f>東播磨!J214</f>
        <v>371</v>
      </c>
      <c r="K58" s="78">
        <f>東播磨!K214</f>
        <v>343</v>
      </c>
      <c r="L58" s="78">
        <f>東播磨!L214</f>
        <v>320</v>
      </c>
      <c r="M58" s="78">
        <f>東播磨!M214</f>
        <v>184</v>
      </c>
      <c r="N58" s="78">
        <f>東播磨!N214</f>
        <v>254</v>
      </c>
      <c r="O58" s="78">
        <f>東播磨!O214</f>
        <v>274</v>
      </c>
      <c r="P58" s="78">
        <f>東播磨!P214</f>
        <v>370</v>
      </c>
      <c r="Q58" s="78">
        <f>東播磨!Q214</f>
        <v>415</v>
      </c>
      <c r="R58" s="511">
        <f t="shared" si="0"/>
        <v>12.2</v>
      </c>
    </row>
    <row r="59" spans="1:18" x14ac:dyDescent="0.2">
      <c r="A59" s="367"/>
      <c r="B59" s="369" t="s">
        <v>156</v>
      </c>
      <c r="C59" s="80">
        <f>東播磨!C232</f>
        <v>458</v>
      </c>
      <c r="D59" s="80">
        <f>東播磨!D232</f>
        <v>382</v>
      </c>
      <c r="E59" s="80">
        <f>東播磨!E232</f>
        <v>389</v>
      </c>
      <c r="F59" s="80">
        <f>東播磨!F232</f>
        <v>407</v>
      </c>
      <c r="G59" s="80">
        <f>東播磨!G232</f>
        <v>376</v>
      </c>
      <c r="H59" s="80">
        <f>東播磨!H232</f>
        <v>407</v>
      </c>
      <c r="I59" s="80">
        <f>東播磨!I232</f>
        <v>460</v>
      </c>
      <c r="J59" s="80">
        <f>東播磨!J232</f>
        <v>451</v>
      </c>
      <c r="K59" s="80">
        <f>東播磨!K232</f>
        <v>477</v>
      </c>
      <c r="L59" s="80">
        <f>東播磨!L232</f>
        <v>484</v>
      </c>
      <c r="M59" s="80">
        <f>東播磨!M232</f>
        <v>315</v>
      </c>
      <c r="N59" s="80">
        <f>東播磨!N232</f>
        <v>407</v>
      </c>
      <c r="O59" s="80">
        <f>東播磨!O232</f>
        <v>472</v>
      </c>
      <c r="P59" s="80">
        <f>東播磨!P232</f>
        <v>633</v>
      </c>
      <c r="Q59" s="80">
        <f>東播磨!Q232</f>
        <v>693</v>
      </c>
      <c r="R59" s="511">
        <f t="shared" si="0"/>
        <v>9.5</v>
      </c>
    </row>
    <row r="60" spans="1:18" x14ac:dyDescent="0.2">
      <c r="A60" s="366" t="s">
        <v>117</v>
      </c>
      <c r="B60" s="210" t="s">
        <v>247</v>
      </c>
      <c r="C60" s="99">
        <f>SUM(C61:C63)</f>
        <v>3059</v>
      </c>
      <c r="D60" s="99">
        <f t="shared" ref="D60" si="131">SUM(D61:D63)</f>
        <v>2492</v>
      </c>
      <c r="E60" s="99">
        <f t="shared" ref="E60" si="132">SUM(E61:E63)</f>
        <v>2767</v>
      </c>
      <c r="F60" s="99">
        <f t="shared" ref="F60" si="133">SUM(F61:F63)</f>
        <v>3106</v>
      </c>
      <c r="G60" s="99">
        <f t="shared" ref="G60" si="134">SUM(G61:G63)</f>
        <v>2510</v>
      </c>
      <c r="H60" s="99">
        <f t="shared" ref="H60" si="135">SUM(H61:H63)</f>
        <v>2599</v>
      </c>
      <c r="I60" s="99">
        <f t="shared" ref="I60:J60" si="136">SUM(I61:I63)</f>
        <v>2714</v>
      </c>
      <c r="J60" s="99">
        <f t="shared" si="136"/>
        <v>2471</v>
      </c>
      <c r="K60" s="99">
        <f t="shared" ref="K60:L60" si="137">SUM(K61:K63)</f>
        <v>2430</v>
      </c>
      <c r="L60" s="99">
        <f t="shared" si="137"/>
        <v>2547</v>
      </c>
      <c r="M60" s="99">
        <f t="shared" ref="M60:N60" si="138">SUM(M61:M63)</f>
        <v>1036</v>
      </c>
      <c r="N60" s="99">
        <f t="shared" si="138"/>
        <v>1431</v>
      </c>
      <c r="O60" s="99">
        <f t="shared" ref="O60:P60" si="139">SUM(O61:O63)</f>
        <v>2093</v>
      </c>
      <c r="P60" s="99">
        <f t="shared" si="139"/>
        <v>3043</v>
      </c>
      <c r="Q60" s="99">
        <f t="shared" ref="Q60" si="140">SUM(Q61:Q63)</f>
        <v>2773</v>
      </c>
      <c r="R60" s="511">
        <f t="shared" si="0"/>
        <v>-8.9</v>
      </c>
    </row>
    <row r="61" spans="1:18" x14ac:dyDescent="0.2">
      <c r="A61" s="366"/>
      <c r="B61" s="368" t="s">
        <v>154</v>
      </c>
      <c r="C61" s="78">
        <f>東播磨!C186</f>
        <v>0</v>
      </c>
      <c r="D61" s="78">
        <f>東播磨!D186</f>
        <v>0</v>
      </c>
      <c r="E61" s="78">
        <f>東播磨!E186</f>
        <v>0</v>
      </c>
      <c r="F61" s="78">
        <f>東播磨!F186</f>
        <v>0</v>
      </c>
      <c r="G61" s="78">
        <f>東播磨!G186</f>
        <v>0</v>
      </c>
      <c r="H61" s="78">
        <f>東播磨!H186</f>
        <v>0</v>
      </c>
      <c r="I61" s="78">
        <f>東播磨!I186</f>
        <v>0</v>
      </c>
      <c r="J61" s="78">
        <f>東播磨!J186</f>
        <v>0</v>
      </c>
      <c r="K61" s="78">
        <f>東播磨!K186</f>
        <v>0</v>
      </c>
      <c r="L61" s="78">
        <f>東播磨!L186</f>
        <v>0</v>
      </c>
      <c r="M61" s="78">
        <f>東播磨!M186</f>
        <v>0</v>
      </c>
      <c r="N61" s="78">
        <f>東播磨!N186</f>
        <v>0</v>
      </c>
      <c r="O61" s="78">
        <f>東播磨!O186</f>
        <v>0</v>
      </c>
      <c r="P61" s="78">
        <f>東播磨!P186</f>
        <v>0</v>
      </c>
      <c r="Q61" s="78">
        <f>東播磨!Q186</f>
        <v>0</v>
      </c>
      <c r="R61" s="511" t="e">
        <f t="shared" si="0"/>
        <v>#DIV/0!</v>
      </c>
    </row>
    <row r="62" spans="1:18" x14ac:dyDescent="0.2">
      <c r="A62" s="366"/>
      <c r="B62" s="368" t="s">
        <v>155</v>
      </c>
      <c r="C62" s="78">
        <f>東播磨!C217</f>
        <v>1400</v>
      </c>
      <c r="D62" s="78">
        <f>東播磨!D217</f>
        <v>1147</v>
      </c>
      <c r="E62" s="78">
        <f>東播磨!E217</f>
        <v>1285</v>
      </c>
      <c r="F62" s="78">
        <f>東播磨!F217</f>
        <v>1403</v>
      </c>
      <c r="G62" s="78">
        <f>東播磨!G217</f>
        <v>1123</v>
      </c>
      <c r="H62" s="78">
        <f>東播磨!H217</f>
        <v>1188</v>
      </c>
      <c r="I62" s="78">
        <f>東播磨!I217</f>
        <v>1230</v>
      </c>
      <c r="J62" s="78">
        <f>東播磨!J217</f>
        <v>1115</v>
      </c>
      <c r="K62" s="78">
        <f>東播磨!K217</f>
        <v>1016</v>
      </c>
      <c r="L62" s="78">
        <f>東播磨!L217</f>
        <v>1013</v>
      </c>
      <c r="M62" s="78">
        <f>東播磨!M217</f>
        <v>382</v>
      </c>
      <c r="N62" s="78">
        <f>東播磨!N217</f>
        <v>549</v>
      </c>
      <c r="O62" s="78">
        <f>東播磨!O217</f>
        <v>769</v>
      </c>
      <c r="P62" s="78">
        <f>東播磨!P217</f>
        <v>1123</v>
      </c>
      <c r="Q62" s="78">
        <f>東播磨!Q217</f>
        <v>1038</v>
      </c>
      <c r="R62" s="511">
        <f t="shared" si="0"/>
        <v>-7.6</v>
      </c>
    </row>
    <row r="63" spans="1:18" x14ac:dyDescent="0.2">
      <c r="A63" s="367" t="s">
        <v>153</v>
      </c>
      <c r="B63" s="369" t="s">
        <v>156</v>
      </c>
      <c r="C63" s="80">
        <f>東播磨!C235</f>
        <v>1659</v>
      </c>
      <c r="D63" s="80">
        <f>東播磨!D235</f>
        <v>1345</v>
      </c>
      <c r="E63" s="80">
        <f>東播磨!E235</f>
        <v>1482</v>
      </c>
      <c r="F63" s="80">
        <f>東播磨!F235</f>
        <v>1703</v>
      </c>
      <c r="G63" s="80">
        <f>東播磨!G235</f>
        <v>1387</v>
      </c>
      <c r="H63" s="80">
        <f>東播磨!H235</f>
        <v>1411</v>
      </c>
      <c r="I63" s="80">
        <f>東播磨!I235</f>
        <v>1484</v>
      </c>
      <c r="J63" s="80">
        <f>東播磨!J235</f>
        <v>1356</v>
      </c>
      <c r="K63" s="80">
        <f>東播磨!K235</f>
        <v>1414</v>
      </c>
      <c r="L63" s="80">
        <f>東播磨!L235</f>
        <v>1534</v>
      </c>
      <c r="M63" s="80">
        <f>東播磨!M235</f>
        <v>654</v>
      </c>
      <c r="N63" s="80">
        <f>東播磨!N235</f>
        <v>882</v>
      </c>
      <c r="O63" s="80">
        <f>東播磨!O235</f>
        <v>1324</v>
      </c>
      <c r="P63" s="80">
        <f>東播磨!P235</f>
        <v>1920</v>
      </c>
      <c r="Q63" s="80">
        <f>東播磨!Q235</f>
        <v>1735</v>
      </c>
      <c r="R63" s="511">
        <f t="shared" si="0"/>
        <v>-9.6</v>
      </c>
    </row>
    <row r="64" spans="1:18" x14ac:dyDescent="0.2">
      <c r="A64" s="366" t="s">
        <v>118</v>
      </c>
      <c r="B64" s="210" t="s">
        <v>247</v>
      </c>
      <c r="C64" s="99">
        <f>SUM(C65:C67)</f>
        <v>9387</v>
      </c>
      <c r="D64" s="99">
        <f t="shared" ref="D64" si="141">SUM(D65:D67)</f>
        <v>9518</v>
      </c>
      <c r="E64" s="99">
        <f t="shared" ref="E64" si="142">SUM(E65:E67)</f>
        <v>9046</v>
      </c>
      <c r="F64" s="99">
        <f t="shared" ref="F64" si="143">SUM(F65:F67)</f>
        <v>8663</v>
      </c>
      <c r="G64" s="99">
        <f t="shared" ref="G64" si="144">SUM(G65:G67)</f>
        <v>7823</v>
      </c>
      <c r="H64" s="99">
        <f t="shared" ref="H64" si="145">SUM(H65:H67)</f>
        <v>10333</v>
      </c>
      <c r="I64" s="99">
        <f t="shared" ref="I64:J64" si="146">SUM(I65:I67)</f>
        <v>11374</v>
      </c>
      <c r="J64" s="99">
        <f t="shared" si="146"/>
        <v>10926</v>
      </c>
      <c r="K64" s="99">
        <f t="shared" ref="K64:L64" si="147">SUM(K65:K67)</f>
        <v>10672</v>
      </c>
      <c r="L64" s="99">
        <f t="shared" si="147"/>
        <v>10829</v>
      </c>
      <c r="M64" s="99">
        <f t="shared" ref="M64:N64" si="148">SUM(M65:M67)</f>
        <v>6388</v>
      </c>
      <c r="N64" s="99">
        <f t="shared" si="148"/>
        <v>7925</v>
      </c>
      <c r="O64" s="99">
        <f t="shared" ref="O64:P64" si="149">SUM(O65:O67)</f>
        <v>10001</v>
      </c>
      <c r="P64" s="99">
        <f t="shared" si="149"/>
        <v>12320</v>
      </c>
      <c r="Q64" s="99">
        <f t="shared" ref="Q64" si="150">SUM(Q65:Q67)</f>
        <v>11603</v>
      </c>
      <c r="R64" s="511">
        <f t="shared" si="0"/>
        <v>-5.8</v>
      </c>
    </row>
    <row r="65" spans="1:18" x14ac:dyDescent="0.2">
      <c r="A65" s="366"/>
      <c r="B65" s="368" t="s">
        <v>154</v>
      </c>
      <c r="C65" s="78">
        <f>北播磨!C163</f>
        <v>364</v>
      </c>
      <c r="D65" s="78">
        <f>北播磨!D163</f>
        <v>383</v>
      </c>
      <c r="E65" s="78">
        <f>北播磨!E163</f>
        <v>585</v>
      </c>
      <c r="F65" s="78">
        <f>北播磨!F163</f>
        <v>495</v>
      </c>
      <c r="G65" s="78">
        <f>北播磨!G163</f>
        <v>486</v>
      </c>
      <c r="H65" s="78">
        <f>北播磨!H163</f>
        <v>735</v>
      </c>
      <c r="I65" s="78">
        <f>北播磨!I163</f>
        <v>810</v>
      </c>
      <c r="J65" s="78">
        <f>北播磨!J163</f>
        <v>808</v>
      </c>
      <c r="K65" s="78">
        <f>北播磨!K163</f>
        <v>830</v>
      </c>
      <c r="L65" s="78">
        <f>北播磨!L163</f>
        <v>702</v>
      </c>
      <c r="M65" s="78">
        <f>北播磨!M163</f>
        <v>545</v>
      </c>
      <c r="N65" s="78">
        <f>北播磨!N163</f>
        <v>720</v>
      </c>
      <c r="O65" s="78">
        <f>北播磨!O163</f>
        <v>804</v>
      </c>
      <c r="P65" s="78">
        <f>北播磨!P163</f>
        <v>966</v>
      </c>
      <c r="Q65" s="78">
        <f>北播磨!Q163</f>
        <v>1020</v>
      </c>
      <c r="R65" s="511">
        <f t="shared" si="0"/>
        <v>5.6</v>
      </c>
    </row>
    <row r="66" spans="1:18" x14ac:dyDescent="0.2">
      <c r="A66" s="366"/>
      <c r="B66" s="368" t="s">
        <v>155</v>
      </c>
      <c r="C66" s="78">
        <f>北播磨!C222</f>
        <v>4588</v>
      </c>
      <c r="D66" s="78">
        <f>北播磨!D222</f>
        <v>4676</v>
      </c>
      <c r="E66" s="78">
        <f>北播磨!E222</f>
        <v>4350</v>
      </c>
      <c r="F66" s="78">
        <f>北播磨!F222</f>
        <v>4172</v>
      </c>
      <c r="G66" s="78">
        <f>北播磨!G222</f>
        <v>3687</v>
      </c>
      <c r="H66" s="78">
        <f>北播磨!H222</f>
        <v>4900</v>
      </c>
      <c r="I66" s="78">
        <f>北播磨!I222</f>
        <v>5401</v>
      </c>
      <c r="J66" s="78">
        <f>北播磨!J222</f>
        <v>5134</v>
      </c>
      <c r="K66" s="78">
        <f>北播磨!K222</f>
        <v>4813</v>
      </c>
      <c r="L66" s="78">
        <f>北播磨!L222</f>
        <v>4808</v>
      </c>
      <c r="M66" s="78">
        <f>北播磨!M222</f>
        <v>2718</v>
      </c>
      <c r="N66" s="78">
        <f>北播磨!N222</f>
        <v>3458</v>
      </c>
      <c r="O66" s="78">
        <f>北播磨!O222</f>
        <v>4246</v>
      </c>
      <c r="P66" s="78">
        <f>北播磨!P222</f>
        <v>5285</v>
      </c>
      <c r="Q66" s="78">
        <f>北播磨!Q222</f>
        <v>4816</v>
      </c>
      <c r="R66" s="511">
        <f t="shared" si="0"/>
        <v>-8.9</v>
      </c>
    </row>
    <row r="67" spans="1:18" x14ac:dyDescent="0.2">
      <c r="A67" s="367"/>
      <c r="B67" s="369" t="s">
        <v>156</v>
      </c>
      <c r="C67" s="80">
        <f>北播磨!C243</f>
        <v>4435</v>
      </c>
      <c r="D67" s="80">
        <f>北播磨!D243</f>
        <v>4459</v>
      </c>
      <c r="E67" s="80">
        <f>北播磨!E243</f>
        <v>4111</v>
      </c>
      <c r="F67" s="80">
        <f>北播磨!F243</f>
        <v>3996</v>
      </c>
      <c r="G67" s="80">
        <f>北播磨!G243</f>
        <v>3650</v>
      </c>
      <c r="H67" s="80">
        <f>北播磨!H243</f>
        <v>4698</v>
      </c>
      <c r="I67" s="80">
        <f>北播磨!I243</f>
        <v>5163</v>
      </c>
      <c r="J67" s="80">
        <f>北播磨!J243</f>
        <v>4984</v>
      </c>
      <c r="K67" s="80">
        <f>北播磨!K243</f>
        <v>5029</v>
      </c>
      <c r="L67" s="80">
        <f>北播磨!L243</f>
        <v>5319</v>
      </c>
      <c r="M67" s="80">
        <f>北播磨!M243</f>
        <v>3125</v>
      </c>
      <c r="N67" s="80">
        <f>北播磨!N243</f>
        <v>3747</v>
      </c>
      <c r="O67" s="80">
        <f>北播磨!O243</f>
        <v>4951</v>
      </c>
      <c r="P67" s="80">
        <f>北播磨!P243</f>
        <v>6069</v>
      </c>
      <c r="Q67" s="80">
        <f>北播磨!Q243</f>
        <v>5767</v>
      </c>
      <c r="R67" s="511">
        <f t="shared" si="0"/>
        <v>-5</v>
      </c>
    </row>
    <row r="68" spans="1:18" x14ac:dyDescent="0.2">
      <c r="A68" s="366" t="s">
        <v>119</v>
      </c>
      <c r="B68" s="210" t="s">
        <v>247</v>
      </c>
      <c r="C68" s="99">
        <f>SUM(C69:C71)</f>
        <v>36121</v>
      </c>
      <c r="D68" s="99">
        <f t="shared" ref="D68" si="151">SUM(D69:D71)</f>
        <v>35194</v>
      </c>
      <c r="E68" s="99">
        <f t="shared" ref="E68" si="152">SUM(E69:E71)</f>
        <v>34754</v>
      </c>
      <c r="F68" s="99">
        <f t="shared" ref="F68" si="153">SUM(F69:F71)</f>
        <v>35026</v>
      </c>
      <c r="G68" s="99">
        <f t="shared" ref="G68" si="154">SUM(G69:G71)</f>
        <v>29461</v>
      </c>
      <c r="H68" s="99">
        <f t="shared" ref="H68" si="155">SUM(H69:H71)</f>
        <v>32274</v>
      </c>
      <c r="I68" s="99">
        <f t="shared" ref="I68:J68" si="156">SUM(I69:I71)</f>
        <v>35291</v>
      </c>
      <c r="J68" s="99">
        <f t="shared" si="156"/>
        <v>40077</v>
      </c>
      <c r="K68" s="99">
        <f t="shared" ref="K68:L68" si="157">SUM(K69:K71)</f>
        <v>37274</v>
      </c>
      <c r="L68" s="99">
        <f t="shared" si="157"/>
        <v>39234</v>
      </c>
      <c r="M68" s="99">
        <f t="shared" ref="M68:N68" si="158">SUM(M69:M71)</f>
        <v>25327</v>
      </c>
      <c r="N68" s="99">
        <f t="shared" si="158"/>
        <v>33204</v>
      </c>
      <c r="O68" s="99">
        <f t="shared" ref="O68:P68" si="159">SUM(O69:O71)</f>
        <v>39093</v>
      </c>
      <c r="P68" s="99">
        <f t="shared" si="159"/>
        <v>52478</v>
      </c>
      <c r="Q68" s="99">
        <f t="shared" ref="Q68" si="160">SUM(Q69:Q71)</f>
        <v>50326</v>
      </c>
      <c r="R68" s="511">
        <f t="shared" si="0"/>
        <v>-4.0999999999999996</v>
      </c>
    </row>
    <row r="69" spans="1:18" x14ac:dyDescent="0.2">
      <c r="A69" s="366"/>
      <c r="B69" s="368" t="s">
        <v>154</v>
      </c>
      <c r="C69" s="78">
        <f>北播磨!C171</f>
        <v>477</v>
      </c>
      <c r="D69" s="78">
        <f>北播磨!D171</f>
        <v>368</v>
      </c>
      <c r="E69" s="78">
        <f>北播磨!E171</f>
        <v>407</v>
      </c>
      <c r="F69" s="78">
        <f>北播磨!F171</f>
        <v>363</v>
      </c>
      <c r="G69" s="78">
        <f>北播磨!G171</f>
        <v>457</v>
      </c>
      <c r="H69" s="78">
        <f>北播磨!H171</f>
        <v>485</v>
      </c>
      <c r="I69" s="78">
        <f>北播磨!I171</f>
        <v>643</v>
      </c>
      <c r="J69" s="78">
        <f>北播磨!J171</f>
        <v>1758</v>
      </c>
      <c r="K69" s="78">
        <f>北播磨!K171</f>
        <v>1734</v>
      </c>
      <c r="L69" s="78">
        <f>北播磨!L171</f>
        <v>1897</v>
      </c>
      <c r="M69" s="78">
        <f>北播磨!M171</f>
        <v>1727</v>
      </c>
      <c r="N69" s="78">
        <f>北播磨!N171</f>
        <v>2235</v>
      </c>
      <c r="O69" s="78">
        <f>北播磨!O171</f>
        <v>2546</v>
      </c>
      <c r="P69" s="78">
        <f>北播磨!P171</f>
        <v>3239</v>
      </c>
      <c r="Q69" s="78">
        <f>北播磨!Q171</f>
        <v>3507</v>
      </c>
      <c r="R69" s="511">
        <f t="shared" ref="R69:R132" si="161">ROUND((Q69-P69)/P69*100,1)</f>
        <v>8.3000000000000007</v>
      </c>
    </row>
    <row r="70" spans="1:18" x14ac:dyDescent="0.2">
      <c r="A70" s="366"/>
      <c r="B70" s="368" t="s">
        <v>155</v>
      </c>
      <c r="C70" s="78">
        <f>北播磨!C225</f>
        <v>17107</v>
      </c>
      <c r="D70" s="78">
        <f>北播磨!D225</f>
        <v>16848</v>
      </c>
      <c r="E70" s="78">
        <f>北播磨!E225</f>
        <v>16796</v>
      </c>
      <c r="F70" s="78">
        <f>北播磨!F225</f>
        <v>16607</v>
      </c>
      <c r="G70" s="78">
        <f>北播磨!G225</f>
        <v>13749</v>
      </c>
      <c r="H70" s="78">
        <f>北播磨!H225</f>
        <v>15342</v>
      </c>
      <c r="I70" s="78">
        <f>北播磨!I225</f>
        <v>16539</v>
      </c>
      <c r="J70" s="78">
        <f>北播磨!J225</f>
        <v>18513</v>
      </c>
      <c r="K70" s="78">
        <f>北播磨!K225</f>
        <v>16228</v>
      </c>
      <c r="L70" s="78">
        <f>北播磨!L225</f>
        <v>16515</v>
      </c>
      <c r="M70" s="78">
        <f>北播磨!M225</f>
        <v>10217</v>
      </c>
      <c r="N70" s="78">
        <f>北播磨!N225</f>
        <v>13851</v>
      </c>
      <c r="O70" s="78">
        <f>北播磨!O225</f>
        <v>15655</v>
      </c>
      <c r="P70" s="78">
        <f>北播磨!P225</f>
        <v>21260</v>
      </c>
      <c r="Q70" s="78">
        <f>北播磨!Q225</f>
        <v>19946</v>
      </c>
      <c r="R70" s="511">
        <f t="shared" si="161"/>
        <v>-6.2</v>
      </c>
    </row>
    <row r="71" spans="1:18" x14ac:dyDescent="0.2">
      <c r="A71" s="367"/>
      <c r="B71" s="369" t="s">
        <v>156</v>
      </c>
      <c r="C71" s="80">
        <f>北播磨!C246</f>
        <v>18537</v>
      </c>
      <c r="D71" s="80">
        <f>北播磨!D246</f>
        <v>17978</v>
      </c>
      <c r="E71" s="80">
        <f>北播磨!E246</f>
        <v>17551</v>
      </c>
      <c r="F71" s="80">
        <f>北播磨!F246</f>
        <v>18056</v>
      </c>
      <c r="G71" s="80">
        <f>北播磨!G246</f>
        <v>15255</v>
      </c>
      <c r="H71" s="80">
        <f>北播磨!H246</f>
        <v>16447</v>
      </c>
      <c r="I71" s="80">
        <f>北播磨!I246</f>
        <v>18109</v>
      </c>
      <c r="J71" s="80">
        <f>北播磨!J246</f>
        <v>19806</v>
      </c>
      <c r="K71" s="80">
        <f>北播磨!K246</f>
        <v>19312</v>
      </c>
      <c r="L71" s="80">
        <f>北播磨!L246</f>
        <v>20822</v>
      </c>
      <c r="M71" s="80">
        <f>北播磨!M246</f>
        <v>13383</v>
      </c>
      <c r="N71" s="80">
        <f>北播磨!N246</f>
        <v>17118</v>
      </c>
      <c r="O71" s="80">
        <f>北播磨!O246</f>
        <v>20892</v>
      </c>
      <c r="P71" s="80">
        <f>北播磨!P246</f>
        <v>27979</v>
      </c>
      <c r="Q71" s="80">
        <f>北播磨!Q246</f>
        <v>26873</v>
      </c>
      <c r="R71" s="511">
        <f t="shared" si="161"/>
        <v>-4</v>
      </c>
    </row>
    <row r="72" spans="1:18" x14ac:dyDescent="0.2">
      <c r="A72" s="366" t="s">
        <v>120</v>
      </c>
      <c r="B72" s="210" t="s">
        <v>247</v>
      </c>
      <c r="C72" s="99">
        <f>SUM(C73:C75)</f>
        <v>15279</v>
      </c>
      <c r="D72" s="99">
        <f t="shared" ref="D72" si="162">SUM(D73:D75)</f>
        <v>14694</v>
      </c>
      <c r="E72" s="99">
        <f t="shared" ref="E72" si="163">SUM(E73:E75)</f>
        <v>13494</v>
      </c>
      <c r="F72" s="99">
        <f t="shared" ref="F72" si="164">SUM(F73:F75)</f>
        <v>14014</v>
      </c>
      <c r="G72" s="99">
        <f t="shared" ref="G72" si="165">SUM(G73:G75)</f>
        <v>14283</v>
      </c>
      <c r="H72" s="99">
        <f t="shared" ref="H72" si="166">SUM(H73:H75)</f>
        <v>17887</v>
      </c>
      <c r="I72" s="99">
        <f t="shared" ref="I72:J72" si="167">SUM(I73:I75)</f>
        <v>18916</v>
      </c>
      <c r="J72" s="99">
        <f t="shared" si="167"/>
        <v>17628</v>
      </c>
      <c r="K72" s="99">
        <f t="shared" ref="K72:L72" si="168">SUM(K73:K75)</f>
        <v>17179</v>
      </c>
      <c r="L72" s="99">
        <f t="shared" si="168"/>
        <v>15340</v>
      </c>
      <c r="M72" s="99">
        <f t="shared" ref="M72:N72" si="169">SUM(M73:M75)</f>
        <v>10839</v>
      </c>
      <c r="N72" s="99">
        <f t="shared" si="169"/>
        <v>14001</v>
      </c>
      <c r="O72" s="99">
        <f t="shared" ref="O72:P72" si="170">SUM(O73:O75)</f>
        <v>20242</v>
      </c>
      <c r="P72" s="99">
        <f t="shared" si="170"/>
        <v>25227</v>
      </c>
      <c r="Q72" s="99">
        <f t="shared" ref="Q72" si="171">SUM(Q73:Q75)</f>
        <v>21895</v>
      </c>
      <c r="R72" s="511">
        <f t="shared" si="161"/>
        <v>-13.2</v>
      </c>
    </row>
    <row r="73" spans="1:18" x14ac:dyDescent="0.2">
      <c r="A73" s="366"/>
      <c r="B73" s="368" t="s">
        <v>154</v>
      </c>
      <c r="C73" s="78">
        <f>北播磨!C179</f>
        <v>56</v>
      </c>
      <c r="D73" s="78">
        <f>北播磨!D179</f>
        <v>59</v>
      </c>
      <c r="E73" s="78">
        <f>北播磨!E179</f>
        <v>91</v>
      </c>
      <c r="F73" s="78">
        <f>北播磨!F179</f>
        <v>82</v>
      </c>
      <c r="G73" s="78">
        <f>北播磨!G179</f>
        <v>447</v>
      </c>
      <c r="H73" s="78">
        <f>北播磨!H179</f>
        <v>1090</v>
      </c>
      <c r="I73" s="78">
        <f>北播磨!I179</f>
        <v>963</v>
      </c>
      <c r="J73" s="78">
        <f>北播磨!J179</f>
        <v>1010</v>
      </c>
      <c r="K73" s="78">
        <f>北播磨!K179</f>
        <v>1087</v>
      </c>
      <c r="L73" s="78">
        <f>北播磨!L179</f>
        <v>972</v>
      </c>
      <c r="M73" s="78">
        <f>北播磨!M179</f>
        <v>876</v>
      </c>
      <c r="N73" s="78">
        <f>北播磨!N179</f>
        <v>1269</v>
      </c>
      <c r="O73" s="78">
        <f>北播磨!O179</f>
        <v>1722</v>
      </c>
      <c r="P73" s="78">
        <f>北播磨!P179</f>
        <v>1350</v>
      </c>
      <c r="Q73" s="78">
        <f>北播磨!Q179</f>
        <v>1562</v>
      </c>
      <c r="R73" s="511">
        <f t="shared" si="161"/>
        <v>15.7</v>
      </c>
    </row>
    <row r="74" spans="1:18" x14ac:dyDescent="0.2">
      <c r="A74" s="366"/>
      <c r="B74" s="368" t="s">
        <v>155</v>
      </c>
      <c r="C74" s="78">
        <f>北播磨!C228</f>
        <v>7172</v>
      </c>
      <c r="D74" s="78">
        <f>北播磨!D228</f>
        <v>6947</v>
      </c>
      <c r="E74" s="78">
        <f>北播磨!E228</f>
        <v>6464</v>
      </c>
      <c r="F74" s="78">
        <f>北播磨!F228</f>
        <v>6558</v>
      </c>
      <c r="G74" s="78">
        <f>北播磨!G228</f>
        <v>6561</v>
      </c>
      <c r="H74" s="78">
        <f>北播磨!H228</f>
        <v>8298</v>
      </c>
      <c r="I74" s="78">
        <f>北播磨!I228</f>
        <v>8730</v>
      </c>
      <c r="J74" s="78">
        <f>北播磨!J228</f>
        <v>8046</v>
      </c>
      <c r="K74" s="78">
        <f>北播磨!K228</f>
        <v>7414</v>
      </c>
      <c r="L74" s="78">
        <f>北播磨!L228</f>
        <v>6430</v>
      </c>
      <c r="M74" s="78">
        <f>北播磨!M228</f>
        <v>4347</v>
      </c>
      <c r="N74" s="78">
        <f>北播磨!N228</f>
        <v>5793</v>
      </c>
      <c r="O74" s="78">
        <f>北播磨!O228</f>
        <v>8044</v>
      </c>
      <c r="P74" s="78">
        <f>北播磨!P228</f>
        <v>10091</v>
      </c>
      <c r="Q74" s="78">
        <f>北播磨!Q228</f>
        <v>8581</v>
      </c>
      <c r="R74" s="511">
        <f t="shared" si="161"/>
        <v>-15</v>
      </c>
    </row>
    <row r="75" spans="1:18" x14ac:dyDescent="0.2">
      <c r="A75" s="367"/>
      <c r="B75" s="369" t="s">
        <v>156</v>
      </c>
      <c r="C75" s="80">
        <f>北播磨!C249</f>
        <v>8051</v>
      </c>
      <c r="D75" s="80">
        <f>北播磨!D249</f>
        <v>7688</v>
      </c>
      <c r="E75" s="80">
        <f>北播磨!E249</f>
        <v>6939</v>
      </c>
      <c r="F75" s="80">
        <f>北播磨!F249</f>
        <v>7374</v>
      </c>
      <c r="G75" s="80">
        <f>北播磨!G249</f>
        <v>7275</v>
      </c>
      <c r="H75" s="80">
        <f>北播磨!H249</f>
        <v>8499</v>
      </c>
      <c r="I75" s="80">
        <f>北播磨!I249</f>
        <v>9223</v>
      </c>
      <c r="J75" s="80">
        <f>北播磨!J249</f>
        <v>8572</v>
      </c>
      <c r="K75" s="80">
        <f>北播磨!K249</f>
        <v>8678</v>
      </c>
      <c r="L75" s="80">
        <f>北播磨!L249</f>
        <v>7938</v>
      </c>
      <c r="M75" s="80">
        <f>北播磨!M249</f>
        <v>5616</v>
      </c>
      <c r="N75" s="80">
        <f>北播磨!N249</f>
        <v>6939</v>
      </c>
      <c r="O75" s="80">
        <f>北播磨!O249</f>
        <v>10476</v>
      </c>
      <c r="P75" s="80">
        <f>北播磨!P249</f>
        <v>13786</v>
      </c>
      <c r="Q75" s="80">
        <f>北播磨!Q249</f>
        <v>11752</v>
      </c>
      <c r="R75" s="511">
        <f t="shared" si="161"/>
        <v>-14.8</v>
      </c>
    </row>
    <row r="76" spans="1:18" x14ac:dyDescent="0.2">
      <c r="A76" s="366" t="s">
        <v>121</v>
      </c>
      <c r="B76" s="210" t="s">
        <v>247</v>
      </c>
      <c r="C76" s="99">
        <f>SUM(C77:C79)</f>
        <v>6134</v>
      </c>
      <c r="D76" s="99">
        <f t="shared" ref="D76" si="172">SUM(D77:D79)</f>
        <v>5896</v>
      </c>
      <c r="E76" s="99">
        <f t="shared" ref="E76" si="173">SUM(E77:E79)</f>
        <v>5896</v>
      </c>
      <c r="F76" s="99">
        <f t="shared" ref="F76" si="174">SUM(F77:F79)</f>
        <v>6168</v>
      </c>
      <c r="G76" s="99">
        <f t="shared" ref="G76" si="175">SUM(G77:G79)</f>
        <v>5580</v>
      </c>
      <c r="H76" s="99">
        <f t="shared" ref="H76" si="176">SUM(H77:H79)</f>
        <v>6482</v>
      </c>
      <c r="I76" s="99">
        <f t="shared" ref="I76:J76" si="177">SUM(I77:I79)</f>
        <v>6879</v>
      </c>
      <c r="J76" s="99">
        <f t="shared" si="177"/>
        <v>6393</v>
      </c>
      <c r="K76" s="99">
        <f t="shared" ref="K76:L76" si="178">SUM(K77:K79)</f>
        <v>7107</v>
      </c>
      <c r="L76" s="99">
        <f t="shared" si="178"/>
        <v>9842</v>
      </c>
      <c r="M76" s="99">
        <f t="shared" ref="M76:N76" si="179">SUM(M77:M79)</f>
        <v>6684</v>
      </c>
      <c r="N76" s="99">
        <f t="shared" si="179"/>
        <v>8713</v>
      </c>
      <c r="O76" s="99">
        <f t="shared" ref="O76:P76" si="180">SUM(O77:O79)</f>
        <v>11350</v>
      </c>
      <c r="P76" s="99">
        <f t="shared" si="180"/>
        <v>14206</v>
      </c>
      <c r="Q76" s="99">
        <f t="shared" ref="Q76" si="181">SUM(Q77:Q79)</f>
        <v>13336</v>
      </c>
      <c r="R76" s="511">
        <f t="shared" si="161"/>
        <v>-6.1</v>
      </c>
    </row>
    <row r="77" spans="1:18" x14ac:dyDescent="0.2">
      <c r="A77" s="366"/>
      <c r="B77" s="368" t="s">
        <v>154</v>
      </c>
      <c r="C77" s="78">
        <f>北播磨!C187</f>
        <v>241</v>
      </c>
      <c r="D77" s="78">
        <f>北播磨!D187</f>
        <v>235</v>
      </c>
      <c r="E77" s="78">
        <f>北播磨!E187</f>
        <v>271</v>
      </c>
      <c r="F77" s="78">
        <f>北播磨!F187</f>
        <v>243</v>
      </c>
      <c r="G77" s="78">
        <f>北播磨!G187</f>
        <v>279</v>
      </c>
      <c r="H77" s="78">
        <f>北播磨!H187</f>
        <v>321</v>
      </c>
      <c r="I77" s="78">
        <f>北播磨!I187</f>
        <v>366</v>
      </c>
      <c r="J77" s="78">
        <f>北播磨!J187</f>
        <v>276</v>
      </c>
      <c r="K77" s="78">
        <f>北播磨!K187</f>
        <v>417</v>
      </c>
      <c r="L77" s="78">
        <f>北播磨!L187</f>
        <v>938</v>
      </c>
      <c r="M77" s="78">
        <f>北播磨!M187</f>
        <v>817</v>
      </c>
      <c r="N77" s="78">
        <f>北播磨!N187</f>
        <v>1084</v>
      </c>
      <c r="O77" s="78">
        <f>北播磨!O187</f>
        <v>1239</v>
      </c>
      <c r="P77" s="78">
        <f>北播磨!P187</f>
        <v>1362</v>
      </c>
      <c r="Q77" s="78">
        <f>北播磨!Q187</f>
        <v>1838</v>
      </c>
      <c r="R77" s="511">
        <f t="shared" si="161"/>
        <v>34.9</v>
      </c>
    </row>
    <row r="78" spans="1:18" x14ac:dyDescent="0.2">
      <c r="A78" s="366"/>
      <c r="B78" s="368" t="s">
        <v>155</v>
      </c>
      <c r="C78" s="78">
        <f>北播磨!C231</f>
        <v>2921</v>
      </c>
      <c r="D78" s="78">
        <f>北播磨!D231</f>
        <v>2829</v>
      </c>
      <c r="E78" s="78">
        <f>北播磨!E231</f>
        <v>2828</v>
      </c>
      <c r="F78" s="78">
        <f>北播磨!F231</f>
        <v>2931</v>
      </c>
      <c r="G78" s="78">
        <f>北播磨!G231</f>
        <v>2588</v>
      </c>
      <c r="H78" s="78">
        <f>北播磨!H231</f>
        <v>3044</v>
      </c>
      <c r="I78" s="78">
        <f>北播磨!I231</f>
        <v>3205</v>
      </c>
      <c r="J78" s="78">
        <f>北播磨!J231</f>
        <v>2951</v>
      </c>
      <c r="K78" s="78">
        <f>北播磨!K231</f>
        <v>3110</v>
      </c>
      <c r="L78" s="78">
        <f>北播磨!L231</f>
        <v>4258</v>
      </c>
      <c r="M78" s="78">
        <f>北播磨!M231</f>
        <v>2750</v>
      </c>
      <c r="N78" s="78">
        <f>北播磨!N231</f>
        <v>3658</v>
      </c>
      <c r="O78" s="78">
        <f>北播磨!O231</f>
        <v>4632</v>
      </c>
      <c r="P78" s="78">
        <f>北播磨!P231</f>
        <v>5884</v>
      </c>
      <c r="Q78" s="78">
        <f>北播磨!Q231</f>
        <v>5366</v>
      </c>
      <c r="R78" s="511">
        <f t="shared" si="161"/>
        <v>-8.8000000000000007</v>
      </c>
    </row>
    <row r="79" spans="1:18" x14ac:dyDescent="0.2">
      <c r="A79" s="367"/>
      <c r="B79" s="369" t="s">
        <v>156</v>
      </c>
      <c r="C79" s="80">
        <f>北播磨!C252</f>
        <v>2972</v>
      </c>
      <c r="D79" s="80">
        <f>北播磨!D252</f>
        <v>2832</v>
      </c>
      <c r="E79" s="80">
        <f>北播磨!E252</f>
        <v>2797</v>
      </c>
      <c r="F79" s="80">
        <f>北播磨!F252</f>
        <v>2994</v>
      </c>
      <c r="G79" s="80">
        <f>北播磨!G252</f>
        <v>2713</v>
      </c>
      <c r="H79" s="80">
        <f>北播磨!H252</f>
        <v>3117</v>
      </c>
      <c r="I79" s="80">
        <f>北播磨!I252</f>
        <v>3308</v>
      </c>
      <c r="J79" s="80">
        <f>北播磨!J252</f>
        <v>3166</v>
      </c>
      <c r="K79" s="80">
        <f>北播磨!K252</f>
        <v>3580</v>
      </c>
      <c r="L79" s="80">
        <f>北播磨!L252</f>
        <v>4646</v>
      </c>
      <c r="M79" s="80">
        <f>北播磨!M252</f>
        <v>3117</v>
      </c>
      <c r="N79" s="80">
        <f>北播磨!N252</f>
        <v>3971</v>
      </c>
      <c r="O79" s="80">
        <f>北播磨!O252</f>
        <v>5479</v>
      </c>
      <c r="P79" s="80">
        <f>北播磨!P252</f>
        <v>6960</v>
      </c>
      <c r="Q79" s="80">
        <f>北播磨!Q252</f>
        <v>6132</v>
      </c>
      <c r="R79" s="511">
        <f t="shared" si="161"/>
        <v>-11.9</v>
      </c>
    </row>
    <row r="80" spans="1:18" x14ac:dyDescent="0.2">
      <c r="A80" s="366" t="s">
        <v>122</v>
      </c>
      <c r="B80" s="210" t="s">
        <v>247</v>
      </c>
      <c r="C80" s="99">
        <f>SUM(C81:C83)</f>
        <v>25673</v>
      </c>
      <c r="D80" s="99">
        <f t="shared" ref="D80" si="182">SUM(D81:D83)</f>
        <v>24677</v>
      </c>
      <c r="E80" s="99">
        <f t="shared" ref="E80" si="183">SUM(E81:E83)</f>
        <v>24087</v>
      </c>
      <c r="F80" s="99">
        <f t="shared" ref="F80" si="184">SUM(F81:F83)</f>
        <v>23689</v>
      </c>
      <c r="G80" s="99">
        <f t="shared" ref="G80" si="185">SUM(G81:G83)</f>
        <v>24306</v>
      </c>
      <c r="H80" s="99">
        <f t="shared" ref="H80" si="186">SUM(H81:H83)</f>
        <v>25973</v>
      </c>
      <c r="I80" s="99">
        <f t="shared" ref="I80:J80" si="187">SUM(I81:I83)</f>
        <v>28790</v>
      </c>
      <c r="J80" s="99">
        <f t="shared" si="187"/>
        <v>28712</v>
      </c>
      <c r="K80" s="99">
        <f t="shared" ref="K80:L80" si="188">SUM(K81:K83)</f>
        <v>29114</v>
      </c>
      <c r="L80" s="99">
        <f t="shared" si="188"/>
        <v>27689</v>
      </c>
      <c r="M80" s="99">
        <f t="shared" ref="M80:N80" si="189">SUM(M81:M83)</f>
        <v>16312</v>
      </c>
      <c r="N80" s="99">
        <f t="shared" si="189"/>
        <v>21522</v>
      </c>
      <c r="O80" s="99">
        <f t="shared" ref="O80:P80" si="190">SUM(O81:O83)</f>
        <v>26545</v>
      </c>
      <c r="P80" s="99">
        <f t="shared" si="190"/>
        <v>37356</v>
      </c>
      <c r="Q80" s="99">
        <f t="shared" ref="Q80" si="191">SUM(Q81:Q83)</f>
        <v>36697</v>
      </c>
      <c r="R80" s="511">
        <f t="shared" si="161"/>
        <v>-1.8</v>
      </c>
    </row>
    <row r="81" spans="1:18" x14ac:dyDescent="0.2">
      <c r="A81" s="366"/>
      <c r="B81" s="368" t="s">
        <v>154</v>
      </c>
      <c r="C81" s="78">
        <f>北播磨!C195</f>
        <v>1435</v>
      </c>
      <c r="D81" s="78">
        <f>北播磨!D195</f>
        <v>1348</v>
      </c>
      <c r="E81" s="78">
        <f>北播磨!E195</f>
        <v>1592</v>
      </c>
      <c r="F81" s="78">
        <f>北播磨!F195</f>
        <v>1441</v>
      </c>
      <c r="G81" s="78">
        <f>北播磨!G195</f>
        <v>1770</v>
      </c>
      <c r="H81" s="78">
        <f>北播磨!H195</f>
        <v>1649</v>
      </c>
      <c r="I81" s="78">
        <f>北播磨!I195</f>
        <v>2207</v>
      </c>
      <c r="J81" s="78">
        <f>北播磨!J195</f>
        <v>2265</v>
      </c>
      <c r="K81" s="78">
        <f>北播磨!K195</f>
        <v>2397</v>
      </c>
      <c r="L81" s="78">
        <f>北播磨!L195</f>
        <v>1806</v>
      </c>
      <c r="M81" s="78">
        <f>北播磨!M195</f>
        <v>757</v>
      </c>
      <c r="N81" s="78">
        <f>北播磨!N195</f>
        <v>1081</v>
      </c>
      <c r="O81" s="78">
        <f>北播磨!O195</f>
        <v>1801</v>
      </c>
      <c r="P81" s="78">
        <f>北播磨!P195</f>
        <v>2676</v>
      </c>
      <c r="Q81" s="78">
        <f>北播磨!Q195</f>
        <v>4145</v>
      </c>
      <c r="R81" s="511">
        <f t="shared" si="161"/>
        <v>54.9</v>
      </c>
    </row>
    <row r="82" spans="1:18" x14ac:dyDescent="0.2">
      <c r="A82" s="366"/>
      <c r="B82" s="368" t="s">
        <v>155</v>
      </c>
      <c r="C82" s="78">
        <f>北播磨!C234</f>
        <v>12344</v>
      </c>
      <c r="D82" s="78">
        <f>北播磨!D234</f>
        <v>11937</v>
      </c>
      <c r="E82" s="78">
        <f>北播磨!E234</f>
        <v>11536</v>
      </c>
      <c r="F82" s="78">
        <f>北播磨!F234</f>
        <v>11317</v>
      </c>
      <c r="G82" s="78">
        <f>北播磨!G234</f>
        <v>11280</v>
      </c>
      <c r="H82" s="78">
        <f>北播磨!H234</f>
        <v>12097</v>
      </c>
      <c r="I82" s="78">
        <f>北播磨!I234</f>
        <v>13377</v>
      </c>
      <c r="J82" s="78">
        <f>北播磨!J234</f>
        <v>13218</v>
      </c>
      <c r="K82" s="78">
        <f>北播磨!K234</f>
        <v>12757</v>
      </c>
      <c r="L82" s="78">
        <f>北播磨!L234</f>
        <v>11860</v>
      </c>
      <c r="M82" s="78">
        <f>北播磨!M234</f>
        <v>6625</v>
      </c>
      <c r="N82" s="78">
        <f>北播磨!N234</f>
        <v>9285</v>
      </c>
      <c r="O82" s="78">
        <f>北播磨!O234</f>
        <v>10747</v>
      </c>
      <c r="P82" s="78">
        <f>北播磨!P234</f>
        <v>15316</v>
      </c>
      <c r="Q82" s="78">
        <f>北播磨!Q234</f>
        <v>14955</v>
      </c>
      <c r="R82" s="511">
        <f t="shared" si="161"/>
        <v>-2.4</v>
      </c>
    </row>
    <row r="83" spans="1:18" x14ac:dyDescent="0.2">
      <c r="A83" s="367"/>
      <c r="B83" s="369" t="s">
        <v>156</v>
      </c>
      <c r="C83" s="80">
        <f>北播磨!C255</f>
        <v>11894</v>
      </c>
      <c r="D83" s="80">
        <f>北播磨!D255</f>
        <v>11392</v>
      </c>
      <c r="E83" s="80">
        <f>北播磨!E255</f>
        <v>10959</v>
      </c>
      <c r="F83" s="80">
        <f>北播磨!F255</f>
        <v>10931</v>
      </c>
      <c r="G83" s="80">
        <f>北播磨!G255</f>
        <v>11256</v>
      </c>
      <c r="H83" s="80">
        <f>北播磨!H255</f>
        <v>12227</v>
      </c>
      <c r="I83" s="80">
        <f>北播磨!I255</f>
        <v>13206</v>
      </c>
      <c r="J83" s="80">
        <f>北播磨!J255</f>
        <v>13229</v>
      </c>
      <c r="K83" s="80">
        <f>北播磨!K255</f>
        <v>13960</v>
      </c>
      <c r="L83" s="80">
        <f>北播磨!L255</f>
        <v>14023</v>
      </c>
      <c r="M83" s="80">
        <f>北播磨!M255</f>
        <v>8930</v>
      </c>
      <c r="N83" s="80">
        <f>北播磨!N255</f>
        <v>11156</v>
      </c>
      <c r="O83" s="80">
        <f>北播磨!O255</f>
        <v>13997</v>
      </c>
      <c r="P83" s="80">
        <f>北播磨!P255</f>
        <v>19364</v>
      </c>
      <c r="Q83" s="80">
        <f>北播磨!Q255</f>
        <v>17597</v>
      </c>
      <c r="R83" s="511">
        <f t="shared" si="161"/>
        <v>-9.1</v>
      </c>
    </row>
    <row r="84" spans="1:18" x14ac:dyDescent="0.2">
      <c r="A84" s="366" t="s">
        <v>123</v>
      </c>
      <c r="B84" s="210" t="s">
        <v>247</v>
      </c>
      <c r="C84" s="99">
        <f>SUM(C85:C87)</f>
        <v>6124</v>
      </c>
      <c r="D84" s="99">
        <f t="shared" ref="D84" si="192">SUM(D85:D87)</f>
        <v>5947</v>
      </c>
      <c r="E84" s="99">
        <f t="shared" ref="E84" si="193">SUM(E85:E87)</f>
        <v>6850</v>
      </c>
      <c r="F84" s="99">
        <f t="shared" ref="F84" si="194">SUM(F85:F87)</f>
        <v>7414</v>
      </c>
      <c r="G84" s="99">
        <f t="shared" ref="G84" si="195">SUM(G85:G87)</f>
        <v>7303</v>
      </c>
      <c r="H84" s="99">
        <f t="shared" ref="H84" si="196">SUM(H85:H87)</f>
        <v>8074</v>
      </c>
      <c r="I84" s="99">
        <f t="shared" ref="I84:J84" si="197">SUM(I85:I87)</f>
        <v>8804</v>
      </c>
      <c r="J84" s="99">
        <f t="shared" si="197"/>
        <v>8209</v>
      </c>
      <c r="K84" s="99">
        <f t="shared" ref="K84:L84" si="198">SUM(K85:K87)</f>
        <v>7471</v>
      </c>
      <c r="L84" s="99">
        <f t="shared" si="198"/>
        <v>7311</v>
      </c>
      <c r="M84" s="99">
        <f t="shared" ref="M84:N84" si="199">SUM(M85:M87)</f>
        <v>4831</v>
      </c>
      <c r="N84" s="99">
        <f t="shared" si="199"/>
        <v>5745</v>
      </c>
      <c r="O84" s="99">
        <f t="shared" ref="O84:P84" si="200">SUM(O85:O87)</f>
        <v>6971</v>
      </c>
      <c r="P84" s="99">
        <f t="shared" si="200"/>
        <v>9563</v>
      </c>
      <c r="Q84" s="99">
        <f t="shared" ref="Q84" si="201">SUM(Q85:Q87)</f>
        <v>8405</v>
      </c>
      <c r="R84" s="511">
        <f t="shared" si="161"/>
        <v>-12.1</v>
      </c>
    </row>
    <row r="85" spans="1:18" x14ac:dyDescent="0.2">
      <c r="A85" s="366"/>
      <c r="B85" s="368" t="s">
        <v>154</v>
      </c>
      <c r="C85" s="78">
        <f>北播磨!C203</f>
        <v>207</v>
      </c>
      <c r="D85" s="78">
        <f>北播磨!D203</f>
        <v>175</v>
      </c>
      <c r="E85" s="78">
        <f>北播磨!E203</f>
        <v>211</v>
      </c>
      <c r="F85" s="78">
        <f>北播磨!F203</f>
        <v>184</v>
      </c>
      <c r="G85" s="78">
        <f>北播磨!G203</f>
        <v>226</v>
      </c>
      <c r="H85" s="78">
        <f>北播磨!H203</f>
        <v>229</v>
      </c>
      <c r="I85" s="78">
        <f>北播磨!I203</f>
        <v>260</v>
      </c>
      <c r="J85" s="78">
        <f>北播磨!J203</f>
        <v>277</v>
      </c>
      <c r="K85" s="78">
        <f>北播磨!K203</f>
        <v>95</v>
      </c>
      <c r="L85" s="78">
        <f>北播磨!L203</f>
        <v>133</v>
      </c>
      <c r="M85" s="78">
        <f>北播磨!M203</f>
        <v>83</v>
      </c>
      <c r="N85" s="78">
        <f>北播磨!N203</f>
        <v>120</v>
      </c>
      <c r="O85" s="78">
        <f>北播磨!O203</f>
        <v>175</v>
      </c>
      <c r="P85" s="78">
        <f>北播磨!P203</f>
        <v>161</v>
      </c>
      <c r="Q85" s="78">
        <f>北播磨!Q203</f>
        <v>118</v>
      </c>
      <c r="R85" s="511">
        <f t="shared" si="161"/>
        <v>-26.7</v>
      </c>
    </row>
    <row r="86" spans="1:18" x14ac:dyDescent="0.2">
      <c r="A86" s="366"/>
      <c r="B86" s="368" t="s">
        <v>155</v>
      </c>
      <c r="C86" s="78">
        <f>北播磨!C237</f>
        <v>2984</v>
      </c>
      <c r="D86" s="78">
        <f>北播磨!D237</f>
        <v>2924</v>
      </c>
      <c r="E86" s="78">
        <f>北播磨!E237</f>
        <v>3357</v>
      </c>
      <c r="F86" s="78">
        <f>北播磨!F237</f>
        <v>3597</v>
      </c>
      <c r="G86" s="78">
        <f>北播磨!G237</f>
        <v>3450</v>
      </c>
      <c r="H86" s="78">
        <f>北播磨!H237</f>
        <v>3864</v>
      </c>
      <c r="I86" s="78">
        <f>北播磨!I237</f>
        <v>4180</v>
      </c>
      <c r="J86" s="78">
        <f>北播磨!J237</f>
        <v>3855</v>
      </c>
      <c r="K86" s="78">
        <f>北播磨!K237</f>
        <v>3264</v>
      </c>
      <c r="L86" s="78">
        <f>北播磨!L237</f>
        <v>3065</v>
      </c>
      <c r="M86" s="78">
        <f>北播磨!M237</f>
        <v>1980</v>
      </c>
      <c r="N86" s="78">
        <f>北播磨!N237</f>
        <v>2456</v>
      </c>
      <c r="O86" s="78">
        <f>北播磨!O237</f>
        <v>2841</v>
      </c>
      <c r="P86" s="78">
        <f>北播磨!P237</f>
        <v>3893</v>
      </c>
      <c r="Q86" s="78">
        <f>北播磨!Q237</f>
        <v>3412</v>
      </c>
      <c r="R86" s="511">
        <f t="shared" si="161"/>
        <v>-12.4</v>
      </c>
    </row>
    <row r="87" spans="1:18" x14ac:dyDescent="0.2">
      <c r="A87" s="367" t="s">
        <v>153</v>
      </c>
      <c r="B87" s="369" t="s">
        <v>156</v>
      </c>
      <c r="C87" s="80">
        <f>北播磨!C258</f>
        <v>2933</v>
      </c>
      <c r="D87" s="80">
        <f>北播磨!D258</f>
        <v>2848</v>
      </c>
      <c r="E87" s="80">
        <f>北播磨!E258</f>
        <v>3282</v>
      </c>
      <c r="F87" s="80">
        <f>北播磨!F258</f>
        <v>3633</v>
      </c>
      <c r="G87" s="80">
        <f>北播磨!G258</f>
        <v>3627</v>
      </c>
      <c r="H87" s="80">
        <f>北播磨!H258</f>
        <v>3981</v>
      </c>
      <c r="I87" s="80">
        <f>北播磨!I258</f>
        <v>4364</v>
      </c>
      <c r="J87" s="80">
        <f>北播磨!J258</f>
        <v>4077</v>
      </c>
      <c r="K87" s="80">
        <f>北播磨!K258</f>
        <v>4112</v>
      </c>
      <c r="L87" s="80">
        <f>北播磨!L258</f>
        <v>4113</v>
      </c>
      <c r="M87" s="80">
        <f>北播磨!M258</f>
        <v>2768</v>
      </c>
      <c r="N87" s="80">
        <f>北播磨!N258</f>
        <v>3169</v>
      </c>
      <c r="O87" s="80">
        <f>北播磨!O258</f>
        <v>3955</v>
      </c>
      <c r="P87" s="80">
        <f>北播磨!P258</f>
        <v>5509</v>
      </c>
      <c r="Q87" s="80">
        <f>北播磨!Q258</f>
        <v>4875</v>
      </c>
      <c r="R87" s="511">
        <f t="shared" si="161"/>
        <v>-11.5</v>
      </c>
    </row>
    <row r="88" spans="1:18" x14ac:dyDescent="0.2">
      <c r="A88" s="366" t="s">
        <v>124</v>
      </c>
      <c r="B88" s="210" t="s">
        <v>247</v>
      </c>
      <c r="C88" s="101">
        <f>SUM(C89:C91)</f>
        <v>74945</v>
      </c>
      <c r="D88" s="101">
        <f t="shared" ref="D88" si="202">SUM(D89:D91)</f>
        <v>88343</v>
      </c>
      <c r="E88" s="101">
        <f t="shared" ref="E88" si="203">SUM(E89:E91)</f>
        <v>77541</v>
      </c>
      <c r="F88" s="101">
        <f t="shared" ref="F88" si="204">SUM(F89:F91)</f>
        <v>82295</v>
      </c>
      <c r="G88" s="101">
        <f t="shared" ref="G88" si="205">SUM(G89:G91)</f>
        <v>67566</v>
      </c>
      <c r="H88" s="101">
        <f t="shared" ref="H88" si="206">SUM(H89:H91)</f>
        <v>115026</v>
      </c>
      <c r="I88" s="101">
        <f t="shared" ref="I88:J88" si="207">SUM(I89:I91)</f>
        <v>101200</v>
      </c>
      <c r="J88" s="101">
        <f t="shared" si="207"/>
        <v>94632</v>
      </c>
      <c r="K88" s="101">
        <f t="shared" ref="K88:L88" si="208">SUM(K89:K91)</f>
        <v>97400</v>
      </c>
      <c r="L88" s="101">
        <f t="shared" si="208"/>
        <v>86752</v>
      </c>
      <c r="M88" s="101">
        <f t="shared" ref="M88:N88" si="209">SUM(M89:M91)</f>
        <v>31007</v>
      </c>
      <c r="N88" s="101">
        <f t="shared" si="209"/>
        <v>49677</v>
      </c>
      <c r="O88" s="101">
        <f t="shared" ref="O88:P88" si="210">SUM(O89:O91)</f>
        <v>90354</v>
      </c>
      <c r="P88" s="101">
        <f t="shared" si="210"/>
        <v>153486</v>
      </c>
      <c r="Q88" s="101">
        <f t="shared" ref="Q88" si="211">SUM(Q89:Q91)</f>
        <v>141190</v>
      </c>
      <c r="R88" s="511">
        <f t="shared" si="161"/>
        <v>-8</v>
      </c>
    </row>
    <row r="89" spans="1:18" x14ac:dyDescent="0.2">
      <c r="A89" s="366"/>
      <c r="B89" s="368" t="s">
        <v>154</v>
      </c>
      <c r="C89" s="356">
        <f>中播磨!C145</f>
        <v>16048</v>
      </c>
      <c r="D89" s="356">
        <f>中播磨!D145</f>
        <v>20175</v>
      </c>
      <c r="E89" s="356">
        <f>中播磨!E145</f>
        <v>18837</v>
      </c>
      <c r="F89" s="356">
        <f>中播磨!F145</f>
        <v>17353</v>
      </c>
      <c r="G89" s="356">
        <f>中播磨!G145</f>
        <v>7267</v>
      </c>
      <c r="H89" s="356">
        <f>中播磨!H145</f>
        <v>18059</v>
      </c>
      <c r="I89" s="356">
        <f>中播磨!I145</f>
        <v>13892</v>
      </c>
      <c r="J89" s="356">
        <f>中播磨!J145</f>
        <v>12334</v>
      </c>
      <c r="K89" s="356">
        <f>中播磨!K145</f>
        <v>17756</v>
      </c>
      <c r="L89" s="356">
        <f>中播磨!L145</f>
        <v>11488</v>
      </c>
      <c r="M89" s="356">
        <f>中播磨!M145</f>
        <v>7281</v>
      </c>
      <c r="N89" s="356">
        <f>中播磨!N145</f>
        <v>12810</v>
      </c>
      <c r="O89" s="356">
        <f>中播磨!O145</f>
        <v>23154</v>
      </c>
      <c r="P89" s="356">
        <f>中播磨!P145</f>
        <v>35535</v>
      </c>
      <c r="Q89" s="356">
        <f>中播磨!Q145</f>
        <v>37490</v>
      </c>
      <c r="R89" s="511">
        <f t="shared" si="161"/>
        <v>5.5</v>
      </c>
    </row>
    <row r="90" spans="1:18" x14ac:dyDescent="0.2">
      <c r="A90" s="366"/>
      <c r="B90" s="368" t="s">
        <v>155</v>
      </c>
      <c r="C90" s="356">
        <f>中播磨!C188</f>
        <v>27347</v>
      </c>
      <c r="D90" s="356">
        <f>中播磨!D188</f>
        <v>31442</v>
      </c>
      <c r="E90" s="356">
        <f>中播磨!E188</f>
        <v>27560</v>
      </c>
      <c r="F90" s="356">
        <f>中播磨!F188</f>
        <v>30187</v>
      </c>
      <c r="G90" s="356">
        <f>中播磨!G188</f>
        <v>28798</v>
      </c>
      <c r="H90" s="356">
        <f>中播磨!H188</f>
        <v>45771</v>
      </c>
      <c r="I90" s="356">
        <f>中播磨!I188</f>
        <v>41810</v>
      </c>
      <c r="J90" s="356">
        <f>中播磨!J188</f>
        <v>39680</v>
      </c>
      <c r="K90" s="356">
        <f>中播磨!K188</f>
        <v>36809</v>
      </c>
      <c r="L90" s="356">
        <f>中播磨!L188</f>
        <v>34163</v>
      </c>
      <c r="M90" s="356">
        <f>中播磨!M188</f>
        <v>10528</v>
      </c>
      <c r="N90" s="356">
        <f>中播磨!N188</f>
        <v>17037</v>
      </c>
      <c r="O90" s="356">
        <f>中播磨!O188</f>
        <v>29639</v>
      </c>
      <c r="P90" s="356">
        <f>中播磨!P188</f>
        <v>52126</v>
      </c>
      <c r="Q90" s="356">
        <f>中播磨!Q188</f>
        <v>46403</v>
      </c>
      <c r="R90" s="511">
        <f t="shared" si="161"/>
        <v>-11</v>
      </c>
    </row>
    <row r="91" spans="1:18" x14ac:dyDescent="0.2">
      <c r="A91" s="367"/>
      <c r="B91" s="369" t="s">
        <v>156</v>
      </c>
      <c r="C91" s="80">
        <f>中播磨!C203</f>
        <v>31550</v>
      </c>
      <c r="D91" s="80">
        <f>中播磨!D203</f>
        <v>36726</v>
      </c>
      <c r="E91" s="80">
        <f>中播磨!E203</f>
        <v>31144</v>
      </c>
      <c r="F91" s="80">
        <f>中播磨!F203</f>
        <v>34755</v>
      </c>
      <c r="G91" s="80">
        <f>中播磨!G203</f>
        <v>31501</v>
      </c>
      <c r="H91" s="80">
        <f>中播磨!H203</f>
        <v>51196</v>
      </c>
      <c r="I91" s="80">
        <f>中播磨!I203</f>
        <v>45498</v>
      </c>
      <c r="J91" s="80">
        <f>中播磨!J203</f>
        <v>42618</v>
      </c>
      <c r="K91" s="80">
        <f>中播磨!K203</f>
        <v>42835</v>
      </c>
      <c r="L91" s="80">
        <f>中播磨!L203</f>
        <v>41101</v>
      </c>
      <c r="M91" s="80">
        <f>中播磨!M203</f>
        <v>13198</v>
      </c>
      <c r="N91" s="80">
        <f>中播磨!N203</f>
        <v>19830</v>
      </c>
      <c r="O91" s="80">
        <f>中播磨!O203</f>
        <v>37561</v>
      </c>
      <c r="P91" s="80">
        <f>中播磨!P203</f>
        <v>65825</v>
      </c>
      <c r="Q91" s="80">
        <f>中播磨!Q203</f>
        <v>57297</v>
      </c>
      <c r="R91" s="511">
        <f t="shared" si="161"/>
        <v>-13</v>
      </c>
    </row>
    <row r="92" spans="1:18" x14ac:dyDescent="0.2">
      <c r="A92" s="366" t="s">
        <v>248</v>
      </c>
      <c r="B92" s="210" t="s">
        <v>247</v>
      </c>
      <c r="C92" s="101">
        <f>SUM(C93:C95)</f>
        <v>4779</v>
      </c>
      <c r="D92" s="101">
        <f t="shared" ref="D92" si="212">SUM(D93:D95)</f>
        <v>5187</v>
      </c>
      <c r="E92" s="101">
        <f t="shared" ref="E92" si="213">SUM(E93:E95)</f>
        <v>4955</v>
      </c>
      <c r="F92" s="101">
        <f t="shared" ref="F92" si="214">SUM(F93:F95)</f>
        <v>4647</v>
      </c>
      <c r="G92" s="101">
        <f t="shared" ref="G92" si="215">SUM(G93:G95)</f>
        <v>3961</v>
      </c>
      <c r="H92" s="101">
        <f t="shared" ref="H92" si="216">SUM(H93:H95)</f>
        <v>4654</v>
      </c>
      <c r="I92" s="101">
        <f t="shared" ref="I92:J92" si="217">SUM(I93:I95)</f>
        <v>4844</v>
      </c>
      <c r="J92" s="101">
        <f t="shared" si="217"/>
        <v>5512</v>
      </c>
      <c r="K92" s="101">
        <f t="shared" ref="K92:L92" si="218">SUM(K93:K95)</f>
        <v>5818</v>
      </c>
      <c r="L92" s="101">
        <f t="shared" si="218"/>
        <v>5173</v>
      </c>
      <c r="M92" s="101">
        <f t="shared" ref="M92:N92" si="219">SUM(M93:M95)</f>
        <v>4259</v>
      </c>
      <c r="N92" s="101">
        <f t="shared" si="219"/>
        <v>5644</v>
      </c>
      <c r="O92" s="101">
        <f t="shared" ref="O92:P92" si="220">SUM(O93:O95)</f>
        <v>6028</v>
      </c>
      <c r="P92" s="101">
        <f t="shared" si="220"/>
        <v>6854</v>
      </c>
      <c r="Q92" s="101">
        <f t="shared" ref="Q92" si="221">SUM(Q93:Q95)</f>
        <v>6466</v>
      </c>
      <c r="R92" s="511">
        <f t="shared" si="161"/>
        <v>-5.7</v>
      </c>
    </row>
    <row r="93" spans="1:18" x14ac:dyDescent="0.2">
      <c r="A93" s="366"/>
      <c r="B93" s="368" t="s">
        <v>154</v>
      </c>
      <c r="C93" s="356">
        <f>中播磨!C153</f>
        <v>319</v>
      </c>
      <c r="D93" s="356">
        <f>中播磨!D153</f>
        <v>320</v>
      </c>
      <c r="E93" s="356">
        <f>中播磨!E153</f>
        <v>407</v>
      </c>
      <c r="F93" s="356">
        <f>中播磨!F153</f>
        <v>366</v>
      </c>
      <c r="G93" s="356">
        <f>中播磨!G153</f>
        <v>302</v>
      </c>
      <c r="H93" s="356">
        <f>中播磨!H153</f>
        <v>386</v>
      </c>
      <c r="I93" s="356">
        <f>中播磨!I153</f>
        <v>457</v>
      </c>
      <c r="J93" s="356">
        <f>中播磨!J153</f>
        <v>520</v>
      </c>
      <c r="K93" s="356">
        <f>中播磨!K153</f>
        <v>525</v>
      </c>
      <c r="L93" s="356">
        <f>中播磨!L153</f>
        <v>355</v>
      </c>
      <c r="M93" s="356">
        <f>中播磨!M153</f>
        <v>509</v>
      </c>
      <c r="N93" s="356">
        <f>中播磨!N153</f>
        <v>741</v>
      </c>
      <c r="O93" s="356">
        <f>中播磨!O153</f>
        <v>715</v>
      </c>
      <c r="P93" s="356">
        <f>中播磨!P153</f>
        <v>539</v>
      </c>
      <c r="Q93" s="356">
        <f>中播磨!Q153</f>
        <v>636</v>
      </c>
      <c r="R93" s="511">
        <f t="shared" si="161"/>
        <v>18</v>
      </c>
    </row>
    <row r="94" spans="1:18" x14ac:dyDescent="0.2">
      <c r="A94" s="366"/>
      <c r="B94" s="368" t="s">
        <v>155</v>
      </c>
      <c r="C94" s="78">
        <f>中播磨!C191</f>
        <v>1875</v>
      </c>
      <c r="D94" s="78">
        <f>中播磨!D191</f>
        <v>2033</v>
      </c>
      <c r="E94" s="78">
        <f>中播磨!E191</f>
        <v>1987</v>
      </c>
      <c r="F94" s="78">
        <f>中播磨!F191</f>
        <v>1842</v>
      </c>
      <c r="G94" s="78">
        <f>中播磨!G191</f>
        <v>1731</v>
      </c>
      <c r="H94" s="78">
        <f>中播磨!H191</f>
        <v>1916</v>
      </c>
      <c r="I94" s="78">
        <f>中播磨!I191</f>
        <v>2032</v>
      </c>
      <c r="J94" s="78">
        <f>中播磨!J191</f>
        <v>2340</v>
      </c>
      <c r="K94" s="78">
        <f>中播磨!K191</f>
        <v>2188</v>
      </c>
      <c r="L94" s="78">
        <f>中播磨!L191</f>
        <v>1957</v>
      </c>
      <c r="M94" s="78">
        <f>中播磨!M191</f>
        <v>1498</v>
      </c>
      <c r="N94" s="78">
        <f>中播磨!N191</f>
        <v>1987</v>
      </c>
      <c r="O94" s="78">
        <f>中播磨!O191</f>
        <v>1989</v>
      </c>
      <c r="P94" s="78">
        <f>中播磨!P191</f>
        <v>2236</v>
      </c>
      <c r="Q94" s="78">
        <f>中播磨!Q191</f>
        <v>2110</v>
      </c>
      <c r="R94" s="511">
        <f t="shared" si="161"/>
        <v>-5.6</v>
      </c>
    </row>
    <row r="95" spans="1:18" x14ac:dyDescent="0.2">
      <c r="A95" s="367"/>
      <c r="B95" s="369" t="s">
        <v>156</v>
      </c>
      <c r="C95" s="80">
        <f>中播磨!C206</f>
        <v>2585</v>
      </c>
      <c r="D95" s="80">
        <f>中播磨!D206</f>
        <v>2834</v>
      </c>
      <c r="E95" s="80">
        <f>中播磨!E206</f>
        <v>2561</v>
      </c>
      <c r="F95" s="80">
        <f>中播磨!F206</f>
        <v>2439</v>
      </c>
      <c r="G95" s="80">
        <f>中播磨!G206</f>
        <v>1928</v>
      </c>
      <c r="H95" s="80">
        <f>中播磨!H206</f>
        <v>2352</v>
      </c>
      <c r="I95" s="80">
        <f>中播磨!I206</f>
        <v>2355</v>
      </c>
      <c r="J95" s="80">
        <f>中播磨!J206</f>
        <v>2652</v>
      </c>
      <c r="K95" s="80">
        <f>中播磨!K206</f>
        <v>3105</v>
      </c>
      <c r="L95" s="80">
        <f>中播磨!L206</f>
        <v>2861</v>
      </c>
      <c r="M95" s="80">
        <f>中播磨!M206</f>
        <v>2252</v>
      </c>
      <c r="N95" s="80">
        <f>中播磨!N206</f>
        <v>2916</v>
      </c>
      <c r="O95" s="80">
        <f>中播磨!O206</f>
        <v>3324</v>
      </c>
      <c r="P95" s="80">
        <f>中播磨!P206</f>
        <v>4079</v>
      </c>
      <c r="Q95" s="80">
        <f>中播磨!Q206</f>
        <v>3720</v>
      </c>
      <c r="R95" s="511">
        <f t="shared" si="161"/>
        <v>-8.8000000000000007</v>
      </c>
    </row>
    <row r="96" spans="1:18" x14ac:dyDescent="0.2">
      <c r="A96" s="366" t="s">
        <v>249</v>
      </c>
      <c r="B96" s="210" t="s">
        <v>247</v>
      </c>
      <c r="C96" s="101">
        <f>SUM(C97:C99)</f>
        <v>1260</v>
      </c>
      <c r="D96" s="101">
        <f t="shared" ref="D96" si="222">SUM(D97:D99)</f>
        <v>1360</v>
      </c>
      <c r="E96" s="101">
        <f t="shared" ref="E96" si="223">SUM(E97:E99)</f>
        <v>1101</v>
      </c>
      <c r="F96" s="101">
        <f t="shared" ref="F96" si="224">SUM(F97:F99)</f>
        <v>909</v>
      </c>
      <c r="G96" s="101">
        <f t="shared" ref="G96" si="225">SUM(G97:G99)</f>
        <v>522</v>
      </c>
      <c r="H96" s="101">
        <f t="shared" ref="H96" si="226">SUM(H97:H99)</f>
        <v>716</v>
      </c>
      <c r="I96" s="101">
        <f t="shared" ref="I96:J96" si="227">SUM(I97:I99)</f>
        <v>1118</v>
      </c>
      <c r="J96" s="101">
        <f t="shared" si="227"/>
        <v>1033</v>
      </c>
      <c r="K96" s="101">
        <f t="shared" ref="K96:L96" si="228">SUM(K97:K99)</f>
        <v>854</v>
      </c>
      <c r="L96" s="101">
        <f t="shared" si="228"/>
        <v>846</v>
      </c>
      <c r="M96" s="101">
        <f t="shared" ref="M96:N96" si="229">SUM(M97:M99)</f>
        <v>496</v>
      </c>
      <c r="N96" s="101">
        <f t="shared" si="229"/>
        <v>689</v>
      </c>
      <c r="O96" s="101">
        <f t="shared" ref="O96:P96" si="230">SUM(O97:O99)</f>
        <v>785</v>
      </c>
      <c r="P96" s="101">
        <f t="shared" si="230"/>
        <v>1085</v>
      </c>
      <c r="Q96" s="101">
        <f t="shared" ref="Q96" si="231">SUM(Q97:Q99)</f>
        <v>966</v>
      </c>
      <c r="R96" s="511">
        <f t="shared" si="161"/>
        <v>-11</v>
      </c>
    </row>
    <row r="97" spans="1:18" x14ac:dyDescent="0.2">
      <c r="A97" s="366"/>
      <c r="B97" s="368" t="s">
        <v>154</v>
      </c>
      <c r="C97" s="356">
        <f>中播磨!C161</f>
        <v>24</v>
      </c>
      <c r="D97" s="356">
        <f>中播磨!D161</f>
        <v>28</v>
      </c>
      <c r="E97" s="356">
        <f>中播磨!E161</f>
        <v>10</v>
      </c>
      <c r="F97" s="356">
        <f>中播磨!F161</f>
        <v>25</v>
      </c>
      <c r="G97" s="356">
        <f>中播磨!G161</f>
        <v>17</v>
      </c>
      <c r="H97" s="356">
        <f>中播磨!H161</f>
        <v>20</v>
      </c>
      <c r="I97" s="356">
        <f>中播磨!I161</f>
        <v>23</v>
      </c>
      <c r="J97" s="356">
        <f>中播磨!J161</f>
        <v>27</v>
      </c>
      <c r="K97" s="356">
        <f>中播磨!K161</f>
        <v>25</v>
      </c>
      <c r="L97" s="356">
        <f>中播磨!L161</f>
        <v>21</v>
      </c>
      <c r="M97" s="356">
        <f>中播磨!M161</f>
        <v>22</v>
      </c>
      <c r="N97" s="356">
        <f>中播磨!N161</f>
        <v>30</v>
      </c>
      <c r="O97" s="356">
        <f>中播磨!O161</f>
        <v>36</v>
      </c>
      <c r="P97" s="356">
        <f>中播磨!P161</f>
        <v>26</v>
      </c>
      <c r="Q97" s="356">
        <f>中播磨!Q161</f>
        <v>27</v>
      </c>
      <c r="R97" s="511">
        <f t="shared" si="161"/>
        <v>3.8</v>
      </c>
    </row>
    <row r="98" spans="1:18" x14ac:dyDescent="0.2">
      <c r="A98" s="366"/>
      <c r="B98" s="368" t="s">
        <v>155</v>
      </c>
      <c r="C98" s="356">
        <f>中播磨!C194</f>
        <v>507</v>
      </c>
      <c r="D98" s="356">
        <f>中播磨!D194</f>
        <v>545</v>
      </c>
      <c r="E98" s="356">
        <f>中播磨!E194</f>
        <v>463</v>
      </c>
      <c r="F98" s="356">
        <f>中播磨!F194</f>
        <v>369</v>
      </c>
      <c r="G98" s="356">
        <f>中播磨!G194</f>
        <v>225</v>
      </c>
      <c r="H98" s="356">
        <f>中播磨!H194</f>
        <v>294</v>
      </c>
      <c r="I98" s="356">
        <f>中播磨!I194</f>
        <v>467</v>
      </c>
      <c r="J98" s="356">
        <f>中播磨!J194</f>
        <v>437</v>
      </c>
      <c r="K98" s="356">
        <f>中播磨!K194</f>
        <v>316</v>
      </c>
      <c r="L98" s="356">
        <f>中播磨!L194</f>
        <v>313</v>
      </c>
      <c r="M98" s="356">
        <f>中播磨!M194</f>
        <v>170</v>
      </c>
      <c r="N98" s="356">
        <f>中播磨!N194</f>
        <v>239</v>
      </c>
      <c r="O98" s="356">
        <f>中播磨!O194</f>
        <v>253</v>
      </c>
      <c r="P98" s="356">
        <f>中播磨!P194</f>
        <v>347</v>
      </c>
      <c r="Q98" s="356">
        <f>中播磨!Q194</f>
        <v>310</v>
      </c>
      <c r="R98" s="511">
        <f t="shared" si="161"/>
        <v>-10.7</v>
      </c>
    </row>
    <row r="99" spans="1:18" x14ac:dyDescent="0.2">
      <c r="A99" s="367"/>
      <c r="B99" s="369" t="s">
        <v>156</v>
      </c>
      <c r="C99" s="80">
        <f>中播磨!C209</f>
        <v>729</v>
      </c>
      <c r="D99" s="80">
        <f>中播磨!D209</f>
        <v>787</v>
      </c>
      <c r="E99" s="80">
        <f>中播磨!E209</f>
        <v>628</v>
      </c>
      <c r="F99" s="80">
        <f>中播磨!F209</f>
        <v>515</v>
      </c>
      <c r="G99" s="80">
        <f>中播磨!G209</f>
        <v>280</v>
      </c>
      <c r="H99" s="80">
        <f>中播磨!H209</f>
        <v>402</v>
      </c>
      <c r="I99" s="80">
        <f>中播磨!I209</f>
        <v>628</v>
      </c>
      <c r="J99" s="80">
        <f>中播磨!J209</f>
        <v>569</v>
      </c>
      <c r="K99" s="80">
        <f>中播磨!K209</f>
        <v>513</v>
      </c>
      <c r="L99" s="80">
        <f>中播磨!L209</f>
        <v>512</v>
      </c>
      <c r="M99" s="80">
        <f>中播磨!M209</f>
        <v>304</v>
      </c>
      <c r="N99" s="80">
        <f>中播磨!N209</f>
        <v>420</v>
      </c>
      <c r="O99" s="80">
        <f>中播磨!O209</f>
        <v>496</v>
      </c>
      <c r="P99" s="80">
        <f>中播磨!P209</f>
        <v>712</v>
      </c>
      <c r="Q99" s="80">
        <f>中播磨!Q209</f>
        <v>629</v>
      </c>
      <c r="R99" s="511">
        <f t="shared" si="161"/>
        <v>-11.7</v>
      </c>
    </row>
    <row r="100" spans="1:18" x14ac:dyDescent="0.2">
      <c r="A100" s="366" t="s">
        <v>250</v>
      </c>
      <c r="B100" s="210" t="s">
        <v>247</v>
      </c>
      <c r="C100" s="101">
        <f>SUM(C101:C103)</f>
        <v>1837</v>
      </c>
      <c r="D100" s="101">
        <f t="shared" ref="D100" si="232">SUM(D101:D103)</f>
        <v>1906</v>
      </c>
      <c r="E100" s="101">
        <f t="shared" ref="E100" si="233">SUM(E101:E103)</f>
        <v>1795</v>
      </c>
      <c r="F100" s="101">
        <f t="shared" ref="F100" si="234">SUM(F101:F103)</f>
        <v>1901</v>
      </c>
      <c r="G100" s="101">
        <f t="shared" ref="G100" si="235">SUM(G101:G103)</f>
        <v>1946</v>
      </c>
      <c r="H100" s="101">
        <f t="shared" ref="H100" si="236">SUM(H101:H103)</f>
        <v>2139</v>
      </c>
      <c r="I100" s="101">
        <f t="shared" ref="I100:J100" si="237">SUM(I101:I103)</f>
        <v>2771</v>
      </c>
      <c r="J100" s="101">
        <f t="shared" si="237"/>
        <v>2706</v>
      </c>
      <c r="K100" s="101">
        <f t="shared" ref="K100:L100" si="238">SUM(K101:K103)</f>
        <v>2691</v>
      </c>
      <c r="L100" s="101">
        <f t="shared" si="238"/>
        <v>2775</v>
      </c>
      <c r="M100" s="101">
        <f t="shared" ref="M100:N100" si="239">SUM(M101:M103)</f>
        <v>2239</v>
      </c>
      <c r="N100" s="101">
        <f t="shared" si="239"/>
        <v>3194</v>
      </c>
      <c r="O100" s="101">
        <f t="shared" ref="O100:P100" si="240">SUM(O101:O103)</f>
        <v>4044</v>
      </c>
      <c r="P100" s="101">
        <f t="shared" si="240"/>
        <v>6083</v>
      </c>
      <c r="Q100" s="101">
        <f t="shared" ref="Q100" si="241">SUM(Q101:Q103)</f>
        <v>5539</v>
      </c>
      <c r="R100" s="511">
        <f t="shared" si="161"/>
        <v>-8.9</v>
      </c>
    </row>
    <row r="101" spans="1:18" x14ac:dyDescent="0.2">
      <c r="A101" s="366"/>
      <c r="B101" s="368" t="s">
        <v>154</v>
      </c>
      <c r="C101" s="356">
        <f>中播磨!C169</f>
        <v>39</v>
      </c>
      <c r="D101" s="356">
        <f>中播磨!D169</f>
        <v>37</v>
      </c>
      <c r="E101" s="356">
        <f>中播磨!E169</f>
        <v>42</v>
      </c>
      <c r="F101" s="356">
        <f>中播磨!F169</f>
        <v>46</v>
      </c>
      <c r="G101" s="356">
        <f>中播磨!G169</f>
        <v>34</v>
      </c>
      <c r="H101" s="356">
        <f>中播磨!H169</f>
        <v>37</v>
      </c>
      <c r="I101" s="356">
        <f>中播磨!I169</f>
        <v>41</v>
      </c>
      <c r="J101" s="356">
        <f>中播磨!J169</f>
        <v>46</v>
      </c>
      <c r="K101" s="356">
        <f>中播磨!K169</f>
        <v>54</v>
      </c>
      <c r="L101" s="356">
        <f>中播磨!L169</f>
        <v>55</v>
      </c>
      <c r="M101" s="356">
        <f>中播磨!M169</f>
        <v>63</v>
      </c>
      <c r="N101" s="356">
        <f>中播磨!N169</f>
        <v>80</v>
      </c>
      <c r="O101" s="356">
        <f>中播磨!O169</f>
        <v>69</v>
      </c>
      <c r="P101" s="356">
        <f>中播磨!P169</f>
        <v>81</v>
      </c>
      <c r="Q101" s="356">
        <f>中播磨!Q169</f>
        <v>112</v>
      </c>
      <c r="R101" s="511">
        <f t="shared" si="161"/>
        <v>38.299999999999997</v>
      </c>
    </row>
    <row r="102" spans="1:18" x14ac:dyDescent="0.2">
      <c r="A102" s="366"/>
      <c r="B102" s="368" t="s">
        <v>155</v>
      </c>
      <c r="C102" s="356">
        <f>中播磨!C197</f>
        <v>740</v>
      </c>
      <c r="D102" s="356">
        <f>中播磨!D197</f>
        <v>766</v>
      </c>
      <c r="E102" s="356">
        <f>中播磨!E197</f>
        <v>751</v>
      </c>
      <c r="F102" s="356">
        <f>中播磨!F197</f>
        <v>775</v>
      </c>
      <c r="G102" s="356">
        <f>中播磨!G197</f>
        <v>844</v>
      </c>
      <c r="H102" s="356">
        <f>中播磨!H197</f>
        <v>886</v>
      </c>
      <c r="I102" s="356">
        <f>中播磨!I197</f>
        <v>1167</v>
      </c>
      <c r="J102" s="356">
        <f>中播磨!J197</f>
        <v>1153</v>
      </c>
      <c r="K102" s="356">
        <f>中播磨!K197</f>
        <v>999</v>
      </c>
      <c r="L102" s="356">
        <f>中播磨!L197</f>
        <v>1032</v>
      </c>
      <c r="M102" s="356">
        <f>中播磨!M197</f>
        <v>749</v>
      </c>
      <c r="N102" s="356">
        <f>中播磨!N197</f>
        <v>1099</v>
      </c>
      <c r="O102" s="356">
        <f>中播磨!O197</f>
        <v>1265</v>
      </c>
      <c r="P102" s="356">
        <f>中播磨!P197</f>
        <v>1899</v>
      </c>
      <c r="Q102" s="356">
        <f>中播磨!Q197</f>
        <v>1741</v>
      </c>
      <c r="R102" s="511">
        <f t="shared" si="161"/>
        <v>-8.3000000000000007</v>
      </c>
    </row>
    <row r="103" spans="1:18" x14ac:dyDescent="0.2">
      <c r="A103" s="366" t="s">
        <v>153</v>
      </c>
      <c r="B103" s="368" t="s">
        <v>156</v>
      </c>
      <c r="C103" s="356">
        <f>中播磨!C212</f>
        <v>1058</v>
      </c>
      <c r="D103" s="356">
        <f>中播磨!D212</f>
        <v>1103</v>
      </c>
      <c r="E103" s="356">
        <f>中播磨!E212</f>
        <v>1002</v>
      </c>
      <c r="F103" s="356">
        <f>中播磨!F212</f>
        <v>1080</v>
      </c>
      <c r="G103" s="356">
        <f>中播磨!G212</f>
        <v>1068</v>
      </c>
      <c r="H103" s="356">
        <f>中播磨!H212</f>
        <v>1216</v>
      </c>
      <c r="I103" s="356">
        <f>中播磨!I212</f>
        <v>1563</v>
      </c>
      <c r="J103" s="356">
        <f>中播磨!J212</f>
        <v>1507</v>
      </c>
      <c r="K103" s="356">
        <f>中播磨!K212</f>
        <v>1638</v>
      </c>
      <c r="L103" s="356">
        <f>中播磨!L212</f>
        <v>1688</v>
      </c>
      <c r="M103" s="356">
        <f>中播磨!M212</f>
        <v>1427</v>
      </c>
      <c r="N103" s="356">
        <f>中播磨!N212</f>
        <v>2015</v>
      </c>
      <c r="O103" s="356">
        <f>中播磨!O212</f>
        <v>2710</v>
      </c>
      <c r="P103" s="356">
        <f>中播磨!P212</f>
        <v>4103</v>
      </c>
      <c r="Q103" s="356">
        <f>中播磨!Q212</f>
        <v>3686</v>
      </c>
      <c r="R103" s="511">
        <f t="shared" si="161"/>
        <v>-10.199999999999999</v>
      </c>
    </row>
    <row r="104" spans="1:18" x14ac:dyDescent="0.2">
      <c r="A104" s="365" t="s">
        <v>125</v>
      </c>
      <c r="B104" s="208" t="s">
        <v>247</v>
      </c>
      <c r="C104" s="98">
        <f>SUM(C105:C107)</f>
        <v>6886</v>
      </c>
      <c r="D104" s="98">
        <f t="shared" ref="D104" si="242">SUM(D105:D107)</f>
        <v>6473</v>
      </c>
      <c r="E104" s="98">
        <f t="shared" ref="E104" si="243">SUM(E105:E107)</f>
        <v>7087</v>
      </c>
      <c r="F104" s="98">
        <f t="shared" ref="F104" si="244">SUM(F105:F107)</f>
        <v>6943</v>
      </c>
      <c r="G104" s="98">
        <f t="shared" ref="G104" si="245">SUM(G105:G107)</f>
        <v>6566</v>
      </c>
      <c r="H104" s="98">
        <f t="shared" ref="H104" si="246">SUM(H105:H107)</f>
        <v>6894</v>
      </c>
      <c r="I104" s="98">
        <f t="shared" ref="I104:J104" si="247">SUM(I105:I107)</f>
        <v>7207</v>
      </c>
      <c r="J104" s="98">
        <f t="shared" si="247"/>
        <v>7906</v>
      </c>
      <c r="K104" s="98">
        <f t="shared" ref="K104:L104" si="248">SUM(K105:K107)</f>
        <v>7693</v>
      </c>
      <c r="L104" s="98">
        <f t="shared" si="248"/>
        <v>7825</v>
      </c>
      <c r="M104" s="98">
        <f t="shared" ref="M104:N104" si="249">SUM(M105:M107)</f>
        <v>5359</v>
      </c>
      <c r="N104" s="98">
        <f t="shared" si="249"/>
        <v>6634</v>
      </c>
      <c r="O104" s="98">
        <f t="shared" ref="O104:P104" si="250">SUM(O105:O107)</f>
        <v>7088</v>
      </c>
      <c r="P104" s="98">
        <f t="shared" si="250"/>
        <v>9804</v>
      </c>
      <c r="Q104" s="98">
        <f t="shared" ref="Q104" si="251">SUM(Q105:Q107)</f>
        <v>8935</v>
      </c>
      <c r="R104" s="511">
        <f t="shared" si="161"/>
        <v>-8.9</v>
      </c>
    </row>
    <row r="105" spans="1:18" x14ac:dyDescent="0.2">
      <c r="A105" s="366"/>
      <c r="B105" s="368" t="s">
        <v>154</v>
      </c>
      <c r="C105" s="78">
        <f>西播磨!C173</f>
        <v>831</v>
      </c>
      <c r="D105" s="78">
        <f>西播磨!D173</f>
        <v>935</v>
      </c>
      <c r="E105" s="78">
        <f>西播磨!E173</f>
        <v>1124</v>
      </c>
      <c r="F105" s="78">
        <f>西播磨!F173</f>
        <v>1019</v>
      </c>
      <c r="G105" s="78">
        <f>西播磨!G173</f>
        <v>1083</v>
      </c>
      <c r="H105" s="78">
        <f>西播磨!H173</f>
        <v>1133</v>
      </c>
      <c r="I105" s="78">
        <f>西播磨!I173</f>
        <v>1234</v>
      </c>
      <c r="J105" s="78">
        <f>西播磨!J173</f>
        <v>1539</v>
      </c>
      <c r="K105" s="78">
        <f>西播磨!K173</f>
        <v>1649</v>
      </c>
      <c r="L105" s="78">
        <f>西播磨!L173</f>
        <v>1668</v>
      </c>
      <c r="M105" s="78">
        <f>西播磨!M173</f>
        <v>1715</v>
      </c>
      <c r="N105" s="78">
        <f>西播磨!N173</f>
        <v>2264</v>
      </c>
      <c r="O105" s="78">
        <f>西播磨!O173</f>
        <v>2265</v>
      </c>
      <c r="P105" s="78">
        <f>西播磨!P173</f>
        <v>2423</v>
      </c>
      <c r="Q105" s="78">
        <f>西播磨!Q173</f>
        <v>2522</v>
      </c>
      <c r="R105" s="511">
        <f t="shared" si="161"/>
        <v>4.0999999999999996</v>
      </c>
    </row>
    <row r="106" spans="1:18" x14ac:dyDescent="0.2">
      <c r="A106" s="366"/>
      <c r="B106" s="368" t="s">
        <v>155</v>
      </c>
      <c r="C106" s="78">
        <f>西播磨!C240</f>
        <v>3007</v>
      </c>
      <c r="D106" s="78">
        <f>西播磨!D240</f>
        <v>2864</v>
      </c>
      <c r="E106" s="78">
        <f>西播磨!E240</f>
        <v>3043</v>
      </c>
      <c r="F106" s="78">
        <f>西播磨!F240</f>
        <v>3025</v>
      </c>
      <c r="G106" s="78">
        <f>西播磨!G240</f>
        <v>2743</v>
      </c>
      <c r="H106" s="78">
        <f>西播磨!H240</f>
        <v>2883</v>
      </c>
      <c r="I106" s="78">
        <f>西播磨!I240</f>
        <v>3009</v>
      </c>
      <c r="J106" s="78">
        <f>西播磨!J240</f>
        <v>3282</v>
      </c>
      <c r="K106" s="78">
        <f>西播磨!K240</f>
        <v>3036</v>
      </c>
      <c r="L106" s="78">
        <f>西播磨!L240</f>
        <v>3118</v>
      </c>
      <c r="M106" s="78">
        <f>西播磨!M240</f>
        <v>1835</v>
      </c>
      <c r="N106" s="78">
        <f>西播磨!N240</f>
        <v>2280</v>
      </c>
      <c r="O106" s="78">
        <f>西播磨!O240</f>
        <v>2405</v>
      </c>
      <c r="P106" s="78">
        <f>西播磨!P240</f>
        <v>3469</v>
      </c>
      <c r="Q106" s="78">
        <f>西播磨!Q240</f>
        <v>3049</v>
      </c>
      <c r="R106" s="511">
        <f t="shared" si="161"/>
        <v>-12.1</v>
      </c>
    </row>
    <row r="107" spans="1:18" x14ac:dyDescent="0.2">
      <c r="A107" s="367"/>
      <c r="B107" s="369" t="s">
        <v>156</v>
      </c>
      <c r="C107" s="80">
        <f>西播磨!C264</f>
        <v>3048</v>
      </c>
      <c r="D107" s="80">
        <f>西播磨!D264</f>
        <v>2674</v>
      </c>
      <c r="E107" s="80">
        <f>西播磨!E264</f>
        <v>2920</v>
      </c>
      <c r="F107" s="80">
        <f>西播磨!F264</f>
        <v>2899</v>
      </c>
      <c r="G107" s="80">
        <f>西播磨!G264</f>
        <v>2740</v>
      </c>
      <c r="H107" s="80">
        <f>西播磨!H264</f>
        <v>2878</v>
      </c>
      <c r="I107" s="80">
        <f>西播磨!I264</f>
        <v>2964</v>
      </c>
      <c r="J107" s="80">
        <f>西播磨!J264</f>
        <v>3085</v>
      </c>
      <c r="K107" s="80">
        <f>西播磨!K264</f>
        <v>3008</v>
      </c>
      <c r="L107" s="80">
        <f>西播磨!L264</f>
        <v>3039</v>
      </c>
      <c r="M107" s="80">
        <f>西播磨!M264</f>
        <v>1809</v>
      </c>
      <c r="N107" s="80">
        <f>西播磨!N264</f>
        <v>2090</v>
      </c>
      <c r="O107" s="80">
        <f>西播磨!O264</f>
        <v>2418</v>
      </c>
      <c r="P107" s="80">
        <f>西播磨!P264</f>
        <v>3912</v>
      </c>
      <c r="Q107" s="80">
        <f>西播磨!Q264</f>
        <v>3364</v>
      </c>
      <c r="R107" s="511">
        <f t="shared" si="161"/>
        <v>-14</v>
      </c>
    </row>
    <row r="108" spans="1:18" x14ac:dyDescent="0.2">
      <c r="A108" s="366" t="s">
        <v>127</v>
      </c>
      <c r="B108" s="210" t="s">
        <v>247</v>
      </c>
      <c r="C108" s="99">
        <f>SUM(C109:C111)</f>
        <v>12817</v>
      </c>
      <c r="D108" s="99">
        <f t="shared" ref="D108" si="252">SUM(D109:D111)</f>
        <v>12328</v>
      </c>
      <c r="E108" s="99">
        <f t="shared" ref="E108" si="253">SUM(E109:E111)</f>
        <v>12232</v>
      </c>
      <c r="F108" s="99">
        <f t="shared" ref="F108" si="254">SUM(F109:F111)</f>
        <v>12310</v>
      </c>
      <c r="G108" s="99">
        <f t="shared" ref="G108" si="255">SUM(G109:G111)</f>
        <v>11888</v>
      </c>
      <c r="H108" s="99">
        <f t="shared" ref="H108" si="256">SUM(H109:H111)</f>
        <v>13388</v>
      </c>
      <c r="I108" s="99">
        <f t="shared" ref="I108:J108" si="257">SUM(I109:I111)</f>
        <v>14856</v>
      </c>
      <c r="J108" s="99">
        <f t="shared" si="257"/>
        <v>15201</v>
      </c>
      <c r="K108" s="99">
        <f t="shared" ref="K108:L108" si="258">SUM(K109:K111)</f>
        <v>13919</v>
      </c>
      <c r="L108" s="99">
        <f t="shared" si="258"/>
        <v>13493</v>
      </c>
      <c r="M108" s="99">
        <f t="shared" ref="M108:N108" si="259">SUM(M109:M111)</f>
        <v>6330</v>
      </c>
      <c r="N108" s="99">
        <f t="shared" si="259"/>
        <v>8849</v>
      </c>
      <c r="O108" s="99">
        <f t="shared" ref="O108:P108" si="260">SUM(O109:O111)</f>
        <v>12115</v>
      </c>
      <c r="P108" s="99">
        <f t="shared" si="260"/>
        <v>16153</v>
      </c>
      <c r="Q108" s="99">
        <f t="shared" ref="Q108" si="261">SUM(Q109:Q111)</f>
        <v>13071</v>
      </c>
      <c r="R108" s="511">
        <f t="shared" si="161"/>
        <v>-19.100000000000001</v>
      </c>
    </row>
    <row r="109" spans="1:18" x14ac:dyDescent="0.2">
      <c r="A109" s="366"/>
      <c r="B109" s="368" t="s">
        <v>154</v>
      </c>
      <c r="C109" s="78">
        <f>西播磨!C181</f>
        <v>476</v>
      </c>
      <c r="D109" s="78">
        <f>西播磨!D181</f>
        <v>283</v>
      </c>
      <c r="E109" s="78">
        <f>西播磨!E181</f>
        <v>314</v>
      </c>
      <c r="F109" s="78">
        <f>西播磨!F181</f>
        <v>255</v>
      </c>
      <c r="G109" s="78">
        <f>西播磨!G181</f>
        <v>291</v>
      </c>
      <c r="H109" s="78">
        <f>西播磨!H181</f>
        <v>345</v>
      </c>
      <c r="I109" s="78">
        <f>西播磨!I181</f>
        <v>372</v>
      </c>
      <c r="J109" s="78">
        <f>西播磨!J181</f>
        <v>541</v>
      </c>
      <c r="K109" s="78">
        <f>西播磨!K181</f>
        <v>653</v>
      </c>
      <c r="L109" s="78">
        <f>西播磨!L181</f>
        <v>558</v>
      </c>
      <c r="M109" s="78">
        <f>西播磨!M181</f>
        <v>357</v>
      </c>
      <c r="N109" s="78">
        <f>西播磨!N181</f>
        <v>505</v>
      </c>
      <c r="O109" s="78">
        <f>西播磨!O181</f>
        <v>608</v>
      </c>
      <c r="P109" s="78">
        <f>西播磨!P181</f>
        <v>678</v>
      </c>
      <c r="Q109" s="78">
        <f>西播磨!Q181</f>
        <v>686</v>
      </c>
      <c r="R109" s="511">
        <f t="shared" si="161"/>
        <v>1.2</v>
      </c>
    </row>
    <row r="110" spans="1:18" x14ac:dyDescent="0.2">
      <c r="A110" s="366"/>
      <c r="B110" s="368" t="s">
        <v>155</v>
      </c>
      <c r="C110" s="78">
        <f>西播磨!C243</f>
        <v>5609</v>
      </c>
      <c r="D110" s="78">
        <f>西播磨!D243</f>
        <v>5421</v>
      </c>
      <c r="E110" s="78">
        <f>西播磨!E243</f>
        <v>5428</v>
      </c>
      <c r="F110" s="78">
        <f>西播磨!F243</f>
        <v>5308</v>
      </c>
      <c r="G110" s="78">
        <f>西播磨!G243</f>
        <v>5048</v>
      </c>
      <c r="H110" s="78">
        <f>西播磨!H243</f>
        <v>5781</v>
      </c>
      <c r="I110" s="78">
        <f>西播磨!I243</f>
        <v>6376</v>
      </c>
      <c r="J110" s="78">
        <f>西播磨!J243</f>
        <v>6433</v>
      </c>
      <c r="K110" s="78">
        <f>西播磨!K243</f>
        <v>5435</v>
      </c>
      <c r="L110" s="78">
        <f>西播磨!L243</f>
        <v>4932</v>
      </c>
      <c r="M110" s="78">
        <f>西播磨!M243</f>
        <v>2060</v>
      </c>
      <c r="N110" s="78">
        <f>西播磨!N243</f>
        <v>3099</v>
      </c>
      <c r="O110" s="78">
        <f>西播磨!O243</f>
        <v>3967</v>
      </c>
      <c r="P110" s="78">
        <f>西播磨!P243</f>
        <v>5465</v>
      </c>
      <c r="Q110" s="78">
        <f>西播磨!Q243</f>
        <v>4434</v>
      </c>
      <c r="R110" s="511">
        <f t="shared" si="161"/>
        <v>-18.899999999999999</v>
      </c>
    </row>
    <row r="111" spans="1:18" x14ac:dyDescent="0.2">
      <c r="A111" s="367"/>
      <c r="B111" s="369" t="s">
        <v>156</v>
      </c>
      <c r="C111" s="80">
        <f>西播磨!C267</f>
        <v>6732</v>
      </c>
      <c r="D111" s="80">
        <f>西播磨!D267</f>
        <v>6624</v>
      </c>
      <c r="E111" s="80">
        <f>西播磨!E267</f>
        <v>6490</v>
      </c>
      <c r="F111" s="80">
        <f>西播磨!F267</f>
        <v>6747</v>
      </c>
      <c r="G111" s="80">
        <f>西播磨!G267</f>
        <v>6549</v>
      </c>
      <c r="H111" s="80">
        <f>西播磨!H267</f>
        <v>7262</v>
      </c>
      <c r="I111" s="80">
        <f>西播磨!I267</f>
        <v>8108</v>
      </c>
      <c r="J111" s="80">
        <f>西播磨!J267</f>
        <v>8227</v>
      </c>
      <c r="K111" s="80">
        <f>西播磨!K267</f>
        <v>7831</v>
      </c>
      <c r="L111" s="80">
        <f>西播磨!L267</f>
        <v>8003</v>
      </c>
      <c r="M111" s="80">
        <f>西播磨!M267</f>
        <v>3913</v>
      </c>
      <c r="N111" s="80">
        <f>西播磨!N267</f>
        <v>5245</v>
      </c>
      <c r="O111" s="80">
        <f>西播磨!O267</f>
        <v>7540</v>
      </c>
      <c r="P111" s="80">
        <f>西播磨!P267</f>
        <v>10010</v>
      </c>
      <c r="Q111" s="80">
        <f>西播磨!Q267</f>
        <v>7951</v>
      </c>
      <c r="R111" s="511">
        <f t="shared" si="161"/>
        <v>-20.6</v>
      </c>
    </row>
    <row r="112" spans="1:18" x14ac:dyDescent="0.2">
      <c r="A112" s="366" t="s">
        <v>251</v>
      </c>
      <c r="B112" s="210" t="s">
        <v>247</v>
      </c>
      <c r="C112" s="99">
        <f>SUM(C113:C115)</f>
        <v>13935</v>
      </c>
      <c r="D112" s="99">
        <f t="shared" ref="D112" si="262">SUM(D113:D115)</f>
        <v>13951</v>
      </c>
      <c r="E112" s="99">
        <f t="shared" ref="E112" si="263">SUM(E113:E115)</f>
        <v>14414</v>
      </c>
      <c r="F112" s="99">
        <f t="shared" ref="F112" si="264">SUM(F113:F115)</f>
        <v>14371</v>
      </c>
      <c r="G112" s="99">
        <f t="shared" ref="G112" si="265">SUM(G113:G115)</f>
        <v>14597</v>
      </c>
      <c r="H112" s="99">
        <f t="shared" ref="H112" si="266">SUM(H113:H115)</f>
        <v>17388</v>
      </c>
      <c r="I112" s="99">
        <f t="shared" ref="I112:J112" si="267">SUM(I113:I115)</f>
        <v>18008</v>
      </c>
      <c r="J112" s="99">
        <f t="shared" si="267"/>
        <v>18260</v>
      </c>
      <c r="K112" s="99">
        <f t="shared" ref="K112:L112" si="268">SUM(K113:K115)</f>
        <v>17180</v>
      </c>
      <c r="L112" s="99">
        <f t="shared" si="268"/>
        <v>17853</v>
      </c>
      <c r="M112" s="99">
        <f t="shared" ref="M112:N112" si="269">SUM(M113:M115)</f>
        <v>9729</v>
      </c>
      <c r="N112" s="99">
        <f t="shared" si="269"/>
        <v>14201</v>
      </c>
      <c r="O112" s="99">
        <f t="shared" ref="O112:P112" si="270">SUM(O113:O115)</f>
        <v>18409</v>
      </c>
      <c r="P112" s="99">
        <f t="shared" si="270"/>
        <v>22381</v>
      </c>
      <c r="Q112" s="99">
        <f t="shared" ref="Q112" si="271">SUM(Q113:Q115)</f>
        <v>20845</v>
      </c>
      <c r="R112" s="511">
        <f t="shared" si="161"/>
        <v>-6.9</v>
      </c>
    </row>
    <row r="113" spans="1:18" x14ac:dyDescent="0.2">
      <c r="A113" s="366"/>
      <c r="B113" s="368" t="s">
        <v>154</v>
      </c>
      <c r="C113" s="78">
        <f>西播磨!C189</f>
        <v>1475</v>
      </c>
      <c r="D113" s="78">
        <f>西播磨!D189</f>
        <v>1607</v>
      </c>
      <c r="E113" s="78">
        <f>西播磨!E189</f>
        <v>1909</v>
      </c>
      <c r="F113" s="78">
        <f>西播磨!F189</f>
        <v>1809</v>
      </c>
      <c r="G113" s="78">
        <f>西播磨!G189</f>
        <v>2325</v>
      </c>
      <c r="H113" s="78">
        <f>西播磨!H189</f>
        <v>2765</v>
      </c>
      <c r="I113" s="78">
        <f>西播磨!I189</f>
        <v>2954</v>
      </c>
      <c r="J113" s="78">
        <f>西播磨!J189</f>
        <v>3014</v>
      </c>
      <c r="K113" s="78">
        <f>西播磨!K189</f>
        <v>3197</v>
      </c>
      <c r="L113" s="78">
        <f>西播磨!L189</f>
        <v>3120</v>
      </c>
      <c r="M113" s="78">
        <f>西播磨!M189</f>
        <v>2652</v>
      </c>
      <c r="N113" s="78">
        <f>西播磨!N189</f>
        <v>3751</v>
      </c>
      <c r="O113" s="78">
        <f>西播磨!O189</f>
        <v>4458</v>
      </c>
      <c r="P113" s="78">
        <f>西播磨!P189</f>
        <v>4927</v>
      </c>
      <c r="Q113" s="78">
        <f>西播磨!Q189</f>
        <v>5038</v>
      </c>
      <c r="R113" s="511">
        <f t="shared" si="161"/>
        <v>2.2999999999999998</v>
      </c>
    </row>
    <row r="114" spans="1:18" x14ac:dyDescent="0.2">
      <c r="A114" s="366"/>
      <c r="B114" s="368" t="s">
        <v>155</v>
      </c>
      <c r="C114" s="78">
        <f>西播磨!C246</f>
        <v>6278</v>
      </c>
      <c r="D114" s="78">
        <f>西播磨!D246</f>
        <v>6314</v>
      </c>
      <c r="E114" s="78">
        <f>西播磨!E246</f>
        <v>6408</v>
      </c>
      <c r="F114" s="78">
        <f>西播磨!F246</f>
        <v>6432</v>
      </c>
      <c r="G114" s="78">
        <f>西播磨!G246</f>
        <v>6283</v>
      </c>
      <c r="H114" s="78">
        <f>西播磨!H246</f>
        <v>7490</v>
      </c>
      <c r="I114" s="78">
        <f>西播磨!I246</f>
        <v>7795</v>
      </c>
      <c r="J114" s="78">
        <f>西播磨!J246</f>
        <v>7914</v>
      </c>
      <c r="K114" s="78">
        <f>西播磨!K246</f>
        <v>7044</v>
      </c>
      <c r="L114" s="78">
        <f>西播磨!L246</f>
        <v>7345</v>
      </c>
      <c r="M114" s="78">
        <f>西播磨!M246</f>
        <v>3573</v>
      </c>
      <c r="N114" s="78">
        <f>西播磨!N246</f>
        <v>5378</v>
      </c>
      <c r="O114" s="78">
        <f>西播磨!O246</f>
        <v>7244</v>
      </c>
      <c r="P114" s="78">
        <f>西播磨!P246</f>
        <v>9074</v>
      </c>
      <c r="Q114" s="78">
        <f>西播磨!Q246</f>
        <v>8117</v>
      </c>
      <c r="R114" s="511">
        <f t="shared" si="161"/>
        <v>-10.5</v>
      </c>
    </row>
    <row r="115" spans="1:18" x14ac:dyDescent="0.2">
      <c r="A115" s="367"/>
      <c r="B115" s="369" t="s">
        <v>156</v>
      </c>
      <c r="C115" s="80">
        <f>西播磨!C270</f>
        <v>6182</v>
      </c>
      <c r="D115" s="80">
        <f>西播磨!D270</f>
        <v>6030</v>
      </c>
      <c r="E115" s="80">
        <f>西播磨!E270</f>
        <v>6097</v>
      </c>
      <c r="F115" s="80">
        <f>西播磨!F270</f>
        <v>6130</v>
      </c>
      <c r="G115" s="80">
        <f>西播磨!G270</f>
        <v>5989</v>
      </c>
      <c r="H115" s="80">
        <f>西播磨!H270</f>
        <v>7133</v>
      </c>
      <c r="I115" s="80">
        <f>西播磨!I270</f>
        <v>7259</v>
      </c>
      <c r="J115" s="80">
        <f>西播磨!J270</f>
        <v>7332</v>
      </c>
      <c r="K115" s="80">
        <f>西播磨!K270</f>
        <v>6939</v>
      </c>
      <c r="L115" s="80">
        <f>西播磨!L270</f>
        <v>7388</v>
      </c>
      <c r="M115" s="80">
        <f>西播磨!M270</f>
        <v>3504</v>
      </c>
      <c r="N115" s="80">
        <f>西播磨!N270</f>
        <v>5072</v>
      </c>
      <c r="O115" s="80">
        <f>西播磨!O270</f>
        <v>6707</v>
      </c>
      <c r="P115" s="80">
        <f>西播磨!P270</f>
        <v>8380</v>
      </c>
      <c r="Q115" s="80">
        <f>西播磨!Q270</f>
        <v>7690</v>
      </c>
      <c r="R115" s="511">
        <f t="shared" si="161"/>
        <v>-8.1999999999999993</v>
      </c>
    </row>
    <row r="116" spans="1:18" x14ac:dyDescent="0.2">
      <c r="A116" s="366" t="s">
        <v>126</v>
      </c>
      <c r="B116" s="210" t="s">
        <v>247</v>
      </c>
      <c r="C116" s="99">
        <f>SUM(C117:C119)</f>
        <v>8440</v>
      </c>
      <c r="D116" s="99">
        <f t="shared" ref="D116" si="272">SUM(D117:D119)</f>
        <v>8553</v>
      </c>
      <c r="E116" s="99">
        <f t="shared" ref="E116" si="273">SUM(E117:E119)</f>
        <v>8443</v>
      </c>
      <c r="F116" s="99">
        <f t="shared" ref="F116" si="274">SUM(F117:F119)</f>
        <v>8923</v>
      </c>
      <c r="G116" s="99">
        <f t="shared" ref="G116" si="275">SUM(G117:G119)</f>
        <v>8131</v>
      </c>
      <c r="H116" s="99">
        <f t="shared" ref="H116" si="276">SUM(H117:H119)</f>
        <v>9513</v>
      </c>
      <c r="I116" s="99">
        <f t="shared" ref="I116:J116" si="277">SUM(I117:I119)</f>
        <v>9417</v>
      </c>
      <c r="J116" s="99">
        <f t="shared" si="277"/>
        <v>8699</v>
      </c>
      <c r="K116" s="99">
        <f t="shared" ref="K116:L116" si="278">SUM(K117:K119)</f>
        <v>8373</v>
      </c>
      <c r="L116" s="99">
        <f t="shared" si="278"/>
        <v>7976</v>
      </c>
      <c r="M116" s="99">
        <f t="shared" ref="M116:N116" si="279">SUM(M117:M119)</f>
        <v>5316</v>
      </c>
      <c r="N116" s="99">
        <f t="shared" si="279"/>
        <v>6878</v>
      </c>
      <c r="O116" s="99">
        <f t="shared" ref="O116:P116" si="280">SUM(O117:O119)</f>
        <v>7217</v>
      </c>
      <c r="P116" s="99">
        <f t="shared" si="280"/>
        <v>9167</v>
      </c>
      <c r="Q116" s="99">
        <f t="shared" ref="Q116" si="281">SUM(Q117:Q119)</f>
        <v>8815</v>
      </c>
      <c r="R116" s="511">
        <f t="shared" si="161"/>
        <v>-3.8</v>
      </c>
    </row>
    <row r="117" spans="1:18" x14ac:dyDescent="0.2">
      <c r="A117" s="366"/>
      <c r="B117" s="368" t="s">
        <v>154</v>
      </c>
      <c r="C117" s="78">
        <f>西播磨!C197</f>
        <v>311</v>
      </c>
      <c r="D117" s="78">
        <f>西播磨!D197</f>
        <v>312</v>
      </c>
      <c r="E117" s="78">
        <f>西播磨!E197</f>
        <v>357</v>
      </c>
      <c r="F117" s="78">
        <f>西播磨!F197</f>
        <v>350</v>
      </c>
      <c r="G117" s="78">
        <f>西播磨!G197</f>
        <v>390</v>
      </c>
      <c r="H117" s="78">
        <f>西播磨!H197</f>
        <v>454</v>
      </c>
      <c r="I117" s="78">
        <f>西播磨!I197</f>
        <v>457</v>
      </c>
      <c r="J117" s="78">
        <f>西播磨!J197</f>
        <v>465</v>
      </c>
      <c r="K117" s="78">
        <f>西播磨!K197</f>
        <v>500</v>
      </c>
      <c r="L117" s="78">
        <f>西播磨!L197</f>
        <v>486</v>
      </c>
      <c r="M117" s="78">
        <f>西播磨!M197</f>
        <v>434</v>
      </c>
      <c r="N117" s="78">
        <f>西播磨!N197</f>
        <v>595</v>
      </c>
      <c r="O117" s="78">
        <f>西播磨!O197</f>
        <v>533</v>
      </c>
      <c r="P117" s="78">
        <f>西播磨!P197</f>
        <v>596</v>
      </c>
      <c r="Q117" s="78">
        <f>西播磨!Q197</f>
        <v>673</v>
      </c>
      <c r="R117" s="511">
        <f t="shared" si="161"/>
        <v>12.9</v>
      </c>
    </row>
    <row r="118" spans="1:18" x14ac:dyDescent="0.2">
      <c r="A118" s="366"/>
      <c r="B118" s="368" t="s">
        <v>155</v>
      </c>
      <c r="C118" s="78">
        <f>西播磨!C249</f>
        <v>3792</v>
      </c>
      <c r="D118" s="78">
        <f>西播磨!D249</f>
        <v>3899</v>
      </c>
      <c r="E118" s="78">
        <f>西播磨!E249</f>
        <v>3864</v>
      </c>
      <c r="F118" s="78">
        <f>西播磨!F249</f>
        <v>4011</v>
      </c>
      <c r="G118" s="78">
        <f>西播磨!G249</f>
        <v>3595</v>
      </c>
      <c r="H118" s="78">
        <f>西播磨!H249</f>
        <v>4259</v>
      </c>
      <c r="I118" s="78">
        <f>西播磨!I249</f>
        <v>4211</v>
      </c>
      <c r="J118" s="78">
        <f>西播磨!J249</f>
        <v>3864</v>
      </c>
      <c r="K118" s="78">
        <f>西播磨!K249</f>
        <v>3496</v>
      </c>
      <c r="L118" s="78">
        <f>西播磨!L249</f>
        <v>3224</v>
      </c>
      <c r="M118" s="78">
        <f>西播磨!M249</f>
        <v>1963</v>
      </c>
      <c r="N118" s="78">
        <f>西播磨!N249</f>
        <v>2650</v>
      </c>
      <c r="O118" s="78">
        <f>西播磨!O249</f>
        <v>2623</v>
      </c>
      <c r="P118" s="78">
        <f>西播磨!P249</f>
        <v>3433</v>
      </c>
      <c r="Q118" s="78">
        <f>西播磨!Q249</f>
        <v>3293</v>
      </c>
      <c r="R118" s="511">
        <f t="shared" si="161"/>
        <v>-4.0999999999999996</v>
      </c>
    </row>
    <row r="119" spans="1:18" x14ac:dyDescent="0.2">
      <c r="A119" s="367"/>
      <c r="B119" s="369" t="s">
        <v>156</v>
      </c>
      <c r="C119" s="80">
        <f>西播磨!C273</f>
        <v>4337</v>
      </c>
      <c r="D119" s="80">
        <f>西播磨!D273</f>
        <v>4342</v>
      </c>
      <c r="E119" s="80">
        <f>西播磨!E273</f>
        <v>4222</v>
      </c>
      <c r="F119" s="80">
        <f>西播磨!F273</f>
        <v>4562</v>
      </c>
      <c r="G119" s="80">
        <f>西播磨!G273</f>
        <v>4146</v>
      </c>
      <c r="H119" s="80">
        <f>西播磨!H273</f>
        <v>4800</v>
      </c>
      <c r="I119" s="80">
        <f>西播磨!I273</f>
        <v>4749</v>
      </c>
      <c r="J119" s="80">
        <f>西播磨!J273</f>
        <v>4370</v>
      </c>
      <c r="K119" s="80">
        <f>西播磨!K273</f>
        <v>4377</v>
      </c>
      <c r="L119" s="80">
        <f>西播磨!L273</f>
        <v>4266</v>
      </c>
      <c r="M119" s="80">
        <f>西播磨!M273</f>
        <v>2919</v>
      </c>
      <c r="N119" s="80">
        <f>西播磨!N273</f>
        <v>3633</v>
      </c>
      <c r="O119" s="80">
        <f>西播磨!O273</f>
        <v>4061</v>
      </c>
      <c r="P119" s="80">
        <f>西播磨!P273</f>
        <v>5138</v>
      </c>
      <c r="Q119" s="80">
        <f>西播磨!Q273</f>
        <v>4849</v>
      </c>
      <c r="R119" s="511">
        <f t="shared" si="161"/>
        <v>-5.6</v>
      </c>
    </row>
    <row r="120" spans="1:18" x14ac:dyDescent="0.2">
      <c r="A120" s="366" t="s">
        <v>128</v>
      </c>
      <c r="B120" s="210" t="s">
        <v>247</v>
      </c>
      <c r="C120" s="99">
        <f>SUM(C121:C123)</f>
        <v>1754</v>
      </c>
      <c r="D120" s="99">
        <f t="shared" ref="D120" si="282">SUM(D121:D123)</f>
        <v>1429</v>
      </c>
      <c r="E120" s="99">
        <f t="shared" ref="E120" si="283">SUM(E121:E123)</f>
        <v>1425</v>
      </c>
      <c r="F120" s="99">
        <f t="shared" ref="F120" si="284">SUM(F121:F123)</f>
        <v>1334</v>
      </c>
      <c r="G120" s="99">
        <f t="shared" ref="G120" si="285">SUM(G121:G123)</f>
        <v>1375</v>
      </c>
      <c r="H120" s="99">
        <f t="shared" ref="H120" si="286">SUM(H121:H123)</f>
        <v>1596</v>
      </c>
      <c r="I120" s="99">
        <f t="shared" ref="I120:J120" si="287">SUM(I121:I123)</f>
        <v>1590</v>
      </c>
      <c r="J120" s="99">
        <f t="shared" si="287"/>
        <v>1656</v>
      </c>
      <c r="K120" s="99">
        <f t="shared" ref="K120:L120" si="288">SUM(K121:K123)</f>
        <v>1587</v>
      </c>
      <c r="L120" s="99">
        <f t="shared" si="288"/>
        <v>1540</v>
      </c>
      <c r="M120" s="99">
        <f t="shared" ref="M120:N120" si="289">SUM(M121:M123)</f>
        <v>743</v>
      </c>
      <c r="N120" s="99">
        <f t="shared" si="289"/>
        <v>912</v>
      </c>
      <c r="O120" s="99">
        <f t="shared" ref="O120:P120" si="290">SUM(O121:O123)</f>
        <v>1177</v>
      </c>
      <c r="P120" s="99">
        <f t="shared" si="290"/>
        <v>1666</v>
      </c>
      <c r="Q120" s="99">
        <f t="shared" ref="Q120" si="291">SUM(Q121:Q123)</f>
        <v>1501</v>
      </c>
      <c r="R120" s="511">
        <f t="shared" si="161"/>
        <v>-9.9</v>
      </c>
    </row>
    <row r="121" spans="1:18" x14ac:dyDescent="0.2">
      <c r="A121" s="366"/>
      <c r="B121" s="368" t="s">
        <v>154</v>
      </c>
      <c r="C121" s="78">
        <f>西播磨!C205</f>
        <v>177</v>
      </c>
      <c r="D121" s="78">
        <f>西播磨!D205</f>
        <v>25</v>
      </c>
      <c r="E121" s="78">
        <f>西播磨!E205</f>
        <v>124</v>
      </c>
      <c r="F121" s="78">
        <f>西播磨!F205</f>
        <v>137</v>
      </c>
      <c r="G121" s="78">
        <f>西播磨!G205</f>
        <v>203</v>
      </c>
      <c r="H121" s="78">
        <f>西播磨!H205</f>
        <v>252</v>
      </c>
      <c r="I121" s="78">
        <f>西播磨!I205</f>
        <v>270</v>
      </c>
      <c r="J121" s="78">
        <f>西播磨!J205</f>
        <v>260</v>
      </c>
      <c r="K121" s="78">
        <f>西播磨!K205</f>
        <v>259</v>
      </c>
      <c r="L121" s="78">
        <f>西播磨!L205</f>
        <v>258</v>
      </c>
      <c r="M121" s="78">
        <f>西播磨!M205</f>
        <v>270</v>
      </c>
      <c r="N121" s="78">
        <f>西播磨!N205</f>
        <v>327</v>
      </c>
      <c r="O121" s="78">
        <f>西播磨!O205</f>
        <v>302</v>
      </c>
      <c r="P121" s="78">
        <f>西播磨!P205</f>
        <v>391</v>
      </c>
      <c r="Q121" s="78">
        <f>西播磨!Q205</f>
        <v>412</v>
      </c>
      <c r="R121" s="511">
        <f t="shared" si="161"/>
        <v>5.4</v>
      </c>
    </row>
    <row r="122" spans="1:18" x14ac:dyDescent="0.2">
      <c r="A122" s="366"/>
      <c r="B122" s="368" t="s">
        <v>155</v>
      </c>
      <c r="C122" s="78">
        <f>西播磨!C252</f>
        <v>758</v>
      </c>
      <c r="D122" s="78">
        <f>西播磨!D252</f>
        <v>620</v>
      </c>
      <c r="E122" s="78">
        <f>西播磨!E252</f>
        <v>627</v>
      </c>
      <c r="F122" s="78">
        <f>西播磨!F252</f>
        <v>583</v>
      </c>
      <c r="G122" s="78">
        <f>西播磨!G252</f>
        <v>570</v>
      </c>
      <c r="H122" s="78">
        <f>西播磨!H252</f>
        <v>664</v>
      </c>
      <c r="I122" s="78">
        <f>西播磨!I252</f>
        <v>658</v>
      </c>
      <c r="J122" s="78">
        <f>西播磨!J252</f>
        <v>689</v>
      </c>
      <c r="K122" s="78">
        <f>西播磨!K252</f>
        <v>623</v>
      </c>
      <c r="L122" s="78">
        <f>西播磨!L252</f>
        <v>598</v>
      </c>
      <c r="M122" s="78">
        <f>西播磨!M252</f>
        <v>260</v>
      </c>
      <c r="N122" s="78">
        <f>西播磨!N252</f>
        <v>316</v>
      </c>
      <c r="O122" s="78">
        <f>西播磨!O252</f>
        <v>398</v>
      </c>
      <c r="P122" s="78">
        <f>西播磨!P252</f>
        <v>590</v>
      </c>
      <c r="Q122" s="78">
        <f>西播磨!Q252</f>
        <v>513</v>
      </c>
      <c r="R122" s="511">
        <f t="shared" si="161"/>
        <v>-13.1</v>
      </c>
    </row>
    <row r="123" spans="1:18" x14ac:dyDescent="0.2">
      <c r="A123" s="367"/>
      <c r="B123" s="369" t="s">
        <v>156</v>
      </c>
      <c r="C123" s="80">
        <f>西播磨!C276</f>
        <v>819</v>
      </c>
      <c r="D123" s="80">
        <f>西播磨!D276</f>
        <v>784</v>
      </c>
      <c r="E123" s="80">
        <f>西播磨!E276</f>
        <v>674</v>
      </c>
      <c r="F123" s="80">
        <f>西播磨!F276</f>
        <v>614</v>
      </c>
      <c r="G123" s="80">
        <f>西播磨!G276</f>
        <v>602</v>
      </c>
      <c r="H123" s="80">
        <f>西播磨!H276</f>
        <v>680</v>
      </c>
      <c r="I123" s="80">
        <f>西播磨!I276</f>
        <v>662</v>
      </c>
      <c r="J123" s="80">
        <f>西播磨!J276</f>
        <v>707</v>
      </c>
      <c r="K123" s="80">
        <f>西播磨!K276</f>
        <v>705</v>
      </c>
      <c r="L123" s="80">
        <f>西播磨!L276</f>
        <v>684</v>
      </c>
      <c r="M123" s="80">
        <f>西播磨!M276</f>
        <v>213</v>
      </c>
      <c r="N123" s="80">
        <f>西播磨!N276</f>
        <v>269</v>
      </c>
      <c r="O123" s="80">
        <f>西播磨!O276</f>
        <v>477</v>
      </c>
      <c r="P123" s="80">
        <f>西播磨!P276</f>
        <v>685</v>
      </c>
      <c r="Q123" s="80">
        <f>西播磨!Q276</f>
        <v>576</v>
      </c>
      <c r="R123" s="511">
        <f t="shared" si="161"/>
        <v>-15.9</v>
      </c>
    </row>
    <row r="124" spans="1:18" x14ac:dyDescent="0.2">
      <c r="A124" s="366" t="s">
        <v>129</v>
      </c>
      <c r="B124" s="210" t="s">
        <v>247</v>
      </c>
      <c r="C124" s="99">
        <f>SUM(C125:C127)</f>
        <v>2487</v>
      </c>
      <c r="D124" s="99">
        <f t="shared" ref="D124" si="292">SUM(D125:D127)</f>
        <v>2709</v>
      </c>
      <c r="E124" s="99">
        <f t="shared" ref="E124" si="293">SUM(E125:E127)</f>
        <v>2502</v>
      </c>
      <c r="F124" s="99">
        <f t="shared" ref="F124" si="294">SUM(F125:F127)</f>
        <v>2253</v>
      </c>
      <c r="G124" s="99">
        <f t="shared" ref="G124" si="295">SUM(G125:G127)</f>
        <v>2083</v>
      </c>
      <c r="H124" s="99">
        <f t="shared" ref="H124" si="296">SUM(H125:H127)</f>
        <v>2067</v>
      </c>
      <c r="I124" s="99">
        <f t="shared" ref="I124:J124" si="297">SUM(I125:I127)</f>
        <v>2259</v>
      </c>
      <c r="J124" s="99">
        <f t="shared" si="297"/>
        <v>2502</v>
      </c>
      <c r="K124" s="99">
        <f t="shared" ref="K124:L124" si="298">SUM(K125:K127)</f>
        <v>2009</v>
      </c>
      <c r="L124" s="99">
        <f t="shared" si="298"/>
        <v>1896</v>
      </c>
      <c r="M124" s="99">
        <f t="shared" ref="M124:N124" si="299">SUM(M125:M127)</f>
        <v>895</v>
      </c>
      <c r="N124" s="99">
        <f t="shared" si="299"/>
        <v>1388</v>
      </c>
      <c r="O124" s="99">
        <f t="shared" ref="O124:P124" si="300">SUM(O125:O127)</f>
        <v>1519</v>
      </c>
      <c r="P124" s="99">
        <f t="shared" si="300"/>
        <v>2303</v>
      </c>
      <c r="Q124" s="99">
        <f t="shared" ref="Q124" si="301">SUM(Q125:Q127)</f>
        <v>1982</v>
      </c>
      <c r="R124" s="511">
        <f t="shared" si="161"/>
        <v>-13.9</v>
      </c>
    </row>
    <row r="125" spans="1:18" x14ac:dyDescent="0.2">
      <c r="A125" s="366"/>
      <c r="B125" s="368" t="s">
        <v>154</v>
      </c>
      <c r="C125" s="78">
        <f>西播磨!C213</f>
        <v>126</v>
      </c>
      <c r="D125" s="78">
        <f>西播磨!D213</f>
        <v>121</v>
      </c>
      <c r="E125" s="78">
        <f>西播磨!E213</f>
        <v>117</v>
      </c>
      <c r="F125" s="78">
        <f>西播磨!F213</f>
        <v>94</v>
      </c>
      <c r="G125" s="78">
        <f>西播磨!G213</f>
        <v>108</v>
      </c>
      <c r="H125" s="78">
        <f>西播磨!H213</f>
        <v>41</v>
      </c>
      <c r="I125" s="78">
        <f>西播磨!I213</f>
        <v>47</v>
      </c>
      <c r="J125" s="78">
        <f>西播磨!J213</f>
        <v>53</v>
      </c>
      <c r="K125" s="78">
        <f>西播磨!K213</f>
        <v>53</v>
      </c>
      <c r="L125" s="78">
        <f>西播磨!L213</f>
        <v>53</v>
      </c>
      <c r="M125" s="78">
        <f>西播磨!M213</f>
        <v>20</v>
      </c>
      <c r="N125" s="78">
        <f>西播磨!N213</f>
        <v>43</v>
      </c>
      <c r="O125" s="78">
        <f>西播磨!O213</f>
        <v>47</v>
      </c>
      <c r="P125" s="78">
        <f>西播磨!P213</f>
        <v>64</v>
      </c>
      <c r="Q125" s="78">
        <f>西播磨!Q213</f>
        <v>68</v>
      </c>
      <c r="R125" s="511">
        <f t="shared" si="161"/>
        <v>6.3</v>
      </c>
    </row>
    <row r="126" spans="1:18" x14ac:dyDescent="0.2">
      <c r="A126" s="366"/>
      <c r="B126" s="368" t="s">
        <v>155</v>
      </c>
      <c r="C126" s="78">
        <f>西播磨!C255</f>
        <v>1095</v>
      </c>
      <c r="D126" s="78">
        <f>西播磨!D255</f>
        <v>1219</v>
      </c>
      <c r="E126" s="78">
        <f>西播磨!E255</f>
        <v>1127</v>
      </c>
      <c r="F126" s="78">
        <f>西播磨!F255</f>
        <v>1002</v>
      </c>
      <c r="G126" s="78">
        <f>西播磨!G255</f>
        <v>904</v>
      </c>
      <c r="H126" s="78">
        <f>西播磨!H255</f>
        <v>900</v>
      </c>
      <c r="I126" s="78">
        <f>西播磨!I255</f>
        <v>978</v>
      </c>
      <c r="J126" s="78">
        <f>西播磨!J255</f>
        <v>1068</v>
      </c>
      <c r="K126" s="78">
        <f>西播磨!K255</f>
        <v>792</v>
      </c>
      <c r="L126" s="78">
        <f>西播磨!L255</f>
        <v>697</v>
      </c>
      <c r="M126" s="78">
        <f>西播磨!M255</f>
        <v>297</v>
      </c>
      <c r="N126" s="78">
        <f>西播磨!N255</f>
        <v>492</v>
      </c>
      <c r="O126" s="78">
        <f>西播磨!O255</f>
        <v>504</v>
      </c>
      <c r="P126" s="78">
        <f>西播磨!P255</f>
        <v>790</v>
      </c>
      <c r="Q126" s="78">
        <f>西播磨!Q255</f>
        <v>684</v>
      </c>
      <c r="R126" s="511">
        <f t="shared" si="161"/>
        <v>-13.4</v>
      </c>
    </row>
    <row r="127" spans="1:18" x14ac:dyDescent="0.2">
      <c r="A127" s="367"/>
      <c r="B127" s="369" t="s">
        <v>156</v>
      </c>
      <c r="C127" s="80">
        <f>西播磨!C279</f>
        <v>1266</v>
      </c>
      <c r="D127" s="80">
        <f>西播磨!D279</f>
        <v>1369</v>
      </c>
      <c r="E127" s="80">
        <f>西播磨!E279</f>
        <v>1258</v>
      </c>
      <c r="F127" s="80">
        <f>西播磨!F279</f>
        <v>1157</v>
      </c>
      <c r="G127" s="80">
        <f>西播磨!G279</f>
        <v>1071</v>
      </c>
      <c r="H127" s="80">
        <f>西播磨!H279</f>
        <v>1126</v>
      </c>
      <c r="I127" s="80">
        <f>西播磨!I279</f>
        <v>1234</v>
      </c>
      <c r="J127" s="80">
        <f>西播磨!J279</f>
        <v>1381</v>
      </c>
      <c r="K127" s="80">
        <f>西播磨!K279</f>
        <v>1164</v>
      </c>
      <c r="L127" s="80">
        <f>西播磨!L279</f>
        <v>1146</v>
      </c>
      <c r="M127" s="80">
        <f>西播磨!M279</f>
        <v>578</v>
      </c>
      <c r="N127" s="80">
        <f>西播磨!N279</f>
        <v>853</v>
      </c>
      <c r="O127" s="80">
        <f>西播磨!O279</f>
        <v>968</v>
      </c>
      <c r="P127" s="80">
        <f>西播磨!P279</f>
        <v>1449</v>
      </c>
      <c r="Q127" s="80">
        <f>西播磨!Q279</f>
        <v>1230</v>
      </c>
      <c r="R127" s="511">
        <f t="shared" si="161"/>
        <v>-15.1</v>
      </c>
    </row>
    <row r="128" spans="1:18" x14ac:dyDescent="0.2">
      <c r="A128" s="366" t="s">
        <v>130</v>
      </c>
      <c r="B128" s="210" t="s">
        <v>247</v>
      </c>
      <c r="C128" s="99">
        <f>SUM(C129:C131)</f>
        <v>5417</v>
      </c>
      <c r="D128" s="99">
        <f t="shared" ref="D128" si="302">SUM(D129:D131)</f>
        <v>5471</v>
      </c>
      <c r="E128" s="99">
        <f t="shared" ref="E128" si="303">SUM(E129:E131)</f>
        <v>5245</v>
      </c>
      <c r="F128" s="99">
        <f t="shared" ref="F128" si="304">SUM(F129:F131)</f>
        <v>5142</v>
      </c>
      <c r="G128" s="99">
        <f t="shared" ref="G128" si="305">SUM(G129:G131)</f>
        <v>4877</v>
      </c>
      <c r="H128" s="99">
        <f t="shared" ref="H128" si="306">SUM(H129:H131)</f>
        <v>5738</v>
      </c>
      <c r="I128" s="99">
        <f t="shared" ref="I128:J128" si="307">SUM(I129:I131)</f>
        <v>6055</v>
      </c>
      <c r="J128" s="99">
        <f t="shared" si="307"/>
        <v>6844</v>
      </c>
      <c r="K128" s="99">
        <f t="shared" ref="K128:L128" si="308">SUM(K129:K131)</f>
        <v>6597</v>
      </c>
      <c r="L128" s="99">
        <f t="shared" si="308"/>
        <v>6668</v>
      </c>
      <c r="M128" s="99">
        <f t="shared" ref="M128:N128" si="309">SUM(M129:M131)</f>
        <v>3354</v>
      </c>
      <c r="N128" s="99">
        <f t="shared" si="309"/>
        <v>4524</v>
      </c>
      <c r="O128" s="99">
        <f t="shared" ref="O128:P128" si="310">SUM(O129:O131)</f>
        <v>5308</v>
      </c>
      <c r="P128" s="99">
        <f t="shared" si="310"/>
        <v>7362</v>
      </c>
      <c r="Q128" s="99">
        <f t="shared" ref="Q128" si="311">SUM(Q129:Q131)</f>
        <v>6763</v>
      </c>
      <c r="R128" s="511">
        <f t="shared" si="161"/>
        <v>-8.1</v>
      </c>
    </row>
    <row r="129" spans="1:18" x14ac:dyDescent="0.2">
      <c r="A129" s="366"/>
      <c r="B129" s="368" t="s">
        <v>154</v>
      </c>
      <c r="C129" s="78">
        <f>西播磨!C221</f>
        <v>375</v>
      </c>
      <c r="D129" s="78">
        <f>西播磨!D221</f>
        <v>420</v>
      </c>
      <c r="E129" s="78">
        <f>西播磨!E221</f>
        <v>458</v>
      </c>
      <c r="F129" s="78">
        <f>西播磨!F221</f>
        <v>438</v>
      </c>
      <c r="G129" s="78">
        <f>西播磨!G221</f>
        <v>513</v>
      </c>
      <c r="H129" s="78">
        <f>西播磨!H221</f>
        <v>655</v>
      </c>
      <c r="I129" s="78">
        <f>西播磨!I221</f>
        <v>768</v>
      </c>
      <c r="J129" s="78">
        <f>西播磨!J221</f>
        <v>835</v>
      </c>
      <c r="K129" s="78">
        <f>西播磨!K221</f>
        <v>909</v>
      </c>
      <c r="L129" s="78">
        <f>西播磨!L221</f>
        <v>874</v>
      </c>
      <c r="M129" s="78">
        <f>西播磨!M221</f>
        <v>420</v>
      </c>
      <c r="N129" s="78">
        <f>西播磨!N221</f>
        <v>669</v>
      </c>
      <c r="O129" s="78">
        <f>西播磨!O221</f>
        <v>797</v>
      </c>
      <c r="P129" s="78">
        <f>西播磨!P221</f>
        <v>1051</v>
      </c>
      <c r="Q129" s="78">
        <f>西播磨!Q221</f>
        <v>1249</v>
      </c>
      <c r="R129" s="511">
        <f t="shared" si="161"/>
        <v>18.8</v>
      </c>
    </row>
    <row r="130" spans="1:18" x14ac:dyDescent="0.2">
      <c r="A130" s="366"/>
      <c r="B130" s="368" t="s">
        <v>155</v>
      </c>
      <c r="C130" s="78">
        <f>西播磨!C258</f>
        <v>2373</v>
      </c>
      <c r="D130" s="78">
        <f>西播磨!D258</f>
        <v>2434</v>
      </c>
      <c r="E130" s="78">
        <f>西播磨!E258</f>
        <v>2320</v>
      </c>
      <c r="F130" s="78">
        <f>西播磨!F258</f>
        <v>2256</v>
      </c>
      <c r="G130" s="78">
        <f>西播磨!G258</f>
        <v>2085</v>
      </c>
      <c r="H130" s="78">
        <f>西播磨!H258</f>
        <v>2468</v>
      </c>
      <c r="I130" s="78">
        <f>西播磨!I258</f>
        <v>2590</v>
      </c>
      <c r="J130" s="78">
        <f>西播磨!J258</f>
        <v>2905</v>
      </c>
      <c r="K130" s="78">
        <f>西播磨!K258</f>
        <v>2643</v>
      </c>
      <c r="L130" s="78">
        <f>西播磨!L258</f>
        <v>2607</v>
      </c>
      <c r="M130" s="78">
        <f>西播磨!M258</f>
        <v>1168</v>
      </c>
      <c r="N130" s="78">
        <f>西播磨!N258</f>
        <v>1628</v>
      </c>
      <c r="O130" s="78">
        <f>西播磨!O258</f>
        <v>1838</v>
      </c>
      <c r="P130" s="78">
        <f>西播磨!P258</f>
        <v>2685</v>
      </c>
      <c r="Q130" s="78">
        <f>西播磨!Q258</f>
        <v>2416</v>
      </c>
      <c r="R130" s="511">
        <f t="shared" si="161"/>
        <v>-10</v>
      </c>
    </row>
    <row r="131" spans="1:18" x14ac:dyDescent="0.2">
      <c r="A131" s="367" t="s">
        <v>153</v>
      </c>
      <c r="B131" s="369" t="s">
        <v>156</v>
      </c>
      <c r="C131" s="80">
        <f>西播磨!C282</f>
        <v>2669</v>
      </c>
      <c r="D131" s="80">
        <f>西播磨!D282</f>
        <v>2617</v>
      </c>
      <c r="E131" s="80">
        <f>西播磨!E282</f>
        <v>2467</v>
      </c>
      <c r="F131" s="80">
        <f>西播磨!F282</f>
        <v>2448</v>
      </c>
      <c r="G131" s="80">
        <f>西播磨!G282</f>
        <v>2279</v>
      </c>
      <c r="H131" s="80">
        <f>西播磨!H282</f>
        <v>2615</v>
      </c>
      <c r="I131" s="80">
        <f>西播磨!I282</f>
        <v>2697</v>
      </c>
      <c r="J131" s="80">
        <f>西播磨!J282</f>
        <v>3104</v>
      </c>
      <c r="K131" s="80">
        <f>西播磨!K282</f>
        <v>3045</v>
      </c>
      <c r="L131" s="80">
        <f>西播磨!L282</f>
        <v>3187</v>
      </c>
      <c r="M131" s="80">
        <f>西播磨!M282</f>
        <v>1766</v>
      </c>
      <c r="N131" s="80">
        <f>西播磨!N282</f>
        <v>2227</v>
      </c>
      <c r="O131" s="80">
        <f>西播磨!O282</f>
        <v>2673</v>
      </c>
      <c r="P131" s="80">
        <f>西播磨!P282</f>
        <v>3626</v>
      </c>
      <c r="Q131" s="80">
        <f>西播磨!Q282</f>
        <v>3098</v>
      </c>
      <c r="R131" s="511">
        <f t="shared" si="161"/>
        <v>-14.6</v>
      </c>
    </row>
    <row r="132" spans="1:18" x14ac:dyDescent="0.2">
      <c r="A132" s="366" t="s">
        <v>131</v>
      </c>
      <c r="B132" s="210" t="s">
        <v>247</v>
      </c>
      <c r="C132" s="101">
        <f>SUM(C133:C135)</f>
        <v>42663</v>
      </c>
      <c r="D132" s="101">
        <f t="shared" ref="D132" si="312">SUM(D133:D135)</f>
        <v>46623</v>
      </c>
      <c r="E132" s="101">
        <f t="shared" ref="E132" si="313">SUM(E133:E135)</f>
        <v>46088</v>
      </c>
      <c r="F132" s="101">
        <f t="shared" ref="F132" si="314">SUM(F133:F135)</f>
        <v>45965</v>
      </c>
      <c r="G132" s="101">
        <f t="shared" ref="G132" si="315">SUM(G133:G135)</f>
        <v>47592</v>
      </c>
      <c r="H132" s="101">
        <f t="shared" ref="H132" si="316">SUM(H133:H135)</f>
        <v>51970</v>
      </c>
      <c r="I132" s="101">
        <f t="shared" ref="I132:J132" si="317">SUM(I133:I135)</f>
        <v>54487</v>
      </c>
      <c r="J132" s="101">
        <f t="shared" si="317"/>
        <v>55648</v>
      </c>
      <c r="K132" s="101">
        <f t="shared" ref="K132:L132" si="318">SUM(K133:K135)</f>
        <v>54817</v>
      </c>
      <c r="L132" s="101">
        <f t="shared" si="318"/>
        <v>54524</v>
      </c>
      <c r="M132" s="101">
        <f t="shared" ref="M132:N132" si="319">SUM(M133:M135)</f>
        <v>27191</v>
      </c>
      <c r="N132" s="101">
        <f t="shared" si="319"/>
        <v>33893</v>
      </c>
      <c r="O132" s="101">
        <f t="shared" ref="O132:P132" si="320">SUM(O133:O135)</f>
        <v>47746</v>
      </c>
      <c r="P132" s="101">
        <f t="shared" si="320"/>
        <v>60094</v>
      </c>
      <c r="Q132" s="101">
        <f t="shared" ref="Q132" si="321">SUM(Q133:Q135)</f>
        <v>57076</v>
      </c>
      <c r="R132" s="511">
        <f t="shared" si="161"/>
        <v>-5</v>
      </c>
    </row>
    <row r="133" spans="1:18" x14ac:dyDescent="0.2">
      <c r="A133" s="366"/>
      <c r="B133" s="368" t="s">
        <v>154</v>
      </c>
      <c r="C133" s="356">
        <f>但馬!C154</f>
        <v>6538</v>
      </c>
      <c r="D133" s="356">
        <f>但馬!D154</f>
        <v>8121</v>
      </c>
      <c r="E133" s="356">
        <f>但馬!E154</f>
        <v>8507</v>
      </c>
      <c r="F133" s="356">
        <f>但馬!F154</f>
        <v>8550</v>
      </c>
      <c r="G133" s="356">
        <f>但馬!G154</f>
        <v>10033</v>
      </c>
      <c r="H133" s="356">
        <f>但馬!H154</f>
        <v>10389</v>
      </c>
      <c r="I133" s="356">
        <f>但馬!I154</f>
        <v>11281</v>
      </c>
      <c r="J133" s="356">
        <f>但馬!J154</f>
        <v>12246</v>
      </c>
      <c r="K133" s="356">
        <f>但馬!K154</f>
        <v>13360</v>
      </c>
      <c r="L133" s="356">
        <f>但馬!L154</f>
        <v>13321</v>
      </c>
      <c r="M133" s="356">
        <f>但馬!M154</f>
        <v>8449</v>
      </c>
      <c r="N133" s="356">
        <f>但馬!N154</f>
        <v>10762</v>
      </c>
      <c r="O133" s="356">
        <f>但馬!O154</f>
        <v>13243</v>
      </c>
      <c r="P133" s="356">
        <f>但馬!P154</f>
        <v>15456</v>
      </c>
      <c r="Q133" s="356">
        <f>但馬!Q154</f>
        <v>16724</v>
      </c>
      <c r="R133" s="511">
        <f t="shared" ref="R133:R171" si="322">ROUND((Q133-P133)/P133*100,1)</f>
        <v>8.1999999999999993</v>
      </c>
    </row>
    <row r="134" spans="1:18" x14ac:dyDescent="0.2">
      <c r="A134" s="366"/>
      <c r="B134" s="368" t="s">
        <v>155</v>
      </c>
      <c r="C134" s="356">
        <f>但馬!C205</f>
        <v>16696</v>
      </c>
      <c r="D134" s="356">
        <f>但馬!D205</f>
        <v>18104</v>
      </c>
      <c r="E134" s="356">
        <f>但馬!E205</f>
        <v>18228</v>
      </c>
      <c r="F134" s="356">
        <f>但馬!F205</f>
        <v>18116</v>
      </c>
      <c r="G134" s="356">
        <f>但馬!G205</f>
        <v>18154</v>
      </c>
      <c r="H134" s="356">
        <f>但馬!H205</f>
        <v>19995</v>
      </c>
      <c r="I134" s="356">
        <f>但馬!I205</f>
        <v>20935</v>
      </c>
      <c r="J134" s="356">
        <f>但馬!J205</f>
        <v>21174</v>
      </c>
      <c r="K134" s="356">
        <f>但馬!K205</f>
        <v>19877</v>
      </c>
      <c r="L134" s="356">
        <f>但馬!L205</f>
        <v>19517</v>
      </c>
      <c r="M134" s="356">
        <f>但馬!M205</f>
        <v>8865</v>
      </c>
      <c r="N134" s="356">
        <f>但馬!N205</f>
        <v>11382</v>
      </c>
      <c r="O134" s="356">
        <f>但馬!O205</f>
        <v>16098</v>
      </c>
      <c r="P134" s="356">
        <f>但馬!P205</f>
        <v>20793</v>
      </c>
      <c r="Q134" s="356">
        <f>但馬!Q205</f>
        <v>19158</v>
      </c>
      <c r="R134" s="511">
        <f t="shared" si="322"/>
        <v>-7.9</v>
      </c>
    </row>
    <row r="135" spans="1:18" x14ac:dyDescent="0.2">
      <c r="A135" s="367"/>
      <c r="B135" s="369" t="s">
        <v>156</v>
      </c>
      <c r="C135" s="80">
        <f>但馬!C223</f>
        <v>19429</v>
      </c>
      <c r="D135" s="80">
        <f>但馬!D223</f>
        <v>20398</v>
      </c>
      <c r="E135" s="80">
        <f>但馬!E223</f>
        <v>19353</v>
      </c>
      <c r="F135" s="80">
        <f>但馬!F223</f>
        <v>19299</v>
      </c>
      <c r="G135" s="80">
        <f>但馬!G223</f>
        <v>19405</v>
      </c>
      <c r="H135" s="80">
        <f>但馬!H223</f>
        <v>21586</v>
      </c>
      <c r="I135" s="80">
        <f>但馬!I223</f>
        <v>22271</v>
      </c>
      <c r="J135" s="80">
        <f>但馬!J223</f>
        <v>22228</v>
      </c>
      <c r="K135" s="80">
        <f>但馬!K223</f>
        <v>21580</v>
      </c>
      <c r="L135" s="80">
        <f>但馬!L223</f>
        <v>21686</v>
      </c>
      <c r="M135" s="80">
        <f>但馬!M223</f>
        <v>9877</v>
      </c>
      <c r="N135" s="80">
        <f>但馬!N223</f>
        <v>11749</v>
      </c>
      <c r="O135" s="80">
        <f>但馬!O223</f>
        <v>18405</v>
      </c>
      <c r="P135" s="80">
        <f>但馬!P223</f>
        <v>23845</v>
      </c>
      <c r="Q135" s="80">
        <f>但馬!Q223</f>
        <v>21194</v>
      </c>
      <c r="R135" s="511">
        <f t="shared" si="322"/>
        <v>-11.1</v>
      </c>
    </row>
    <row r="136" spans="1:18" x14ac:dyDescent="0.2">
      <c r="A136" s="366" t="s">
        <v>132</v>
      </c>
      <c r="B136" s="210" t="s">
        <v>247</v>
      </c>
      <c r="C136" s="101">
        <f>SUM(C137:C139)</f>
        <v>10434</v>
      </c>
      <c r="D136" s="101">
        <f t="shared" ref="D136" si="323">SUM(D137:D139)</f>
        <v>9098</v>
      </c>
      <c r="E136" s="101">
        <f t="shared" ref="E136" si="324">SUM(E137:E139)</f>
        <v>11034</v>
      </c>
      <c r="F136" s="101">
        <f t="shared" ref="F136" si="325">SUM(F137:F139)</f>
        <v>12107</v>
      </c>
      <c r="G136" s="101">
        <f t="shared" ref="G136" si="326">SUM(G137:G139)</f>
        <v>11350</v>
      </c>
      <c r="H136" s="101">
        <f t="shared" ref="H136" si="327">SUM(H137:H139)</f>
        <v>11183</v>
      </c>
      <c r="I136" s="101">
        <f t="shared" ref="I136:J136" si="328">SUM(I137:I139)</f>
        <v>13725</v>
      </c>
      <c r="J136" s="101">
        <f t="shared" si="328"/>
        <v>14057</v>
      </c>
      <c r="K136" s="101">
        <f t="shared" ref="K136:L136" si="329">SUM(K137:K139)</f>
        <v>12639</v>
      </c>
      <c r="L136" s="101">
        <f t="shared" si="329"/>
        <v>11384</v>
      </c>
      <c r="M136" s="101">
        <f t="shared" ref="M136:N136" si="330">SUM(M137:M139)</f>
        <v>4800</v>
      </c>
      <c r="N136" s="101">
        <f t="shared" si="330"/>
        <v>6192</v>
      </c>
      <c r="O136" s="101">
        <f t="shared" ref="O136:P136" si="331">SUM(O137:O139)</f>
        <v>10413</v>
      </c>
      <c r="P136" s="101">
        <f t="shared" si="331"/>
        <v>13540</v>
      </c>
      <c r="Q136" s="101">
        <f t="shared" ref="Q136" si="332">SUM(Q137:Q139)</f>
        <v>13602</v>
      </c>
      <c r="R136" s="511">
        <f t="shared" si="322"/>
        <v>0.5</v>
      </c>
    </row>
    <row r="137" spans="1:18" x14ac:dyDescent="0.2">
      <c r="A137" s="366"/>
      <c r="B137" s="368" t="s">
        <v>154</v>
      </c>
      <c r="C137" s="356">
        <f>但馬!C162</f>
        <v>1313</v>
      </c>
      <c r="D137" s="356">
        <f>但馬!D162</f>
        <v>1139</v>
      </c>
      <c r="E137" s="356">
        <f>但馬!E162</f>
        <v>1687</v>
      </c>
      <c r="F137" s="356">
        <f>但馬!F162</f>
        <v>2065</v>
      </c>
      <c r="G137" s="356">
        <f>但馬!G162</f>
        <v>1949</v>
      </c>
      <c r="H137" s="356">
        <f>但馬!H162</f>
        <v>1408</v>
      </c>
      <c r="I137" s="356">
        <f>但馬!I162</f>
        <v>2303</v>
      </c>
      <c r="J137" s="356">
        <f>但馬!J162</f>
        <v>2662</v>
      </c>
      <c r="K137" s="356">
        <f>但馬!K162</f>
        <v>2371</v>
      </c>
      <c r="L137" s="356">
        <f>但馬!L162</f>
        <v>2100</v>
      </c>
      <c r="M137" s="356">
        <f>但馬!M162</f>
        <v>474</v>
      </c>
      <c r="N137" s="356">
        <f>但馬!N162</f>
        <v>701</v>
      </c>
      <c r="O137" s="356">
        <f>但馬!O162</f>
        <v>1893</v>
      </c>
      <c r="P137" s="356">
        <f>但馬!P162</f>
        <v>2499</v>
      </c>
      <c r="Q137" s="356">
        <f>但馬!Q162</f>
        <v>2788</v>
      </c>
      <c r="R137" s="511">
        <f t="shared" si="322"/>
        <v>11.6</v>
      </c>
    </row>
    <row r="138" spans="1:18" x14ac:dyDescent="0.2">
      <c r="A138" s="366"/>
      <c r="B138" s="368" t="s">
        <v>155</v>
      </c>
      <c r="C138" s="356">
        <f>但馬!C208</f>
        <v>4091</v>
      </c>
      <c r="D138" s="356">
        <f>但馬!D208</f>
        <v>3436</v>
      </c>
      <c r="E138" s="356">
        <f>但馬!E208</f>
        <v>4311</v>
      </c>
      <c r="F138" s="356">
        <f>但馬!F208</f>
        <v>4667</v>
      </c>
      <c r="G138" s="356">
        <f>但馬!G208</f>
        <v>4357</v>
      </c>
      <c r="H138" s="356">
        <f>但馬!H208</f>
        <v>4324</v>
      </c>
      <c r="I138" s="356">
        <f>但馬!I208</f>
        <v>5212</v>
      </c>
      <c r="J138" s="356">
        <f>但馬!J208</f>
        <v>5245</v>
      </c>
      <c r="K138" s="356">
        <f>但馬!K208</f>
        <v>4537</v>
      </c>
      <c r="L138" s="356">
        <f>但馬!L208</f>
        <v>3948</v>
      </c>
      <c r="M138" s="356">
        <f>但馬!M208</f>
        <v>1521</v>
      </c>
      <c r="N138" s="356">
        <f>但馬!N208</f>
        <v>2072</v>
      </c>
      <c r="O138" s="356">
        <f>但馬!O208</f>
        <v>3466</v>
      </c>
      <c r="P138" s="356">
        <f>但馬!P208</f>
        <v>4632</v>
      </c>
      <c r="Q138" s="356">
        <f>但馬!Q208</f>
        <v>4520</v>
      </c>
      <c r="R138" s="511">
        <f t="shared" si="322"/>
        <v>-2.4</v>
      </c>
    </row>
    <row r="139" spans="1:18" x14ac:dyDescent="0.2">
      <c r="A139" s="367"/>
      <c r="B139" s="369" t="s">
        <v>156</v>
      </c>
      <c r="C139" s="80">
        <f>但馬!C226</f>
        <v>5030</v>
      </c>
      <c r="D139" s="80">
        <f>但馬!D226</f>
        <v>4523</v>
      </c>
      <c r="E139" s="80">
        <f>但馬!E226</f>
        <v>5036</v>
      </c>
      <c r="F139" s="80">
        <f>但馬!F226</f>
        <v>5375</v>
      </c>
      <c r="G139" s="80">
        <f>但馬!G226</f>
        <v>5044</v>
      </c>
      <c r="H139" s="80">
        <f>但馬!H226</f>
        <v>5451</v>
      </c>
      <c r="I139" s="80">
        <f>但馬!I226</f>
        <v>6210</v>
      </c>
      <c r="J139" s="80">
        <f>但馬!J226</f>
        <v>6150</v>
      </c>
      <c r="K139" s="80">
        <f>但馬!K226</f>
        <v>5731</v>
      </c>
      <c r="L139" s="80">
        <f>但馬!L226</f>
        <v>5336</v>
      </c>
      <c r="M139" s="80">
        <f>但馬!M226</f>
        <v>2805</v>
      </c>
      <c r="N139" s="80">
        <f>但馬!N226</f>
        <v>3419</v>
      </c>
      <c r="O139" s="80">
        <f>但馬!O226</f>
        <v>5054</v>
      </c>
      <c r="P139" s="80">
        <f>但馬!P226</f>
        <v>6409</v>
      </c>
      <c r="Q139" s="80">
        <f>但馬!Q226</f>
        <v>6294</v>
      </c>
      <c r="R139" s="511">
        <f t="shared" si="322"/>
        <v>-1.8</v>
      </c>
    </row>
    <row r="140" spans="1:18" x14ac:dyDescent="0.2">
      <c r="A140" s="366" t="s">
        <v>133</v>
      </c>
      <c r="B140" s="210" t="s">
        <v>247</v>
      </c>
      <c r="C140" s="101">
        <f>SUM(C141:C143)</f>
        <v>6570</v>
      </c>
      <c r="D140" s="101">
        <f t="shared" ref="D140" si="333">SUM(D141:D143)</f>
        <v>6861</v>
      </c>
      <c r="E140" s="101">
        <f t="shared" ref="E140" si="334">SUM(E141:E143)</f>
        <v>13456</v>
      </c>
      <c r="F140" s="101">
        <f t="shared" ref="F140" si="335">SUM(F141:F143)</f>
        <v>16167</v>
      </c>
      <c r="G140" s="101">
        <f t="shared" ref="G140" si="336">SUM(G141:G143)</f>
        <v>15790</v>
      </c>
      <c r="H140" s="101">
        <f t="shared" ref="H140" si="337">SUM(H141:H143)</f>
        <v>16863</v>
      </c>
      <c r="I140" s="101">
        <f t="shared" ref="I140:J140" si="338">SUM(I141:I143)</f>
        <v>16890</v>
      </c>
      <c r="J140" s="101">
        <f t="shared" si="338"/>
        <v>17276</v>
      </c>
      <c r="K140" s="101">
        <f t="shared" ref="K140:L140" si="339">SUM(K141:K143)</f>
        <v>16347</v>
      </c>
      <c r="L140" s="101">
        <f t="shared" si="339"/>
        <v>15911</v>
      </c>
      <c r="M140" s="101">
        <f t="shared" ref="M140:N140" si="340">SUM(M141:M143)</f>
        <v>8623</v>
      </c>
      <c r="N140" s="101">
        <f t="shared" si="340"/>
        <v>10950</v>
      </c>
      <c r="O140" s="101">
        <f t="shared" ref="O140:P140" si="341">SUM(O141:O143)</f>
        <v>14582</v>
      </c>
      <c r="P140" s="101">
        <f t="shared" si="341"/>
        <v>19998</v>
      </c>
      <c r="Q140" s="101">
        <f t="shared" ref="Q140" si="342">SUM(Q141:Q143)</f>
        <v>18371</v>
      </c>
      <c r="R140" s="511">
        <f t="shared" si="322"/>
        <v>-8.1</v>
      </c>
    </row>
    <row r="141" spans="1:18" x14ac:dyDescent="0.2">
      <c r="A141" s="366"/>
      <c r="B141" s="368" t="s">
        <v>154</v>
      </c>
      <c r="C141" s="356">
        <f>但馬!C170</f>
        <v>665</v>
      </c>
      <c r="D141" s="356">
        <f>但馬!D170</f>
        <v>589</v>
      </c>
      <c r="E141" s="356">
        <f>但馬!E170</f>
        <v>686</v>
      </c>
      <c r="F141" s="356">
        <f>但馬!F170</f>
        <v>670</v>
      </c>
      <c r="G141" s="356">
        <f>但馬!G170</f>
        <v>863</v>
      </c>
      <c r="H141" s="356">
        <f>但馬!H170</f>
        <v>1061</v>
      </c>
      <c r="I141" s="356">
        <f>但馬!I170</f>
        <v>1067</v>
      </c>
      <c r="J141" s="356">
        <f>但馬!J170</f>
        <v>1171</v>
      </c>
      <c r="K141" s="356">
        <f>但馬!K170</f>
        <v>1169</v>
      </c>
      <c r="L141" s="356">
        <f>但馬!L170</f>
        <v>1260</v>
      </c>
      <c r="M141" s="356">
        <f>但馬!M170</f>
        <v>710</v>
      </c>
      <c r="N141" s="356">
        <f>但馬!N170</f>
        <v>1027</v>
      </c>
      <c r="O141" s="356">
        <f>但馬!O170</f>
        <v>1170</v>
      </c>
      <c r="P141" s="356">
        <f>但馬!P170</f>
        <v>1805</v>
      </c>
      <c r="Q141" s="356">
        <f>但馬!Q170</f>
        <v>2063</v>
      </c>
      <c r="R141" s="511">
        <f t="shared" si="322"/>
        <v>14.3</v>
      </c>
    </row>
    <row r="142" spans="1:18" x14ac:dyDescent="0.2">
      <c r="A142" s="366"/>
      <c r="B142" s="368" t="s">
        <v>155</v>
      </c>
      <c r="C142" s="356">
        <f>但馬!C211</f>
        <v>2517</v>
      </c>
      <c r="D142" s="356">
        <f>但馬!D211</f>
        <v>2664</v>
      </c>
      <c r="E142" s="356">
        <f>但馬!E211</f>
        <v>5341</v>
      </c>
      <c r="F142" s="356">
        <f>但馬!F211</f>
        <v>6178</v>
      </c>
      <c r="G142" s="356">
        <f>但馬!G211</f>
        <v>5993</v>
      </c>
      <c r="H142" s="356">
        <f>但馬!H211</f>
        <v>6578</v>
      </c>
      <c r="I142" s="356">
        <f>但馬!I211</f>
        <v>6503</v>
      </c>
      <c r="J142" s="356">
        <f>但馬!J211</f>
        <v>6494</v>
      </c>
      <c r="K142" s="356">
        <f>但馬!K211</f>
        <v>5723</v>
      </c>
      <c r="L142" s="356">
        <f>但馬!L211</f>
        <v>5192</v>
      </c>
      <c r="M142" s="356">
        <f>但馬!M211</f>
        <v>2606</v>
      </c>
      <c r="N142" s="356">
        <f>但馬!N211</f>
        <v>3509</v>
      </c>
      <c r="O142" s="356">
        <f>但馬!O211</f>
        <v>4570</v>
      </c>
      <c r="P142" s="356">
        <f>但馬!P211</f>
        <v>6367</v>
      </c>
      <c r="Q142" s="356">
        <f>但馬!Q211</f>
        <v>5805</v>
      </c>
      <c r="R142" s="511">
        <f t="shared" si="322"/>
        <v>-8.8000000000000007</v>
      </c>
    </row>
    <row r="143" spans="1:18" x14ac:dyDescent="0.2">
      <c r="A143" s="367"/>
      <c r="B143" s="369" t="s">
        <v>156</v>
      </c>
      <c r="C143" s="80">
        <f>但馬!C229</f>
        <v>3388</v>
      </c>
      <c r="D143" s="80">
        <f>但馬!D229</f>
        <v>3608</v>
      </c>
      <c r="E143" s="80">
        <f>但馬!E229</f>
        <v>7429</v>
      </c>
      <c r="F143" s="80">
        <f>但馬!F229</f>
        <v>9319</v>
      </c>
      <c r="G143" s="80">
        <f>但馬!G229</f>
        <v>8934</v>
      </c>
      <c r="H143" s="80">
        <f>但馬!H229</f>
        <v>9224</v>
      </c>
      <c r="I143" s="80">
        <f>但馬!I229</f>
        <v>9320</v>
      </c>
      <c r="J143" s="80">
        <f>但馬!J229</f>
        <v>9611</v>
      </c>
      <c r="K143" s="80">
        <f>但馬!K229</f>
        <v>9455</v>
      </c>
      <c r="L143" s="80">
        <f>但馬!L229</f>
        <v>9459</v>
      </c>
      <c r="M143" s="80">
        <f>但馬!M229</f>
        <v>5307</v>
      </c>
      <c r="N143" s="80">
        <f>但馬!N229</f>
        <v>6414</v>
      </c>
      <c r="O143" s="80">
        <f>但馬!O229</f>
        <v>8842</v>
      </c>
      <c r="P143" s="80">
        <f>但馬!P229</f>
        <v>11826</v>
      </c>
      <c r="Q143" s="80">
        <f>但馬!Q229</f>
        <v>10503</v>
      </c>
      <c r="R143" s="511">
        <f t="shared" si="322"/>
        <v>-11.2</v>
      </c>
    </row>
    <row r="144" spans="1:18" x14ac:dyDescent="0.2">
      <c r="A144" s="366" t="s">
        <v>134</v>
      </c>
      <c r="B144" s="210" t="s">
        <v>247</v>
      </c>
      <c r="C144" s="101">
        <f>SUM(C145:C147)</f>
        <v>12924</v>
      </c>
      <c r="D144" s="101">
        <f t="shared" ref="D144" si="343">SUM(D145:D147)</f>
        <v>13861</v>
      </c>
      <c r="E144" s="101">
        <f t="shared" ref="E144" si="344">SUM(E145:E147)</f>
        <v>15094</v>
      </c>
      <c r="F144" s="101">
        <f t="shared" ref="F144" si="345">SUM(F145:F147)</f>
        <v>16046</v>
      </c>
      <c r="G144" s="101">
        <f t="shared" ref="G144" si="346">SUM(G145:G147)</f>
        <v>14943</v>
      </c>
      <c r="H144" s="101">
        <f t="shared" ref="H144" si="347">SUM(H145:H147)</f>
        <v>16050</v>
      </c>
      <c r="I144" s="101">
        <f t="shared" ref="I144:J144" si="348">SUM(I145:I147)</f>
        <v>18231</v>
      </c>
      <c r="J144" s="101">
        <f t="shared" si="348"/>
        <v>18457</v>
      </c>
      <c r="K144" s="101">
        <f t="shared" ref="K144:L144" si="349">SUM(K145:K147)</f>
        <v>18369</v>
      </c>
      <c r="L144" s="101">
        <f t="shared" si="349"/>
        <v>15629</v>
      </c>
      <c r="M144" s="101">
        <f t="shared" ref="M144:N144" si="350">SUM(M145:M147)</f>
        <v>11465</v>
      </c>
      <c r="N144" s="101">
        <f t="shared" si="350"/>
        <v>12662</v>
      </c>
      <c r="O144" s="101">
        <f t="shared" ref="O144:P144" si="351">SUM(O145:O147)</f>
        <v>15040</v>
      </c>
      <c r="P144" s="101">
        <f t="shared" si="351"/>
        <v>18486</v>
      </c>
      <c r="Q144" s="101">
        <f t="shared" ref="Q144" si="352">SUM(Q145:Q147)</f>
        <v>18398</v>
      </c>
      <c r="R144" s="511">
        <f t="shared" si="322"/>
        <v>-0.5</v>
      </c>
    </row>
    <row r="145" spans="1:18" x14ac:dyDescent="0.2">
      <c r="A145" s="366"/>
      <c r="B145" s="368" t="s">
        <v>154</v>
      </c>
      <c r="C145" s="356">
        <f>但馬!C178</f>
        <v>1837</v>
      </c>
      <c r="D145" s="356">
        <f>但馬!D178</f>
        <v>2324</v>
      </c>
      <c r="E145" s="356">
        <f>但馬!E178</f>
        <v>2419</v>
      </c>
      <c r="F145" s="356">
        <f>但馬!F178</f>
        <v>2598</v>
      </c>
      <c r="G145" s="356">
        <f>但馬!G178</f>
        <v>2498</v>
      </c>
      <c r="H145" s="356">
        <f>但馬!H178</f>
        <v>2795</v>
      </c>
      <c r="I145" s="356">
        <f>但馬!I178</f>
        <v>3437</v>
      </c>
      <c r="J145" s="356">
        <f>但馬!J178</f>
        <v>3735</v>
      </c>
      <c r="K145" s="356">
        <f>但馬!K178</f>
        <v>3904</v>
      </c>
      <c r="L145" s="356">
        <f>但馬!L178</f>
        <v>3418</v>
      </c>
      <c r="M145" s="356">
        <f>但馬!M178</f>
        <v>3127</v>
      </c>
      <c r="N145" s="356">
        <f>但馬!N178</f>
        <v>3470</v>
      </c>
      <c r="O145" s="356">
        <f>但馬!O178</f>
        <v>3502</v>
      </c>
      <c r="P145" s="356">
        <f>但馬!P178</f>
        <v>3926</v>
      </c>
      <c r="Q145" s="356">
        <f>但馬!Q178</f>
        <v>4379</v>
      </c>
      <c r="R145" s="511">
        <f t="shared" si="322"/>
        <v>11.5</v>
      </c>
    </row>
    <row r="146" spans="1:18" x14ac:dyDescent="0.2">
      <c r="A146" s="366"/>
      <c r="B146" s="368" t="s">
        <v>155</v>
      </c>
      <c r="C146" s="78">
        <f>但馬!C214</f>
        <v>5107</v>
      </c>
      <c r="D146" s="78">
        <f>但馬!D214</f>
        <v>5371</v>
      </c>
      <c r="E146" s="78">
        <f>但馬!E214</f>
        <v>5970</v>
      </c>
      <c r="F146" s="78">
        <f>但馬!F214</f>
        <v>6264</v>
      </c>
      <c r="G146" s="78">
        <f>但馬!G214</f>
        <v>5757</v>
      </c>
      <c r="H146" s="78">
        <f>但馬!H214</f>
        <v>6221</v>
      </c>
      <c r="I146" s="78">
        <f>但馬!I214</f>
        <v>6971</v>
      </c>
      <c r="J146" s="78">
        <f>但馬!J214</f>
        <v>6947</v>
      </c>
      <c r="K146" s="78">
        <f>但馬!K214</f>
        <v>6644</v>
      </c>
      <c r="L146" s="78">
        <f>但馬!L214</f>
        <v>5498</v>
      </c>
      <c r="M146" s="78">
        <f>但馬!M214</f>
        <v>3766</v>
      </c>
      <c r="N146" s="78">
        <f>但馬!N214</f>
        <v>4322</v>
      </c>
      <c r="O146" s="78">
        <f>但馬!O214</f>
        <v>5104</v>
      </c>
      <c r="P146" s="78">
        <f>但馬!P214</f>
        <v>6399</v>
      </c>
      <c r="Q146" s="78">
        <f>但馬!Q214</f>
        <v>6204</v>
      </c>
      <c r="R146" s="511">
        <f t="shared" si="322"/>
        <v>-3</v>
      </c>
    </row>
    <row r="147" spans="1:18" x14ac:dyDescent="0.2">
      <c r="A147" s="367"/>
      <c r="B147" s="369" t="s">
        <v>156</v>
      </c>
      <c r="C147" s="80">
        <f>但馬!C232</f>
        <v>5980</v>
      </c>
      <c r="D147" s="80">
        <f>但馬!D232</f>
        <v>6166</v>
      </c>
      <c r="E147" s="80">
        <f>但馬!E232</f>
        <v>6705</v>
      </c>
      <c r="F147" s="80">
        <f>但馬!F232</f>
        <v>7184</v>
      </c>
      <c r="G147" s="80">
        <f>但馬!G232</f>
        <v>6688</v>
      </c>
      <c r="H147" s="80">
        <f>但馬!H232</f>
        <v>7034</v>
      </c>
      <c r="I147" s="80">
        <f>但馬!I232</f>
        <v>7823</v>
      </c>
      <c r="J147" s="80">
        <f>但馬!J232</f>
        <v>7775</v>
      </c>
      <c r="K147" s="80">
        <f>但馬!K232</f>
        <v>7821</v>
      </c>
      <c r="L147" s="80">
        <f>但馬!L232</f>
        <v>6713</v>
      </c>
      <c r="M147" s="80">
        <f>但馬!M232</f>
        <v>4572</v>
      </c>
      <c r="N147" s="80">
        <f>但馬!N232</f>
        <v>4870</v>
      </c>
      <c r="O147" s="80">
        <f>但馬!O232</f>
        <v>6434</v>
      </c>
      <c r="P147" s="80">
        <f>但馬!P232</f>
        <v>8161</v>
      </c>
      <c r="Q147" s="80">
        <f>但馬!Q232</f>
        <v>7815</v>
      </c>
      <c r="R147" s="511">
        <f t="shared" si="322"/>
        <v>-4.2</v>
      </c>
    </row>
    <row r="148" spans="1:18" x14ac:dyDescent="0.2">
      <c r="A148" s="366" t="s">
        <v>135</v>
      </c>
      <c r="B148" s="210" t="s">
        <v>247</v>
      </c>
      <c r="C148" s="101">
        <f>SUM(C149:C151)</f>
        <v>10148</v>
      </c>
      <c r="D148" s="101">
        <f t="shared" ref="D148" si="353">SUM(D149:D151)</f>
        <v>9522</v>
      </c>
      <c r="E148" s="101">
        <f t="shared" ref="E148" si="354">SUM(E149:E151)</f>
        <v>11137</v>
      </c>
      <c r="F148" s="101">
        <f t="shared" ref="F148" si="355">SUM(F149:F151)</f>
        <v>11162</v>
      </c>
      <c r="G148" s="101">
        <f t="shared" ref="G148" si="356">SUM(G149:G151)</f>
        <v>10928</v>
      </c>
      <c r="H148" s="101">
        <f t="shared" ref="H148" si="357">SUM(H149:H151)</f>
        <v>12563</v>
      </c>
      <c r="I148" s="101">
        <f t="shared" ref="I148:J148" si="358">SUM(I149:I151)</f>
        <v>13059</v>
      </c>
      <c r="J148" s="101">
        <f t="shared" si="358"/>
        <v>13570</v>
      </c>
      <c r="K148" s="101">
        <f t="shared" ref="K148:L148" si="359">SUM(K149:K151)</f>
        <v>13407</v>
      </c>
      <c r="L148" s="101">
        <f t="shared" si="359"/>
        <v>12789</v>
      </c>
      <c r="M148" s="101">
        <f t="shared" ref="M148:N148" si="360">SUM(M149:M151)</f>
        <v>7194</v>
      </c>
      <c r="N148" s="101">
        <f t="shared" si="360"/>
        <v>8725</v>
      </c>
      <c r="O148" s="101">
        <f t="shared" ref="O148:P148" si="361">SUM(O149:O151)</f>
        <v>11981</v>
      </c>
      <c r="P148" s="101">
        <f t="shared" si="361"/>
        <v>15651</v>
      </c>
      <c r="Q148" s="101">
        <f t="shared" ref="Q148" si="362">SUM(Q149:Q151)</f>
        <v>14853</v>
      </c>
      <c r="R148" s="511">
        <f t="shared" si="322"/>
        <v>-5.0999999999999996</v>
      </c>
    </row>
    <row r="149" spans="1:18" x14ac:dyDescent="0.2">
      <c r="A149" s="366"/>
      <c r="B149" s="368" t="s">
        <v>154</v>
      </c>
      <c r="C149" s="356">
        <f>但馬!C186</f>
        <v>1210</v>
      </c>
      <c r="D149" s="356">
        <f>但馬!D186</f>
        <v>1293</v>
      </c>
      <c r="E149" s="356">
        <f>但馬!E186</f>
        <v>1773</v>
      </c>
      <c r="F149" s="356">
        <f>但馬!F186</f>
        <v>1842</v>
      </c>
      <c r="G149" s="356">
        <f>但馬!G186</f>
        <v>2069</v>
      </c>
      <c r="H149" s="356">
        <f>但馬!H186</f>
        <v>2259</v>
      </c>
      <c r="I149" s="356">
        <f>但馬!I186</f>
        <v>2320</v>
      </c>
      <c r="J149" s="356">
        <f>但馬!J186</f>
        <v>2567</v>
      </c>
      <c r="K149" s="356">
        <f>但馬!K186</f>
        <v>2797</v>
      </c>
      <c r="L149" s="356">
        <f>但馬!L186</f>
        <v>2673</v>
      </c>
      <c r="M149" s="356">
        <f>但馬!M186</f>
        <v>1903</v>
      </c>
      <c r="N149" s="356">
        <f>但馬!N186</f>
        <v>2217</v>
      </c>
      <c r="O149" s="356">
        <f>但馬!O186</f>
        <v>2784</v>
      </c>
      <c r="P149" s="356">
        <f>但馬!P186</f>
        <v>3345</v>
      </c>
      <c r="Q149" s="356">
        <f>但馬!Q186</f>
        <v>3661</v>
      </c>
      <c r="R149" s="511">
        <f t="shared" si="322"/>
        <v>9.4</v>
      </c>
    </row>
    <row r="150" spans="1:18" x14ac:dyDescent="0.2">
      <c r="A150" s="366"/>
      <c r="B150" s="368" t="s">
        <v>155</v>
      </c>
      <c r="C150" s="356">
        <f>但馬!C217</f>
        <v>3976</v>
      </c>
      <c r="D150" s="356">
        <f>但馬!D217</f>
        <v>3703</v>
      </c>
      <c r="E150" s="356">
        <f>但馬!E217</f>
        <v>4463</v>
      </c>
      <c r="F150" s="356">
        <f>但馬!F217</f>
        <v>4435</v>
      </c>
      <c r="G150" s="356">
        <f>但馬!G217</f>
        <v>4183</v>
      </c>
      <c r="H150" s="356">
        <f>但馬!H217</f>
        <v>4874</v>
      </c>
      <c r="I150" s="356">
        <f>但馬!I217</f>
        <v>5090</v>
      </c>
      <c r="J150" s="356">
        <f>但馬!J217</f>
        <v>5220</v>
      </c>
      <c r="K150" s="356">
        <f>但馬!K217</f>
        <v>4862</v>
      </c>
      <c r="L150" s="356">
        <f>但馬!L217</f>
        <v>4510</v>
      </c>
      <c r="M150" s="356">
        <f>但馬!M217</f>
        <v>2327</v>
      </c>
      <c r="N150" s="356">
        <f>但馬!N217</f>
        <v>2916</v>
      </c>
      <c r="O150" s="356">
        <f>但馬!O217</f>
        <v>4009</v>
      </c>
      <c r="P150" s="356">
        <f>但馬!P217</f>
        <v>5350</v>
      </c>
      <c r="Q150" s="356">
        <f>但馬!Q217</f>
        <v>4963</v>
      </c>
      <c r="R150" s="511">
        <f t="shared" si="322"/>
        <v>-7.2</v>
      </c>
    </row>
    <row r="151" spans="1:18" x14ac:dyDescent="0.2">
      <c r="A151" s="366" t="s">
        <v>153</v>
      </c>
      <c r="B151" s="368" t="s">
        <v>156</v>
      </c>
      <c r="C151" s="356">
        <f>但馬!C235</f>
        <v>4962</v>
      </c>
      <c r="D151" s="356">
        <f>但馬!D235</f>
        <v>4526</v>
      </c>
      <c r="E151" s="356">
        <f>但馬!E235</f>
        <v>4901</v>
      </c>
      <c r="F151" s="356">
        <f>但馬!F235</f>
        <v>4885</v>
      </c>
      <c r="G151" s="356">
        <f>但馬!G235</f>
        <v>4676</v>
      </c>
      <c r="H151" s="356">
        <f>但馬!H235</f>
        <v>5430</v>
      </c>
      <c r="I151" s="356">
        <f>但馬!I235</f>
        <v>5649</v>
      </c>
      <c r="J151" s="356">
        <f>但馬!J235</f>
        <v>5783</v>
      </c>
      <c r="K151" s="356">
        <f>但馬!K235</f>
        <v>5748</v>
      </c>
      <c r="L151" s="356">
        <f>但馬!L235</f>
        <v>5606</v>
      </c>
      <c r="M151" s="356">
        <f>但馬!M235</f>
        <v>2964</v>
      </c>
      <c r="N151" s="356">
        <f>但馬!N235</f>
        <v>3592</v>
      </c>
      <c r="O151" s="356">
        <f>但馬!O235</f>
        <v>5188</v>
      </c>
      <c r="P151" s="356">
        <f>但馬!P235</f>
        <v>6956</v>
      </c>
      <c r="Q151" s="356">
        <f>但馬!Q235</f>
        <v>6229</v>
      </c>
      <c r="R151" s="511">
        <f t="shared" si="322"/>
        <v>-10.5</v>
      </c>
    </row>
    <row r="152" spans="1:18" x14ac:dyDescent="0.2">
      <c r="A152" s="365" t="s">
        <v>416</v>
      </c>
      <c r="B152" s="208" t="s">
        <v>247</v>
      </c>
      <c r="C152" s="98">
        <f>SUM(C153:C155)</f>
        <v>17559</v>
      </c>
      <c r="D152" s="98">
        <f t="shared" ref="D152" si="363">SUM(D153:D155)</f>
        <v>17735</v>
      </c>
      <c r="E152" s="98">
        <f t="shared" ref="E152" si="364">SUM(E153:E155)</f>
        <v>17016</v>
      </c>
      <c r="F152" s="98">
        <f t="shared" ref="F152" si="365">SUM(F153:F155)</f>
        <v>16131</v>
      </c>
      <c r="G152" s="98">
        <f t="shared" ref="G152" si="366">SUM(G153:G155)</f>
        <v>15231</v>
      </c>
      <c r="H152" s="98">
        <f t="shared" ref="H152" si="367">SUM(H153:H155)</f>
        <v>17213</v>
      </c>
      <c r="I152" s="98">
        <f t="shared" ref="I152:J152" si="368">SUM(I153:I155)</f>
        <v>19198</v>
      </c>
      <c r="J152" s="98">
        <f t="shared" si="368"/>
        <v>20158</v>
      </c>
      <c r="K152" s="98">
        <f t="shared" ref="K152:L152" si="369">SUM(K153:K155)</f>
        <v>19141</v>
      </c>
      <c r="L152" s="98">
        <f t="shared" si="369"/>
        <v>22519</v>
      </c>
      <c r="M152" s="98">
        <f t="shared" ref="M152:N152" si="370">SUM(M153:M155)</f>
        <v>13453</v>
      </c>
      <c r="N152" s="98">
        <f t="shared" si="370"/>
        <v>18700</v>
      </c>
      <c r="O152" s="98">
        <f t="shared" ref="O152:P152" si="371">SUM(O153:O155)</f>
        <v>21682</v>
      </c>
      <c r="P152" s="98">
        <f t="shared" si="371"/>
        <v>32779</v>
      </c>
      <c r="Q152" s="98">
        <f t="shared" ref="Q152" si="372">SUM(Q153:Q155)</f>
        <v>30148</v>
      </c>
      <c r="R152" s="511">
        <f t="shared" si="322"/>
        <v>-8</v>
      </c>
    </row>
    <row r="153" spans="1:18" x14ac:dyDescent="0.2">
      <c r="A153" s="366"/>
      <c r="B153" s="368" t="s">
        <v>154</v>
      </c>
      <c r="C153" s="78">
        <f>丹波!C128</f>
        <v>676</v>
      </c>
      <c r="D153" s="78">
        <f>丹波!D128</f>
        <v>641</v>
      </c>
      <c r="E153" s="78">
        <f>丹波!E128</f>
        <v>753</v>
      </c>
      <c r="F153" s="78">
        <f>丹波!F128</f>
        <v>611</v>
      </c>
      <c r="G153" s="78">
        <f>丹波!G128</f>
        <v>728</v>
      </c>
      <c r="H153" s="78">
        <f>丹波!H128</f>
        <v>771</v>
      </c>
      <c r="I153" s="78">
        <f>丹波!I128</f>
        <v>906</v>
      </c>
      <c r="J153" s="78">
        <f>丹波!J128</f>
        <v>1072</v>
      </c>
      <c r="K153" s="78">
        <f>丹波!K128</f>
        <v>1144</v>
      </c>
      <c r="L153" s="78">
        <f>丹波!L128</f>
        <v>1381</v>
      </c>
      <c r="M153" s="78">
        <f>丹波!M128</f>
        <v>870</v>
      </c>
      <c r="N153" s="78">
        <f>丹波!N128</f>
        <v>1222</v>
      </c>
      <c r="O153" s="78">
        <f>丹波!O128</f>
        <v>1218</v>
      </c>
      <c r="P153" s="78">
        <f>丹波!P128</f>
        <v>1532</v>
      </c>
      <c r="Q153" s="78">
        <f>丹波!Q128</f>
        <v>1610</v>
      </c>
      <c r="R153" s="511">
        <f t="shared" si="322"/>
        <v>5.0999999999999996</v>
      </c>
    </row>
    <row r="154" spans="1:18" x14ac:dyDescent="0.2">
      <c r="A154" s="366"/>
      <c r="B154" s="368" t="s">
        <v>155</v>
      </c>
      <c r="C154" s="78">
        <f>丹波!C155</f>
        <v>8248</v>
      </c>
      <c r="D154" s="78">
        <f>丹波!D155</f>
        <v>8395</v>
      </c>
      <c r="E154" s="78">
        <f>丹波!E155</f>
        <v>8071</v>
      </c>
      <c r="F154" s="78">
        <f>丹波!F155</f>
        <v>7583</v>
      </c>
      <c r="G154" s="78">
        <f>丹波!G155</f>
        <v>7032</v>
      </c>
      <c r="H154" s="78">
        <f>丹波!H155</f>
        <v>8112</v>
      </c>
      <c r="I154" s="78">
        <f>丹波!I155</f>
        <v>8988</v>
      </c>
      <c r="J154" s="78">
        <f>丹波!J155</f>
        <v>9386</v>
      </c>
      <c r="K154" s="78">
        <f>丹波!K155</f>
        <v>8398</v>
      </c>
      <c r="L154" s="78">
        <f>丹波!L155</f>
        <v>9507</v>
      </c>
      <c r="M154" s="78">
        <f>丹波!M155</f>
        <v>5488</v>
      </c>
      <c r="N154" s="78">
        <f>丹波!N155</f>
        <v>7894</v>
      </c>
      <c r="O154" s="78">
        <f>丹波!O155</f>
        <v>8866</v>
      </c>
      <c r="P154" s="78">
        <f>丹波!P155</f>
        <v>13609</v>
      </c>
      <c r="Q154" s="78">
        <f>丹波!Q155</f>
        <v>12516</v>
      </c>
      <c r="R154" s="511">
        <f t="shared" si="322"/>
        <v>-8</v>
      </c>
    </row>
    <row r="155" spans="1:18" x14ac:dyDescent="0.2">
      <c r="A155" s="367"/>
      <c r="B155" s="369" t="s">
        <v>156</v>
      </c>
      <c r="C155" s="80">
        <f>丹波!C165</f>
        <v>8635</v>
      </c>
      <c r="D155" s="80">
        <f>丹波!D165</f>
        <v>8699</v>
      </c>
      <c r="E155" s="80">
        <f>丹波!E165</f>
        <v>8192</v>
      </c>
      <c r="F155" s="80">
        <f>丹波!F165</f>
        <v>7937</v>
      </c>
      <c r="G155" s="80">
        <f>丹波!G165</f>
        <v>7471</v>
      </c>
      <c r="H155" s="80">
        <f>丹波!H165</f>
        <v>8330</v>
      </c>
      <c r="I155" s="80">
        <f>丹波!I165</f>
        <v>9304</v>
      </c>
      <c r="J155" s="80">
        <f>丹波!J165</f>
        <v>9700</v>
      </c>
      <c r="K155" s="80">
        <f>丹波!K165</f>
        <v>9599</v>
      </c>
      <c r="L155" s="80">
        <f>丹波!L165</f>
        <v>11631</v>
      </c>
      <c r="M155" s="80">
        <f>丹波!M165</f>
        <v>7095</v>
      </c>
      <c r="N155" s="80">
        <f>丹波!N165</f>
        <v>9584</v>
      </c>
      <c r="O155" s="80">
        <f>丹波!O165</f>
        <v>11598</v>
      </c>
      <c r="P155" s="80">
        <f>丹波!P165</f>
        <v>17638</v>
      </c>
      <c r="Q155" s="80">
        <f>丹波!Q165</f>
        <v>16022</v>
      </c>
      <c r="R155" s="511">
        <f t="shared" si="322"/>
        <v>-9.1999999999999993</v>
      </c>
    </row>
    <row r="156" spans="1:18" x14ac:dyDescent="0.2">
      <c r="A156" s="366" t="s">
        <v>136</v>
      </c>
      <c r="B156" s="210" t="s">
        <v>247</v>
      </c>
      <c r="C156" s="99">
        <f>SUM(C157:C159)</f>
        <v>14510</v>
      </c>
      <c r="D156" s="99">
        <f t="shared" ref="D156" si="373">SUM(D157:D159)</f>
        <v>14384</v>
      </c>
      <c r="E156" s="99">
        <f t="shared" ref="E156" si="374">SUM(E157:E159)</f>
        <v>15097</v>
      </c>
      <c r="F156" s="99">
        <f t="shared" ref="F156" si="375">SUM(F157:F159)</f>
        <v>14579</v>
      </c>
      <c r="G156" s="99">
        <f t="shared" ref="G156" si="376">SUM(G157:G159)</f>
        <v>13143</v>
      </c>
      <c r="H156" s="99">
        <f t="shared" ref="H156" si="377">SUM(H157:H159)</f>
        <v>15144</v>
      </c>
      <c r="I156" s="99">
        <f t="shared" ref="I156:J156" si="378">SUM(I157:I159)</f>
        <v>16423</v>
      </c>
      <c r="J156" s="99">
        <f t="shared" si="378"/>
        <v>17524</v>
      </c>
      <c r="K156" s="99">
        <f t="shared" ref="K156:L156" si="379">SUM(K157:K159)</f>
        <v>17773</v>
      </c>
      <c r="L156" s="99">
        <f t="shared" si="379"/>
        <v>17884</v>
      </c>
      <c r="M156" s="99">
        <f t="shared" ref="M156:N156" si="380">SUM(M157:M159)</f>
        <v>10279</v>
      </c>
      <c r="N156" s="99">
        <f t="shared" si="380"/>
        <v>14032</v>
      </c>
      <c r="O156" s="99">
        <f t="shared" ref="O156:P156" si="381">SUM(O157:O159)</f>
        <v>16726</v>
      </c>
      <c r="P156" s="99">
        <f t="shared" si="381"/>
        <v>21266</v>
      </c>
      <c r="Q156" s="99">
        <f t="shared" ref="Q156" si="382">SUM(Q157:Q159)</f>
        <v>19194</v>
      </c>
      <c r="R156" s="511">
        <f t="shared" si="322"/>
        <v>-9.6999999999999993</v>
      </c>
    </row>
    <row r="157" spans="1:18" x14ac:dyDescent="0.2">
      <c r="A157" s="366"/>
      <c r="B157" s="368" t="s">
        <v>154</v>
      </c>
      <c r="C157" s="78">
        <f>丹波!C136</f>
        <v>644</v>
      </c>
      <c r="D157" s="78">
        <f>丹波!D136</f>
        <v>618</v>
      </c>
      <c r="E157" s="78">
        <f>丹波!E136</f>
        <v>735</v>
      </c>
      <c r="F157" s="78">
        <f>丹波!F136</f>
        <v>642</v>
      </c>
      <c r="G157" s="78">
        <f>丹波!G136</f>
        <v>699</v>
      </c>
      <c r="H157" s="78">
        <f>丹波!H136</f>
        <v>741</v>
      </c>
      <c r="I157" s="78">
        <f>丹波!I136</f>
        <v>898</v>
      </c>
      <c r="J157" s="78">
        <f>丹波!J136</f>
        <v>1040</v>
      </c>
      <c r="K157" s="78">
        <f>丹波!K136</f>
        <v>1192</v>
      </c>
      <c r="L157" s="78">
        <f>丹波!L136</f>
        <v>1128</v>
      </c>
      <c r="M157" s="78">
        <f>丹波!M136</f>
        <v>548</v>
      </c>
      <c r="N157" s="78">
        <f>丹波!N136</f>
        <v>922</v>
      </c>
      <c r="O157" s="78">
        <f>丹波!O136</f>
        <v>950</v>
      </c>
      <c r="P157" s="78">
        <f>丹波!P136</f>
        <v>880</v>
      </c>
      <c r="Q157" s="78">
        <f>丹波!Q136</f>
        <v>947</v>
      </c>
      <c r="R157" s="511">
        <f t="shared" si="322"/>
        <v>7.6</v>
      </c>
    </row>
    <row r="158" spans="1:18" x14ac:dyDescent="0.2">
      <c r="A158" s="366"/>
      <c r="B158" s="368" t="s">
        <v>155</v>
      </c>
      <c r="C158" s="78">
        <f>丹波!C158</f>
        <v>6715</v>
      </c>
      <c r="D158" s="78">
        <f>丹波!D158</f>
        <v>6756</v>
      </c>
      <c r="E158" s="78">
        <f>丹波!E158</f>
        <v>7081</v>
      </c>
      <c r="F158" s="78">
        <f>丹波!F158</f>
        <v>6778</v>
      </c>
      <c r="G158" s="78">
        <f>丹波!G158</f>
        <v>6006</v>
      </c>
      <c r="H158" s="78">
        <f>丹波!H158</f>
        <v>7037</v>
      </c>
      <c r="I158" s="78">
        <f>丹波!I158</f>
        <v>7568</v>
      </c>
      <c r="J158" s="78">
        <f>丹波!J158</f>
        <v>8023</v>
      </c>
      <c r="K158" s="78">
        <f>丹波!K158</f>
        <v>7684</v>
      </c>
      <c r="L158" s="78">
        <f>丹波!L158</f>
        <v>7620</v>
      </c>
      <c r="M158" s="78">
        <f>丹波!M158</f>
        <v>4273</v>
      </c>
      <c r="N158" s="78">
        <f>丹波!N158</f>
        <v>6038</v>
      </c>
      <c r="O158" s="78">
        <f>丹波!O158</f>
        <v>6966</v>
      </c>
      <c r="P158" s="78">
        <f>丹波!P158</f>
        <v>8979</v>
      </c>
      <c r="Q158" s="78">
        <f>丹波!Q158</f>
        <v>8056</v>
      </c>
      <c r="R158" s="511">
        <f t="shared" si="322"/>
        <v>-10.3</v>
      </c>
    </row>
    <row r="159" spans="1:18" x14ac:dyDescent="0.2">
      <c r="A159" s="367" t="s">
        <v>153</v>
      </c>
      <c r="B159" s="369" t="s">
        <v>156</v>
      </c>
      <c r="C159" s="80">
        <f>丹波!C168</f>
        <v>7151</v>
      </c>
      <c r="D159" s="80">
        <f>丹波!D168</f>
        <v>7010</v>
      </c>
      <c r="E159" s="80">
        <f>丹波!E168</f>
        <v>7281</v>
      </c>
      <c r="F159" s="80">
        <f>丹波!F168</f>
        <v>7159</v>
      </c>
      <c r="G159" s="80">
        <f>丹波!G168</f>
        <v>6438</v>
      </c>
      <c r="H159" s="80">
        <f>丹波!H168</f>
        <v>7366</v>
      </c>
      <c r="I159" s="80">
        <f>丹波!I168</f>
        <v>7957</v>
      </c>
      <c r="J159" s="80">
        <f>丹波!J168</f>
        <v>8461</v>
      </c>
      <c r="K159" s="80">
        <f>丹波!K168</f>
        <v>8897</v>
      </c>
      <c r="L159" s="80">
        <f>丹波!L168</f>
        <v>9136</v>
      </c>
      <c r="M159" s="80">
        <f>丹波!M168</f>
        <v>5458</v>
      </c>
      <c r="N159" s="80">
        <f>丹波!N168</f>
        <v>7072</v>
      </c>
      <c r="O159" s="80">
        <f>丹波!O168</f>
        <v>8810</v>
      </c>
      <c r="P159" s="80">
        <f>丹波!P168</f>
        <v>11407</v>
      </c>
      <c r="Q159" s="80">
        <f>丹波!Q168</f>
        <v>10191</v>
      </c>
      <c r="R159" s="511">
        <f t="shared" si="322"/>
        <v>-10.7</v>
      </c>
    </row>
    <row r="160" spans="1:18" x14ac:dyDescent="0.2">
      <c r="A160" s="365" t="s">
        <v>137</v>
      </c>
      <c r="B160" s="208" t="s">
        <v>247</v>
      </c>
      <c r="C160" s="98">
        <f>SUM(C161:C163)</f>
        <v>19291</v>
      </c>
      <c r="D160" s="98">
        <f t="shared" ref="D160:I160" si="383">SUM(D161:D163)</f>
        <v>19688</v>
      </c>
      <c r="E160" s="98">
        <f t="shared" si="383"/>
        <v>21110</v>
      </c>
      <c r="F160" s="98">
        <f t="shared" si="383"/>
        <v>19743</v>
      </c>
      <c r="G160" s="98">
        <f t="shared" si="383"/>
        <v>20384</v>
      </c>
      <c r="H160" s="98">
        <f t="shared" si="383"/>
        <v>25130</v>
      </c>
      <c r="I160" s="98">
        <f t="shared" si="383"/>
        <v>25695</v>
      </c>
      <c r="J160" s="98">
        <f t="shared" ref="J160" si="384">SUM(J161:J163)</f>
        <v>27692</v>
      </c>
      <c r="K160" s="98">
        <f t="shared" ref="K160:L160" si="385">SUM(K161:K163)</f>
        <v>27635</v>
      </c>
      <c r="L160" s="98">
        <f t="shared" si="385"/>
        <v>27144</v>
      </c>
      <c r="M160" s="98">
        <f t="shared" ref="M160:N160" si="386">SUM(M161:M163)</f>
        <v>16459</v>
      </c>
      <c r="N160" s="98">
        <f t="shared" si="386"/>
        <v>25463</v>
      </c>
      <c r="O160" s="98">
        <f t="shared" ref="O160:P160" si="387">SUM(O161:O163)</f>
        <v>27876</v>
      </c>
      <c r="P160" s="98">
        <f t="shared" si="387"/>
        <v>36585</v>
      </c>
      <c r="Q160" s="98">
        <f t="shared" ref="Q160" si="388">SUM(Q161:Q163)</f>
        <v>33538</v>
      </c>
      <c r="R160" s="511">
        <f t="shared" si="322"/>
        <v>-8.3000000000000007</v>
      </c>
    </row>
    <row r="161" spans="1:18" x14ac:dyDescent="0.2">
      <c r="A161" s="366"/>
      <c r="B161" s="368" t="s">
        <v>154</v>
      </c>
      <c r="C161" s="78">
        <f>淡路!C136</f>
        <v>3524</v>
      </c>
      <c r="D161" s="78">
        <f>淡路!D136</f>
        <v>3854</v>
      </c>
      <c r="E161" s="78">
        <f>淡路!E136</f>
        <v>4585</v>
      </c>
      <c r="F161" s="78">
        <f>淡路!F136</f>
        <v>4322</v>
      </c>
      <c r="G161" s="78">
        <f>淡路!G136</f>
        <v>5257</v>
      </c>
      <c r="H161" s="78">
        <f>淡路!H136</f>
        <v>5930</v>
      </c>
      <c r="I161" s="78">
        <f>淡路!I136</f>
        <v>6094</v>
      </c>
      <c r="J161" s="78">
        <f>淡路!J136</f>
        <v>6682</v>
      </c>
      <c r="K161" s="78">
        <f>淡路!K136</f>
        <v>7578</v>
      </c>
      <c r="L161" s="78">
        <f>淡路!L136</f>
        <v>7326</v>
      </c>
      <c r="M161" s="78">
        <f>淡路!M136</f>
        <v>5568</v>
      </c>
      <c r="N161" s="78">
        <f>淡路!N136</f>
        <v>9611</v>
      </c>
      <c r="O161" s="78">
        <f>淡路!O136</f>
        <v>9033</v>
      </c>
      <c r="P161" s="78">
        <f>淡路!P136</f>
        <v>10536</v>
      </c>
      <c r="Q161" s="78">
        <f>淡路!Q136</f>
        <v>10891</v>
      </c>
      <c r="R161" s="511">
        <f t="shared" si="322"/>
        <v>3.4</v>
      </c>
    </row>
    <row r="162" spans="1:18" x14ac:dyDescent="0.2">
      <c r="A162" s="366"/>
      <c r="B162" s="368" t="s">
        <v>155</v>
      </c>
      <c r="C162" s="78">
        <f>淡路!C171</f>
        <v>8759</v>
      </c>
      <c r="D162" s="78">
        <f>淡路!D171</f>
        <v>8779</v>
      </c>
      <c r="E162" s="78">
        <f>淡路!E171</f>
        <v>9120</v>
      </c>
      <c r="F162" s="78">
        <f>淡路!F171</f>
        <v>8665</v>
      </c>
      <c r="G162" s="78">
        <f>淡路!G171</f>
        <v>8759</v>
      </c>
      <c r="H162" s="78">
        <f>淡路!H171</f>
        <v>10775</v>
      </c>
      <c r="I162" s="78">
        <f>淡路!I171</f>
        <v>11161</v>
      </c>
      <c r="J162" s="78">
        <f>淡路!J171</f>
        <v>12098</v>
      </c>
      <c r="K162" s="78">
        <f>淡路!K171</f>
        <v>11604</v>
      </c>
      <c r="L162" s="78">
        <f>淡路!L171</f>
        <v>11888</v>
      </c>
      <c r="M162" s="78">
        <f>淡路!M171</f>
        <v>6553</v>
      </c>
      <c r="N162" s="78">
        <f>淡路!N171</f>
        <v>10000</v>
      </c>
      <c r="O162" s="78">
        <f>淡路!O171</f>
        <v>11365</v>
      </c>
      <c r="P162" s="78">
        <f>淡路!P171</f>
        <v>15370</v>
      </c>
      <c r="Q162" s="78">
        <f>淡路!Q171</f>
        <v>13470</v>
      </c>
      <c r="R162" s="511">
        <f t="shared" si="322"/>
        <v>-12.4</v>
      </c>
    </row>
    <row r="163" spans="1:18" x14ac:dyDescent="0.2">
      <c r="A163" s="367"/>
      <c r="B163" s="369" t="s">
        <v>156</v>
      </c>
      <c r="C163" s="80">
        <f>淡路!C183</f>
        <v>7008</v>
      </c>
      <c r="D163" s="80">
        <f>淡路!D183</f>
        <v>7055</v>
      </c>
      <c r="E163" s="80">
        <f>淡路!E183</f>
        <v>7405</v>
      </c>
      <c r="F163" s="80">
        <f>淡路!F183</f>
        <v>6756</v>
      </c>
      <c r="G163" s="80">
        <f>淡路!G183</f>
        <v>6368</v>
      </c>
      <c r="H163" s="80">
        <f>淡路!H183</f>
        <v>8425</v>
      </c>
      <c r="I163" s="80">
        <f>淡路!I183</f>
        <v>8440</v>
      </c>
      <c r="J163" s="80">
        <f>淡路!J183</f>
        <v>8912</v>
      </c>
      <c r="K163" s="80">
        <f>淡路!K183</f>
        <v>8453</v>
      </c>
      <c r="L163" s="80">
        <f>淡路!L183</f>
        <v>7930</v>
      </c>
      <c r="M163" s="80">
        <f>淡路!M183</f>
        <v>4338</v>
      </c>
      <c r="N163" s="80">
        <f>淡路!N183</f>
        <v>5852</v>
      </c>
      <c r="O163" s="80">
        <f>淡路!O183</f>
        <v>7478</v>
      </c>
      <c r="P163" s="80">
        <f>淡路!P183</f>
        <v>10679</v>
      </c>
      <c r="Q163" s="80">
        <f>淡路!Q183</f>
        <v>9177</v>
      </c>
      <c r="R163" s="511">
        <f t="shared" si="322"/>
        <v>-14.1</v>
      </c>
    </row>
    <row r="164" spans="1:18" x14ac:dyDescent="0.2">
      <c r="A164" s="366" t="s">
        <v>138</v>
      </c>
      <c r="B164" s="210" t="s">
        <v>247</v>
      </c>
      <c r="C164" s="99">
        <f>SUM(C165:C167)</f>
        <v>29834</v>
      </c>
      <c r="D164" s="99">
        <f t="shared" ref="D164" si="389">SUM(D165:D167)</f>
        <v>28963</v>
      </c>
      <c r="E164" s="99">
        <f t="shared" ref="E164" si="390">SUM(E165:E167)</f>
        <v>30568</v>
      </c>
      <c r="F164" s="99">
        <f t="shared" ref="F164" si="391">SUM(F165:F167)</f>
        <v>29963</v>
      </c>
      <c r="G164" s="99">
        <f t="shared" ref="G164" si="392">SUM(G165:G167)</f>
        <v>24802</v>
      </c>
      <c r="H164" s="99">
        <f t="shared" ref="H164" si="393">SUM(H165:H167)</f>
        <v>29918</v>
      </c>
      <c r="I164" s="99">
        <f t="shared" ref="I164:J164" si="394">SUM(I165:I167)</f>
        <v>32144</v>
      </c>
      <c r="J164" s="99">
        <f t="shared" si="394"/>
        <v>31714</v>
      </c>
      <c r="K164" s="99">
        <f t="shared" ref="K164:L164" si="395">SUM(K165:K167)</f>
        <v>28708</v>
      </c>
      <c r="L164" s="99">
        <f t="shared" si="395"/>
        <v>28549</v>
      </c>
      <c r="M164" s="99">
        <f t="shared" ref="M164:N164" si="396">SUM(M165:M167)</f>
        <v>13477</v>
      </c>
      <c r="N164" s="99">
        <f t="shared" si="396"/>
        <v>20017</v>
      </c>
      <c r="O164" s="99">
        <f t="shared" ref="O164:P164" si="397">SUM(O165:O167)</f>
        <v>30683</v>
      </c>
      <c r="P164" s="99">
        <f t="shared" si="397"/>
        <v>38355</v>
      </c>
      <c r="Q164" s="99">
        <f t="shared" ref="Q164" si="398">SUM(Q165:Q167)</f>
        <v>37044</v>
      </c>
      <c r="R164" s="511">
        <f t="shared" si="322"/>
        <v>-3.4</v>
      </c>
    </row>
    <row r="165" spans="1:18" x14ac:dyDescent="0.2">
      <c r="A165" s="366"/>
      <c r="B165" s="368" t="s">
        <v>154</v>
      </c>
      <c r="C165" s="78">
        <f>淡路!C144</f>
        <v>3013</v>
      </c>
      <c r="D165" s="78">
        <f>淡路!D144</f>
        <v>3084</v>
      </c>
      <c r="E165" s="78">
        <f>淡路!E144</f>
        <v>3774</v>
      </c>
      <c r="F165" s="78">
        <f>淡路!F144</f>
        <v>3447</v>
      </c>
      <c r="G165" s="78">
        <f>淡路!G144</f>
        <v>3164</v>
      </c>
      <c r="H165" s="78">
        <f>淡路!H144</f>
        <v>4022</v>
      </c>
      <c r="I165" s="78">
        <f>淡路!I144</f>
        <v>4420</v>
      </c>
      <c r="J165" s="78">
        <f>淡路!J144</f>
        <v>4655</v>
      </c>
      <c r="K165" s="78">
        <f>淡路!K144</f>
        <v>4268</v>
      </c>
      <c r="L165" s="78">
        <f>淡路!L144</f>
        <v>4265</v>
      </c>
      <c r="M165" s="78">
        <f>淡路!M144</f>
        <v>2416</v>
      </c>
      <c r="N165" s="78">
        <f>淡路!N144</f>
        <v>3844</v>
      </c>
      <c r="O165" s="78">
        <f>淡路!O144</f>
        <v>5235</v>
      </c>
      <c r="P165" s="78">
        <f>淡路!P144</f>
        <v>6188</v>
      </c>
      <c r="Q165" s="78">
        <f>淡路!Q144</f>
        <v>7676</v>
      </c>
      <c r="R165" s="511">
        <f t="shared" si="322"/>
        <v>24</v>
      </c>
    </row>
    <row r="166" spans="1:18" x14ac:dyDescent="0.2">
      <c r="A166" s="366"/>
      <c r="B166" s="368" t="s">
        <v>155</v>
      </c>
      <c r="C166" s="78">
        <f>淡路!C174</f>
        <v>13270</v>
      </c>
      <c r="D166" s="78">
        <f>淡路!D174</f>
        <v>12879</v>
      </c>
      <c r="E166" s="78">
        <f>淡路!E174</f>
        <v>13386</v>
      </c>
      <c r="F166" s="78">
        <f>淡路!F174</f>
        <v>13166</v>
      </c>
      <c r="G166" s="78">
        <f>淡路!G174</f>
        <v>10784</v>
      </c>
      <c r="H166" s="78">
        <f>淡路!H174</f>
        <v>12871</v>
      </c>
      <c r="I166" s="78">
        <f>淡路!I174</f>
        <v>13788</v>
      </c>
      <c r="J166" s="78">
        <f>淡路!J174</f>
        <v>13618</v>
      </c>
      <c r="K166" s="78">
        <f>淡路!K174</f>
        <v>11830</v>
      </c>
      <c r="L166" s="78">
        <f>淡路!L174</f>
        <v>11829</v>
      </c>
      <c r="M166" s="78">
        <f>淡路!M174</f>
        <v>5254</v>
      </c>
      <c r="N166" s="78">
        <f>淡路!N174</f>
        <v>7879</v>
      </c>
      <c r="O166" s="78">
        <f>淡路!O174</f>
        <v>11955</v>
      </c>
      <c r="P166" s="78">
        <f>淡路!P174</f>
        <v>15353</v>
      </c>
      <c r="Q166" s="78">
        <f>淡路!Q174</f>
        <v>14184</v>
      </c>
      <c r="R166" s="511">
        <f t="shared" si="322"/>
        <v>-7.6</v>
      </c>
    </row>
    <row r="167" spans="1:18" x14ac:dyDescent="0.2">
      <c r="A167" s="367"/>
      <c r="B167" s="369" t="s">
        <v>156</v>
      </c>
      <c r="C167" s="80">
        <f>淡路!C186</f>
        <v>13551</v>
      </c>
      <c r="D167" s="80">
        <f>淡路!D186</f>
        <v>13000</v>
      </c>
      <c r="E167" s="80">
        <f>淡路!E186</f>
        <v>13408</v>
      </c>
      <c r="F167" s="80">
        <f>淡路!F186</f>
        <v>13350</v>
      </c>
      <c r="G167" s="80">
        <f>淡路!G186</f>
        <v>10854</v>
      </c>
      <c r="H167" s="80">
        <f>淡路!H186</f>
        <v>13025</v>
      </c>
      <c r="I167" s="80">
        <f>淡路!I186</f>
        <v>13936</v>
      </c>
      <c r="J167" s="80">
        <f>淡路!J186</f>
        <v>13441</v>
      </c>
      <c r="K167" s="80">
        <f>淡路!K186</f>
        <v>12610</v>
      </c>
      <c r="L167" s="80">
        <f>淡路!L186</f>
        <v>12455</v>
      </c>
      <c r="M167" s="80">
        <f>淡路!M186</f>
        <v>5807</v>
      </c>
      <c r="N167" s="80">
        <f>淡路!N186</f>
        <v>8294</v>
      </c>
      <c r="O167" s="80">
        <f>淡路!O186</f>
        <v>13493</v>
      </c>
      <c r="P167" s="80">
        <f>淡路!P186</f>
        <v>16814</v>
      </c>
      <c r="Q167" s="80">
        <f>淡路!Q186</f>
        <v>15184</v>
      </c>
      <c r="R167" s="511">
        <f t="shared" si="322"/>
        <v>-9.6999999999999993</v>
      </c>
    </row>
    <row r="168" spans="1:18" x14ac:dyDescent="0.2">
      <c r="A168" s="366" t="s">
        <v>139</v>
      </c>
      <c r="B168" s="210" t="s">
        <v>247</v>
      </c>
      <c r="C168" s="99">
        <f>SUM(C169:C171)</f>
        <v>45847</v>
      </c>
      <c r="D168" s="99">
        <f t="shared" ref="D168" si="399">SUM(D169:D171)</f>
        <v>43067</v>
      </c>
      <c r="E168" s="99">
        <f t="shared" ref="E168" si="400">SUM(E169:E171)</f>
        <v>43810</v>
      </c>
      <c r="F168" s="99">
        <f t="shared" ref="F168" si="401">SUM(F169:F171)</f>
        <v>43519</v>
      </c>
      <c r="G168" s="99">
        <f t="shared" ref="G168" si="402">SUM(G169:G171)</f>
        <v>51157</v>
      </c>
      <c r="H168" s="99">
        <f t="shared" ref="H168" si="403">SUM(H169:H171)</f>
        <v>60828</v>
      </c>
      <c r="I168" s="99">
        <f t="shared" ref="I168:J168" si="404">SUM(I169:I171)</f>
        <v>59737</v>
      </c>
      <c r="J168" s="99">
        <f t="shared" si="404"/>
        <v>62076</v>
      </c>
      <c r="K168" s="99">
        <f t="shared" ref="K168:L168" si="405">SUM(K169:K171)</f>
        <v>58955</v>
      </c>
      <c r="L168" s="99">
        <f t="shared" si="405"/>
        <v>60157</v>
      </c>
      <c r="M168" s="99">
        <f t="shared" ref="M168:N168" si="406">SUM(M169:M171)</f>
        <v>33776</v>
      </c>
      <c r="N168" s="99">
        <f t="shared" si="406"/>
        <v>48007</v>
      </c>
      <c r="O168" s="99">
        <f t="shared" ref="O168:P168" si="407">SUM(O169:O171)</f>
        <v>67609</v>
      </c>
      <c r="P168" s="99">
        <f t="shared" si="407"/>
        <v>92951</v>
      </c>
      <c r="Q168" s="99">
        <f t="shared" ref="Q168" si="408">SUM(Q169:Q171)</f>
        <v>79368</v>
      </c>
      <c r="R168" s="511">
        <f t="shared" si="322"/>
        <v>-14.6</v>
      </c>
    </row>
    <row r="169" spans="1:18" x14ac:dyDescent="0.2">
      <c r="A169" s="366"/>
      <c r="B169" s="368" t="s">
        <v>154</v>
      </c>
      <c r="C169" s="78">
        <f>淡路!C152</f>
        <v>1435</v>
      </c>
      <c r="D169" s="78">
        <f>淡路!D152</f>
        <v>1530</v>
      </c>
      <c r="E169" s="78">
        <f>淡路!E152</f>
        <v>1676</v>
      </c>
      <c r="F169" s="78">
        <f>淡路!F152</f>
        <v>1608</v>
      </c>
      <c r="G169" s="78">
        <f>淡路!G152</f>
        <v>1713</v>
      </c>
      <c r="H169" s="78">
        <f>淡路!H152</f>
        <v>2035</v>
      </c>
      <c r="I169" s="78">
        <f>淡路!I152</f>
        <v>2109</v>
      </c>
      <c r="J169" s="78">
        <f>淡路!J152</f>
        <v>2288</v>
      </c>
      <c r="K169" s="78">
        <f>淡路!K152</f>
        <v>2511</v>
      </c>
      <c r="L169" s="78">
        <f>淡路!L152</f>
        <v>2232</v>
      </c>
      <c r="M169" s="78">
        <f>淡路!M152</f>
        <v>1693</v>
      </c>
      <c r="N169" s="78">
        <f>淡路!N152</f>
        <v>2320</v>
      </c>
      <c r="O169" s="78">
        <f>淡路!O152</f>
        <v>3377</v>
      </c>
      <c r="P169" s="78">
        <f>淡路!P152</f>
        <v>3749</v>
      </c>
      <c r="Q169" s="78">
        <f>淡路!Q152</f>
        <v>3947</v>
      </c>
      <c r="R169" s="511">
        <f t="shared" si="322"/>
        <v>5.3</v>
      </c>
    </row>
    <row r="170" spans="1:18" x14ac:dyDescent="0.2">
      <c r="A170" s="366"/>
      <c r="B170" s="368" t="s">
        <v>155</v>
      </c>
      <c r="C170" s="78">
        <f>淡路!C177</f>
        <v>19202</v>
      </c>
      <c r="D170" s="78">
        <f>淡路!D177</f>
        <v>18022</v>
      </c>
      <c r="E170" s="78">
        <f>淡路!E177</f>
        <v>18601</v>
      </c>
      <c r="F170" s="78">
        <f>淡路!F177</f>
        <v>17966</v>
      </c>
      <c r="G170" s="78">
        <f>淡路!G177</f>
        <v>21401</v>
      </c>
      <c r="H170" s="78">
        <f>淡路!H177</f>
        <v>26138</v>
      </c>
      <c r="I170" s="78">
        <f>淡路!I177</f>
        <v>25414</v>
      </c>
      <c r="J170" s="78">
        <f>淡路!J177</f>
        <v>26115</v>
      </c>
      <c r="K170" s="78">
        <f>淡路!K177</f>
        <v>23021</v>
      </c>
      <c r="L170" s="78">
        <f>淡路!L177</f>
        <v>22050</v>
      </c>
      <c r="M170" s="78">
        <f>淡路!M177</f>
        <v>11602</v>
      </c>
      <c r="N170" s="78">
        <f>淡路!N177</f>
        <v>17147</v>
      </c>
      <c r="O170" s="78">
        <f>淡路!O177</f>
        <v>23768</v>
      </c>
      <c r="P170" s="78">
        <f>淡路!P177</f>
        <v>33412</v>
      </c>
      <c r="Q170" s="78">
        <f>淡路!Q177</f>
        <v>28248</v>
      </c>
      <c r="R170" s="511">
        <f t="shared" si="322"/>
        <v>-15.5</v>
      </c>
    </row>
    <row r="171" spans="1:18" x14ac:dyDescent="0.2">
      <c r="A171" s="367"/>
      <c r="B171" s="369" t="s">
        <v>156</v>
      </c>
      <c r="C171" s="80">
        <f>淡路!C189</f>
        <v>25210</v>
      </c>
      <c r="D171" s="80">
        <f>淡路!D189</f>
        <v>23515</v>
      </c>
      <c r="E171" s="80">
        <f>淡路!E189</f>
        <v>23533</v>
      </c>
      <c r="F171" s="80">
        <f>淡路!F189</f>
        <v>23945</v>
      </c>
      <c r="G171" s="80">
        <f>淡路!G189</f>
        <v>28043</v>
      </c>
      <c r="H171" s="80">
        <f>淡路!H189</f>
        <v>32655</v>
      </c>
      <c r="I171" s="80">
        <f>淡路!I189</f>
        <v>32214</v>
      </c>
      <c r="J171" s="80">
        <f>淡路!J189</f>
        <v>33673</v>
      </c>
      <c r="K171" s="80">
        <f>淡路!K189</f>
        <v>33423</v>
      </c>
      <c r="L171" s="80">
        <f>淡路!L189</f>
        <v>35875</v>
      </c>
      <c r="M171" s="80">
        <f>淡路!M189</f>
        <v>20481</v>
      </c>
      <c r="N171" s="80">
        <f>淡路!N189</f>
        <v>28540</v>
      </c>
      <c r="O171" s="80">
        <f>淡路!O189</f>
        <v>40464</v>
      </c>
      <c r="P171" s="80">
        <f>淡路!P189</f>
        <v>55790</v>
      </c>
      <c r="Q171" s="80">
        <f>淡路!Q189</f>
        <v>47173</v>
      </c>
      <c r="R171" s="512">
        <f t="shared" si="322"/>
        <v>-15.4</v>
      </c>
    </row>
    <row r="172" spans="1:18" x14ac:dyDescent="0.2">
      <c r="A172" s="31" t="s">
        <v>571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623"/>
    </row>
    <row r="173" spans="1:18" x14ac:dyDescent="0.2">
      <c r="R173" s="623"/>
    </row>
    <row r="174" spans="1:18" x14ac:dyDescent="0.2">
      <c r="B174" s="120" t="s">
        <v>458</v>
      </c>
      <c r="C174" s="136">
        <f>C4</f>
        <v>994382</v>
      </c>
      <c r="D174" s="59">
        <f t="shared" ref="D174:L174" si="409">D4</f>
        <v>996948</v>
      </c>
      <c r="E174" s="59">
        <f t="shared" si="409"/>
        <v>1001299</v>
      </c>
      <c r="F174" s="59">
        <f t="shared" si="409"/>
        <v>1035737</v>
      </c>
      <c r="G174" s="59">
        <f t="shared" si="409"/>
        <v>993059</v>
      </c>
      <c r="H174" s="59">
        <f t="shared" si="409"/>
        <v>1173797</v>
      </c>
      <c r="I174" s="59">
        <f t="shared" si="409"/>
        <v>1225568</v>
      </c>
      <c r="J174" s="59">
        <f t="shared" si="409"/>
        <v>1283749</v>
      </c>
      <c r="K174" s="59">
        <f t="shared" si="409"/>
        <v>1236105</v>
      </c>
      <c r="L174" s="59">
        <f t="shared" si="409"/>
        <v>1231163</v>
      </c>
      <c r="M174" s="59">
        <f t="shared" ref="M174:N174" si="410">M4</f>
        <v>625851</v>
      </c>
      <c r="N174" s="59">
        <f t="shared" si="410"/>
        <v>823063.92668599996</v>
      </c>
      <c r="O174" s="59">
        <f t="shared" ref="O174:P174" si="411">O4</f>
        <v>1142941.063817</v>
      </c>
      <c r="P174" s="59">
        <f t="shared" si="411"/>
        <v>1567659</v>
      </c>
      <c r="Q174" s="59">
        <f t="shared" ref="Q174" si="412">Q4</f>
        <v>1505944</v>
      </c>
      <c r="R174" s="644">
        <f>ROUND((Q174-P174)/P174*100,1)</f>
        <v>-3.9</v>
      </c>
    </row>
    <row r="175" spans="1:18" x14ac:dyDescent="0.2">
      <c r="B175" s="130" t="s">
        <v>459</v>
      </c>
      <c r="C175" s="139">
        <f>C8</f>
        <v>270391</v>
      </c>
      <c r="D175" s="68">
        <f t="shared" ref="D175:L175" si="413">D8</f>
        <v>272182</v>
      </c>
      <c r="E175" s="68">
        <f t="shared" si="413"/>
        <v>282956</v>
      </c>
      <c r="F175" s="68">
        <f t="shared" si="413"/>
        <v>303144</v>
      </c>
      <c r="G175" s="68">
        <f t="shared" si="413"/>
        <v>297367</v>
      </c>
      <c r="H175" s="68">
        <f t="shared" si="413"/>
        <v>341858</v>
      </c>
      <c r="I175" s="68">
        <f t="shared" si="413"/>
        <v>360723</v>
      </c>
      <c r="J175" s="68">
        <f t="shared" si="413"/>
        <v>403169</v>
      </c>
      <c r="K175" s="68">
        <f t="shared" si="413"/>
        <v>352005</v>
      </c>
      <c r="L175" s="68">
        <f t="shared" si="413"/>
        <v>356608</v>
      </c>
      <c r="M175" s="68">
        <f t="shared" ref="M175:N175" si="414">M8</f>
        <v>156815</v>
      </c>
      <c r="N175" s="68">
        <f t="shared" si="414"/>
        <v>172813.92668599999</v>
      </c>
      <c r="O175" s="68">
        <f t="shared" ref="O175:P175" si="415">O8</f>
        <v>283470.06381700002</v>
      </c>
      <c r="P175" s="68">
        <f t="shared" si="415"/>
        <v>378402</v>
      </c>
      <c r="Q175" s="68">
        <f t="shared" ref="Q175" si="416">Q8</f>
        <v>415243</v>
      </c>
      <c r="R175" s="645">
        <f t="shared" ref="R175:R184" si="417">ROUND((Q175-P175)/P175*100,1)</f>
        <v>9.6999999999999993</v>
      </c>
    </row>
    <row r="176" spans="1:18" x14ac:dyDescent="0.2">
      <c r="B176" s="130" t="s">
        <v>460</v>
      </c>
      <c r="C176" s="139">
        <f>C12+C16+C20</f>
        <v>99312</v>
      </c>
      <c r="D176" s="68">
        <f t="shared" ref="D176:L176" si="418">D12+D16+D20</f>
        <v>95055</v>
      </c>
      <c r="E176" s="68">
        <f t="shared" si="418"/>
        <v>92174</v>
      </c>
      <c r="F176" s="68">
        <f t="shared" si="418"/>
        <v>98911</v>
      </c>
      <c r="G176" s="68">
        <f t="shared" si="418"/>
        <v>94176</v>
      </c>
      <c r="H176" s="68">
        <f t="shared" si="418"/>
        <v>107778</v>
      </c>
      <c r="I176" s="68">
        <f t="shared" si="418"/>
        <v>117058</v>
      </c>
      <c r="J176" s="68">
        <f t="shared" si="418"/>
        <v>118241</v>
      </c>
      <c r="K176" s="68">
        <f t="shared" si="418"/>
        <v>120168</v>
      </c>
      <c r="L176" s="68">
        <f t="shared" si="418"/>
        <v>122652</v>
      </c>
      <c r="M176" s="68">
        <f t="shared" ref="M176:N176" si="419">M12+M16+M20</f>
        <v>59514</v>
      </c>
      <c r="N176" s="68">
        <f t="shared" si="419"/>
        <v>86135</v>
      </c>
      <c r="O176" s="68">
        <f t="shared" ref="O176:P176" si="420">O12+O16+O20</f>
        <v>118442</v>
      </c>
      <c r="P176" s="68">
        <f t="shared" si="420"/>
        <v>167942</v>
      </c>
      <c r="Q176" s="68">
        <f t="shared" ref="Q176" si="421">Q12+Q16+Q20</f>
        <v>155925</v>
      </c>
      <c r="R176" s="645">
        <f t="shared" si="417"/>
        <v>-7.2</v>
      </c>
    </row>
    <row r="177" spans="2:18" x14ac:dyDescent="0.2">
      <c r="B177" s="130" t="s">
        <v>461</v>
      </c>
      <c r="C177" s="139">
        <f>C24+C28+C32+C36+C40</f>
        <v>115729</v>
      </c>
      <c r="D177" s="68">
        <f t="shared" ref="D177:L177" si="422">D24+D28+D32+D36+D40</f>
        <v>112406</v>
      </c>
      <c r="E177" s="68">
        <f t="shared" si="422"/>
        <v>108705</v>
      </c>
      <c r="F177" s="68">
        <f t="shared" si="422"/>
        <v>109623</v>
      </c>
      <c r="G177" s="68">
        <f t="shared" si="422"/>
        <v>104419</v>
      </c>
      <c r="H177" s="68">
        <f t="shared" si="422"/>
        <v>119304</v>
      </c>
      <c r="I177" s="68">
        <f t="shared" si="422"/>
        <v>124985</v>
      </c>
      <c r="J177" s="68">
        <f t="shared" si="422"/>
        <v>128927</v>
      </c>
      <c r="K177" s="68">
        <f t="shared" si="422"/>
        <v>145691</v>
      </c>
      <c r="L177" s="68">
        <f t="shared" si="422"/>
        <v>141422</v>
      </c>
      <c r="M177" s="68">
        <f t="shared" ref="M177:N177" si="423">M24+M28+M32+M36+M40</f>
        <v>77686</v>
      </c>
      <c r="N177" s="68">
        <f t="shared" si="423"/>
        <v>114370</v>
      </c>
      <c r="O177" s="68">
        <f t="shared" ref="O177:P177" si="424">O24+O28+O32+O36+O40</f>
        <v>139032</v>
      </c>
      <c r="P177" s="68">
        <f t="shared" si="424"/>
        <v>188712</v>
      </c>
      <c r="Q177" s="68">
        <f t="shared" ref="Q177" si="425">Q24+Q28+Q32+Q36+Q40</f>
        <v>166069</v>
      </c>
      <c r="R177" s="645">
        <f t="shared" si="417"/>
        <v>-12</v>
      </c>
    </row>
    <row r="178" spans="2:18" x14ac:dyDescent="0.2">
      <c r="B178" s="130" t="s">
        <v>462</v>
      </c>
      <c r="C178" s="139">
        <f>C44+C48+C52+C56+C60</f>
        <v>65895</v>
      </c>
      <c r="D178" s="68">
        <f t="shared" ref="D178:L178" si="426">D44+D48+D52+D56+D60</f>
        <v>63867</v>
      </c>
      <c r="E178" s="68">
        <f t="shared" si="426"/>
        <v>62187</v>
      </c>
      <c r="F178" s="68">
        <f t="shared" si="426"/>
        <v>62675</v>
      </c>
      <c r="G178" s="68">
        <f t="shared" si="426"/>
        <v>59509</v>
      </c>
      <c r="H178" s="68">
        <f t="shared" si="426"/>
        <v>67853</v>
      </c>
      <c r="I178" s="68">
        <f t="shared" si="426"/>
        <v>73834</v>
      </c>
      <c r="J178" s="68">
        <f t="shared" si="426"/>
        <v>78344</v>
      </c>
      <c r="K178" s="68">
        <f t="shared" si="426"/>
        <v>77512</v>
      </c>
      <c r="L178" s="68">
        <f t="shared" si="426"/>
        <v>80949</v>
      </c>
      <c r="M178" s="68">
        <f t="shared" ref="M178:N178" si="427">M44+M48+M52+M56+M60</f>
        <v>45011</v>
      </c>
      <c r="N178" s="68">
        <f t="shared" si="427"/>
        <v>57404</v>
      </c>
      <c r="O178" s="68">
        <f t="shared" ref="O178:P178" si="428">O44+O48+O52+O56+O60</f>
        <v>69413</v>
      </c>
      <c r="P178" s="68">
        <f t="shared" si="428"/>
        <v>95404</v>
      </c>
      <c r="Q178" s="68">
        <f t="shared" ref="Q178" si="429">Q44+Q48+Q52+Q56+Q60</f>
        <v>88780</v>
      </c>
      <c r="R178" s="645">
        <f t="shared" si="417"/>
        <v>-6.9</v>
      </c>
    </row>
    <row r="179" spans="2:18" x14ac:dyDescent="0.2">
      <c r="B179" s="130" t="s">
        <v>463</v>
      </c>
      <c r="C179" s="139">
        <f>C64+C68+C72+C76+C80+C84</f>
        <v>98718</v>
      </c>
      <c r="D179" s="68">
        <f t="shared" ref="D179:L179" si="430">D64+D68+D72+D76+D80+D84</f>
        <v>95926</v>
      </c>
      <c r="E179" s="68">
        <f t="shared" si="430"/>
        <v>94127</v>
      </c>
      <c r="F179" s="68">
        <f t="shared" si="430"/>
        <v>94974</v>
      </c>
      <c r="G179" s="68">
        <f t="shared" si="430"/>
        <v>88756</v>
      </c>
      <c r="H179" s="68">
        <f t="shared" si="430"/>
        <v>101023</v>
      </c>
      <c r="I179" s="68">
        <f t="shared" si="430"/>
        <v>110054</v>
      </c>
      <c r="J179" s="68">
        <f t="shared" si="430"/>
        <v>111945</v>
      </c>
      <c r="K179" s="68">
        <f t="shared" si="430"/>
        <v>108817</v>
      </c>
      <c r="L179" s="68">
        <f t="shared" si="430"/>
        <v>110245</v>
      </c>
      <c r="M179" s="68">
        <f t="shared" ref="M179:N179" si="431">M64+M68+M72+M76+M80+M84</f>
        <v>70381</v>
      </c>
      <c r="N179" s="68">
        <f t="shared" si="431"/>
        <v>91110</v>
      </c>
      <c r="O179" s="68">
        <f t="shared" ref="O179:P179" si="432">O64+O68+O72+O76+O80+O84</f>
        <v>114202</v>
      </c>
      <c r="P179" s="68">
        <f t="shared" si="432"/>
        <v>151150</v>
      </c>
      <c r="Q179" s="68">
        <f t="shared" ref="Q179" si="433">Q64+Q68+Q72+Q76+Q80+Q84</f>
        <v>142262</v>
      </c>
      <c r="R179" s="645">
        <f t="shared" si="417"/>
        <v>-5.9</v>
      </c>
    </row>
    <row r="180" spans="2:18" x14ac:dyDescent="0.2">
      <c r="B180" s="130" t="s">
        <v>464</v>
      </c>
      <c r="C180" s="139">
        <f>C88+C92+C96+C100</f>
        <v>82821</v>
      </c>
      <c r="D180" s="68">
        <f t="shared" ref="D180:L180" si="434">D88+D92+D96+D100</f>
        <v>96796</v>
      </c>
      <c r="E180" s="68">
        <f t="shared" si="434"/>
        <v>85392</v>
      </c>
      <c r="F180" s="68">
        <f t="shared" si="434"/>
        <v>89752</v>
      </c>
      <c r="G180" s="68">
        <f t="shared" si="434"/>
        <v>73995</v>
      </c>
      <c r="H180" s="68">
        <f t="shared" si="434"/>
        <v>122535</v>
      </c>
      <c r="I180" s="68">
        <f t="shared" si="434"/>
        <v>109933</v>
      </c>
      <c r="J180" s="68">
        <f t="shared" si="434"/>
        <v>103883</v>
      </c>
      <c r="K180" s="68">
        <f t="shared" si="434"/>
        <v>106763</v>
      </c>
      <c r="L180" s="68">
        <f t="shared" si="434"/>
        <v>95546</v>
      </c>
      <c r="M180" s="68">
        <f t="shared" ref="M180:N180" si="435">M88+M92+M96+M100</f>
        <v>38001</v>
      </c>
      <c r="N180" s="68">
        <f t="shared" si="435"/>
        <v>59204</v>
      </c>
      <c r="O180" s="68">
        <f t="shared" ref="O180:P180" si="436">O88+O92+O96+O100</f>
        <v>101211</v>
      </c>
      <c r="P180" s="68">
        <f t="shared" si="436"/>
        <v>167508</v>
      </c>
      <c r="Q180" s="68">
        <f t="shared" ref="Q180" si="437">Q88+Q92+Q96+Q100</f>
        <v>154161</v>
      </c>
      <c r="R180" s="645">
        <f t="shared" si="417"/>
        <v>-8</v>
      </c>
    </row>
    <row r="181" spans="2:18" x14ac:dyDescent="0.2">
      <c r="B181" s="130" t="s">
        <v>465</v>
      </c>
      <c r="C181" s="139">
        <f>C104+C108+C112+C116+C120+C124+C128</f>
        <v>51736</v>
      </c>
      <c r="D181" s="68">
        <f t="shared" ref="D181:L181" si="438">D104+D108+D112+D116+D120+D124+D128</f>
        <v>50914</v>
      </c>
      <c r="E181" s="68">
        <f t="shared" si="438"/>
        <v>51348</v>
      </c>
      <c r="F181" s="68">
        <f t="shared" si="438"/>
        <v>51276</v>
      </c>
      <c r="G181" s="68">
        <f t="shared" si="438"/>
        <v>49517</v>
      </c>
      <c r="H181" s="68">
        <f t="shared" si="438"/>
        <v>56584</v>
      </c>
      <c r="I181" s="68">
        <f t="shared" si="438"/>
        <v>59392</v>
      </c>
      <c r="J181" s="68">
        <f t="shared" si="438"/>
        <v>61068</v>
      </c>
      <c r="K181" s="68">
        <f t="shared" si="438"/>
        <v>57358</v>
      </c>
      <c r="L181" s="68">
        <f t="shared" si="438"/>
        <v>57251</v>
      </c>
      <c r="M181" s="68">
        <f t="shared" ref="M181:N181" si="439">M104+M108+M112+M116+M120+M124+M128</f>
        <v>31726</v>
      </c>
      <c r="N181" s="68">
        <f t="shared" si="439"/>
        <v>43386</v>
      </c>
      <c r="O181" s="68">
        <f t="shared" ref="O181:P181" si="440">O104+O108+O112+O116+O120+O124+O128</f>
        <v>52833</v>
      </c>
      <c r="P181" s="68">
        <f t="shared" si="440"/>
        <v>68836</v>
      </c>
      <c r="Q181" s="68">
        <f t="shared" ref="Q181" si="441">Q104+Q108+Q112+Q116+Q120+Q124+Q128</f>
        <v>61912</v>
      </c>
      <c r="R181" s="645">
        <f t="shared" si="417"/>
        <v>-10.1</v>
      </c>
    </row>
    <row r="182" spans="2:18" x14ac:dyDescent="0.2">
      <c r="B182" s="130" t="s">
        <v>466</v>
      </c>
      <c r="C182" s="139">
        <f>C132+C136+C140+C144+C148</f>
        <v>82739</v>
      </c>
      <c r="D182" s="68">
        <f t="shared" ref="D182:L182" si="442">D132+D136+D140+D144+D148</f>
        <v>85965</v>
      </c>
      <c r="E182" s="68">
        <f t="shared" si="442"/>
        <v>96809</v>
      </c>
      <c r="F182" s="68">
        <f t="shared" si="442"/>
        <v>101447</v>
      </c>
      <c r="G182" s="68">
        <f t="shared" si="442"/>
        <v>100603</v>
      </c>
      <c r="H182" s="68">
        <f t="shared" si="442"/>
        <v>108629</v>
      </c>
      <c r="I182" s="68">
        <f t="shared" si="442"/>
        <v>116392</v>
      </c>
      <c r="J182" s="68">
        <f t="shared" si="442"/>
        <v>119008</v>
      </c>
      <c r="K182" s="68">
        <f t="shared" si="442"/>
        <v>115579</v>
      </c>
      <c r="L182" s="68">
        <f t="shared" si="442"/>
        <v>110237</v>
      </c>
      <c r="M182" s="68">
        <f t="shared" ref="M182:N182" si="443">M132+M136+M140+M144+M148</f>
        <v>59273</v>
      </c>
      <c r="N182" s="68">
        <f t="shared" si="443"/>
        <v>72422</v>
      </c>
      <c r="O182" s="68">
        <f t="shared" ref="O182:P182" si="444">O132+O136+O140+O144+O148</f>
        <v>99762</v>
      </c>
      <c r="P182" s="68">
        <f t="shared" si="444"/>
        <v>127769</v>
      </c>
      <c r="Q182" s="68">
        <f t="shared" ref="Q182" si="445">Q132+Q136+Q140+Q144+Q148</f>
        <v>122300</v>
      </c>
      <c r="R182" s="645">
        <f t="shared" si="417"/>
        <v>-4.3</v>
      </c>
    </row>
    <row r="183" spans="2:18" x14ac:dyDescent="0.2">
      <c r="B183" s="130" t="s">
        <v>467</v>
      </c>
      <c r="C183" s="139">
        <f>C152+C156</f>
        <v>32069</v>
      </c>
      <c r="D183" s="68">
        <f t="shared" ref="D183:L183" si="446">D152+D156</f>
        <v>32119</v>
      </c>
      <c r="E183" s="68">
        <f t="shared" si="446"/>
        <v>32113</v>
      </c>
      <c r="F183" s="68">
        <f t="shared" si="446"/>
        <v>30710</v>
      </c>
      <c r="G183" s="68">
        <f t="shared" si="446"/>
        <v>28374</v>
      </c>
      <c r="H183" s="68">
        <f t="shared" si="446"/>
        <v>32357</v>
      </c>
      <c r="I183" s="68">
        <f t="shared" si="446"/>
        <v>35621</v>
      </c>
      <c r="J183" s="68">
        <f t="shared" si="446"/>
        <v>37682</v>
      </c>
      <c r="K183" s="68">
        <f t="shared" si="446"/>
        <v>36914</v>
      </c>
      <c r="L183" s="68">
        <f t="shared" si="446"/>
        <v>40403</v>
      </c>
      <c r="M183" s="68">
        <f t="shared" ref="M183:N183" si="447">M152+M156</f>
        <v>23732</v>
      </c>
      <c r="N183" s="68">
        <f t="shared" si="447"/>
        <v>32732</v>
      </c>
      <c r="O183" s="68">
        <f t="shared" ref="O183:P183" si="448">O152+O156</f>
        <v>38408</v>
      </c>
      <c r="P183" s="68">
        <f t="shared" si="448"/>
        <v>54045</v>
      </c>
      <c r="Q183" s="68">
        <f t="shared" ref="Q183" si="449">Q152+Q156</f>
        <v>49342</v>
      </c>
      <c r="R183" s="645">
        <f t="shared" si="417"/>
        <v>-8.6999999999999993</v>
      </c>
    </row>
    <row r="184" spans="2:18" x14ac:dyDescent="0.2">
      <c r="B184" s="123" t="s">
        <v>468</v>
      </c>
      <c r="C184" s="141">
        <f>C160+C164+C168</f>
        <v>94972</v>
      </c>
      <c r="D184" s="60">
        <f t="shared" ref="D184:L184" si="450">D160+D164+D168</f>
        <v>91718</v>
      </c>
      <c r="E184" s="60">
        <f t="shared" si="450"/>
        <v>95488</v>
      </c>
      <c r="F184" s="60">
        <f t="shared" si="450"/>
        <v>93225</v>
      </c>
      <c r="G184" s="60">
        <f t="shared" si="450"/>
        <v>96343</v>
      </c>
      <c r="H184" s="60">
        <f t="shared" si="450"/>
        <v>115876</v>
      </c>
      <c r="I184" s="60">
        <f t="shared" si="450"/>
        <v>117576</v>
      </c>
      <c r="J184" s="60">
        <f t="shared" si="450"/>
        <v>121482</v>
      </c>
      <c r="K184" s="60">
        <f t="shared" si="450"/>
        <v>115298</v>
      </c>
      <c r="L184" s="60">
        <f t="shared" si="450"/>
        <v>115850</v>
      </c>
      <c r="M184" s="60">
        <f t="shared" ref="M184:N184" si="451">M160+M164+M168</f>
        <v>63712</v>
      </c>
      <c r="N184" s="60">
        <f t="shared" si="451"/>
        <v>93487</v>
      </c>
      <c r="O184" s="60">
        <f t="shared" ref="O184:P184" si="452">O160+O164+O168</f>
        <v>126168</v>
      </c>
      <c r="P184" s="60">
        <f t="shared" si="452"/>
        <v>167891</v>
      </c>
      <c r="Q184" s="60">
        <f t="shared" ref="Q184" si="453">Q160+Q164+Q168</f>
        <v>149950</v>
      </c>
      <c r="R184" s="646">
        <f t="shared" si="417"/>
        <v>-10.7</v>
      </c>
    </row>
    <row r="187" spans="2:18" x14ac:dyDescent="0.2">
      <c r="B187" s="43" t="s">
        <v>458</v>
      </c>
      <c r="C187" s="59">
        <f>'7地域観光消費'!D96</f>
        <v>994382</v>
      </c>
      <c r="D187" s="59">
        <f>'7地域観光消費'!E96</f>
        <v>996948</v>
      </c>
      <c r="E187" s="59">
        <f>'7地域観光消費'!F96</f>
        <v>1001299</v>
      </c>
      <c r="F187" s="59">
        <f>'7地域観光消費'!G96</f>
        <v>1035737</v>
      </c>
      <c r="G187" s="59">
        <f>'7地域観光消費'!H96</f>
        <v>993059</v>
      </c>
      <c r="H187" s="59">
        <f>'7地域観光消費'!I96</f>
        <v>1173797</v>
      </c>
      <c r="I187" s="59">
        <f>'7地域観光消費'!J96</f>
        <v>1225568</v>
      </c>
      <c r="J187" s="59">
        <f>'7地域観光消費'!K96</f>
        <v>1283749</v>
      </c>
      <c r="K187" s="59">
        <f>'7地域観光消費'!L96</f>
        <v>1236105</v>
      </c>
      <c r="L187" s="59">
        <f>'7地域観光消費'!M96</f>
        <v>1231163</v>
      </c>
      <c r="M187" s="59">
        <f>'7地域観光消費'!N96</f>
        <v>625851</v>
      </c>
      <c r="N187" s="59">
        <f>'7地域観光消費'!O96</f>
        <v>823063.92668599996</v>
      </c>
      <c r="O187" s="59">
        <f>'7地域観光消費'!P96</f>
        <v>1142941.063817</v>
      </c>
      <c r="P187" s="59">
        <f>'7地域観光消費'!Q96</f>
        <v>1567659</v>
      </c>
      <c r="Q187" s="59">
        <f>'7地域観光消費'!R96</f>
        <v>1505944</v>
      </c>
      <c r="R187" s="623"/>
    </row>
    <row r="188" spans="2:18" x14ac:dyDescent="0.2">
      <c r="B188" t="s">
        <v>459</v>
      </c>
      <c r="C188" s="68">
        <f>'7地域観光消費'!D97</f>
        <v>270391</v>
      </c>
      <c r="D188" s="68">
        <f>'7地域観光消費'!E97</f>
        <v>272182</v>
      </c>
      <c r="E188" s="68">
        <f>'7地域観光消費'!F97</f>
        <v>282956</v>
      </c>
      <c r="F188" s="68">
        <f>'7地域観光消費'!G97</f>
        <v>303144</v>
      </c>
      <c r="G188" s="68">
        <f>'7地域観光消費'!H97</f>
        <v>297367</v>
      </c>
      <c r="H188" s="68">
        <f>'7地域観光消費'!I97</f>
        <v>341858</v>
      </c>
      <c r="I188" s="68">
        <f>'7地域観光消費'!J97</f>
        <v>360723</v>
      </c>
      <c r="J188" s="68">
        <f>'7地域観光消費'!K97</f>
        <v>403169</v>
      </c>
      <c r="K188" s="68">
        <f>'7地域観光消費'!L97</f>
        <v>352005</v>
      </c>
      <c r="L188" s="68">
        <f>'7地域観光消費'!M97</f>
        <v>356608</v>
      </c>
      <c r="M188" s="68">
        <f>'7地域観光消費'!N97</f>
        <v>156815</v>
      </c>
      <c r="N188" s="68">
        <f>'7地域観光消費'!O97</f>
        <v>172813.92668599999</v>
      </c>
      <c r="O188" s="68">
        <f>'7地域観光消費'!P97</f>
        <v>283470.06381700002</v>
      </c>
      <c r="P188" s="68">
        <f>'7地域観光消費'!Q97</f>
        <v>378402</v>
      </c>
      <c r="Q188" s="68">
        <f>'7地域観光消費'!R97</f>
        <v>415243</v>
      </c>
      <c r="R188" s="623"/>
    </row>
    <row r="189" spans="2:18" x14ac:dyDescent="0.2">
      <c r="B189" t="s">
        <v>460</v>
      </c>
      <c r="C189" s="68">
        <f>'7地域観光消費'!D98</f>
        <v>99312</v>
      </c>
      <c r="D189" s="68">
        <f>'7地域観光消費'!E98</f>
        <v>95055</v>
      </c>
      <c r="E189" s="68">
        <f>'7地域観光消費'!F98</f>
        <v>92174</v>
      </c>
      <c r="F189" s="68">
        <f>'7地域観光消費'!G98</f>
        <v>98911</v>
      </c>
      <c r="G189" s="68">
        <f>'7地域観光消費'!H98</f>
        <v>94176</v>
      </c>
      <c r="H189" s="68">
        <f>'7地域観光消費'!I98</f>
        <v>107778</v>
      </c>
      <c r="I189" s="68">
        <f>'7地域観光消費'!J98</f>
        <v>117058</v>
      </c>
      <c r="J189" s="68">
        <f>'7地域観光消費'!K98</f>
        <v>118241</v>
      </c>
      <c r="K189" s="68">
        <f>'7地域観光消費'!L98</f>
        <v>120168</v>
      </c>
      <c r="L189" s="68">
        <f>'7地域観光消費'!M98</f>
        <v>122652</v>
      </c>
      <c r="M189" s="68">
        <f>'7地域観光消費'!N98</f>
        <v>59514</v>
      </c>
      <c r="N189" s="68">
        <f>'7地域観光消費'!O98</f>
        <v>86135</v>
      </c>
      <c r="O189" s="68">
        <f>'7地域観光消費'!P98</f>
        <v>118442</v>
      </c>
      <c r="P189" s="68">
        <f>'7地域観光消費'!Q98</f>
        <v>167942</v>
      </c>
      <c r="Q189" s="68">
        <f>'7地域観光消費'!R98</f>
        <v>155925</v>
      </c>
      <c r="R189" s="623"/>
    </row>
    <row r="190" spans="2:18" x14ac:dyDescent="0.2">
      <c r="B190" t="s">
        <v>461</v>
      </c>
      <c r="C190" s="68">
        <f>'7地域観光消費'!D99</f>
        <v>115729</v>
      </c>
      <c r="D190" s="68">
        <f>'7地域観光消費'!E99</f>
        <v>112406</v>
      </c>
      <c r="E190" s="68">
        <f>'7地域観光消費'!F99</f>
        <v>108705</v>
      </c>
      <c r="F190" s="68">
        <f>'7地域観光消費'!G99</f>
        <v>109623</v>
      </c>
      <c r="G190" s="68">
        <f>'7地域観光消費'!H99</f>
        <v>104419</v>
      </c>
      <c r="H190" s="68">
        <f>'7地域観光消費'!I99</f>
        <v>119304</v>
      </c>
      <c r="I190" s="68">
        <f>'7地域観光消費'!J99</f>
        <v>124985</v>
      </c>
      <c r="J190" s="68">
        <f>'7地域観光消費'!K99</f>
        <v>128927</v>
      </c>
      <c r="K190" s="68">
        <f>'7地域観光消費'!L99</f>
        <v>145691</v>
      </c>
      <c r="L190" s="68">
        <f>'7地域観光消費'!M99</f>
        <v>141422</v>
      </c>
      <c r="M190" s="68">
        <f>'7地域観光消費'!N99</f>
        <v>77686</v>
      </c>
      <c r="N190" s="68">
        <f>'7地域観光消費'!O99</f>
        <v>114370</v>
      </c>
      <c r="O190" s="68">
        <f>'7地域観光消費'!P99</f>
        <v>139032</v>
      </c>
      <c r="P190" s="68">
        <f>'7地域観光消費'!Q99</f>
        <v>188712</v>
      </c>
      <c r="Q190" s="68">
        <f>'7地域観光消費'!R99</f>
        <v>166069</v>
      </c>
      <c r="R190" s="623"/>
    </row>
    <row r="191" spans="2:18" x14ac:dyDescent="0.2">
      <c r="B191" t="s">
        <v>462</v>
      </c>
      <c r="C191" s="68">
        <f>'7地域観光消費'!D100</f>
        <v>65895</v>
      </c>
      <c r="D191" s="68">
        <f>'7地域観光消費'!E100</f>
        <v>63867</v>
      </c>
      <c r="E191" s="68">
        <f>'7地域観光消費'!F100</f>
        <v>62187</v>
      </c>
      <c r="F191" s="68">
        <f>'7地域観光消費'!G100</f>
        <v>62675</v>
      </c>
      <c r="G191" s="68">
        <f>'7地域観光消費'!H100</f>
        <v>59509</v>
      </c>
      <c r="H191" s="68">
        <f>'7地域観光消費'!I100</f>
        <v>67853</v>
      </c>
      <c r="I191" s="68">
        <f>'7地域観光消費'!J100</f>
        <v>73834</v>
      </c>
      <c r="J191" s="68">
        <f>'7地域観光消費'!K100</f>
        <v>78344</v>
      </c>
      <c r="K191" s="68">
        <f>'7地域観光消費'!L100</f>
        <v>77512</v>
      </c>
      <c r="L191" s="68">
        <f>'7地域観光消費'!M100</f>
        <v>80949</v>
      </c>
      <c r="M191" s="68">
        <f>'7地域観光消費'!N100</f>
        <v>45011</v>
      </c>
      <c r="N191" s="68">
        <f>'7地域観光消費'!O100</f>
        <v>57404</v>
      </c>
      <c r="O191" s="68">
        <f>'7地域観光消費'!P100</f>
        <v>69413</v>
      </c>
      <c r="P191" s="68">
        <f>'7地域観光消費'!Q100</f>
        <v>95404</v>
      </c>
      <c r="Q191" s="68">
        <f>'7地域観光消費'!R100</f>
        <v>88780</v>
      </c>
      <c r="R191" s="623"/>
    </row>
    <row r="192" spans="2:18" x14ac:dyDescent="0.2">
      <c r="B192" t="s">
        <v>463</v>
      </c>
      <c r="C192" s="68">
        <f>'7地域観光消費'!D101</f>
        <v>98718</v>
      </c>
      <c r="D192" s="68">
        <f>'7地域観光消費'!E101</f>
        <v>95926</v>
      </c>
      <c r="E192" s="68">
        <f>'7地域観光消費'!F101</f>
        <v>94127</v>
      </c>
      <c r="F192" s="68">
        <f>'7地域観光消費'!G101</f>
        <v>94974</v>
      </c>
      <c r="G192" s="68">
        <f>'7地域観光消費'!H101</f>
        <v>88756</v>
      </c>
      <c r="H192" s="68">
        <f>'7地域観光消費'!I101</f>
        <v>101023</v>
      </c>
      <c r="I192" s="68">
        <f>'7地域観光消費'!J101</f>
        <v>110054</v>
      </c>
      <c r="J192" s="68">
        <f>'7地域観光消費'!K101</f>
        <v>111945</v>
      </c>
      <c r="K192" s="68">
        <f>'7地域観光消費'!L101</f>
        <v>108817</v>
      </c>
      <c r="L192" s="68">
        <f>'7地域観光消費'!M101</f>
        <v>110245</v>
      </c>
      <c r="M192" s="68">
        <f>'7地域観光消費'!N101</f>
        <v>70381</v>
      </c>
      <c r="N192" s="68">
        <f>'7地域観光消費'!O101</f>
        <v>91110</v>
      </c>
      <c r="O192" s="68">
        <f>'7地域観光消費'!P101</f>
        <v>114202</v>
      </c>
      <c r="P192" s="68">
        <f>'7地域観光消費'!Q101</f>
        <v>151150</v>
      </c>
      <c r="Q192" s="68">
        <f>'7地域観光消費'!R101</f>
        <v>142262</v>
      </c>
      <c r="R192" s="623"/>
    </row>
    <row r="193" spans="2:18" x14ac:dyDescent="0.2">
      <c r="B193" t="s">
        <v>464</v>
      </c>
      <c r="C193" s="68">
        <f>'7地域観光消費'!D102</f>
        <v>82821</v>
      </c>
      <c r="D193" s="68">
        <f>'7地域観光消費'!E102</f>
        <v>96796</v>
      </c>
      <c r="E193" s="68">
        <f>'7地域観光消費'!F102</f>
        <v>85392</v>
      </c>
      <c r="F193" s="68">
        <f>'7地域観光消費'!G102</f>
        <v>89752</v>
      </c>
      <c r="G193" s="68">
        <f>'7地域観光消費'!H102</f>
        <v>73995</v>
      </c>
      <c r="H193" s="68">
        <f>'7地域観光消費'!I102</f>
        <v>122535</v>
      </c>
      <c r="I193" s="68">
        <f>'7地域観光消費'!J102</f>
        <v>109933</v>
      </c>
      <c r="J193" s="68">
        <f>'7地域観光消費'!K102</f>
        <v>103883</v>
      </c>
      <c r="K193" s="68">
        <f>'7地域観光消費'!L102</f>
        <v>106763</v>
      </c>
      <c r="L193" s="68">
        <f>'7地域観光消費'!M102</f>
        <v>95546</v>
      </c>
      <c r="M193" s="68">
        <f>'7地域観光消費'!N102</f>
        <v>38001</v>
      </c>
      <c r="N193" s="68">
        <f>'7地域観光消費'!O102</f>
        <v>59204</v>
      </c>
      <c r="O193" s="68">
        <f>'7地域観光消費'!P102</f>
        <v>101211</v>
      </c>
      <c r="P193" s="68">
        <f>'7地域観光消費'!Q102</f>
        <v>167508</v>
      </c>
      <c r="Q193" s="68">
        <f>'7地域観光消費'!R102</f>
        <v>154161</v>
      </c>
      <c r="R193" s="623"/>
    </row>
    <row r="194" spans="2:18" x14ac:dyDescent="0.2">
      <c r="B194" t="s">
        <v>465</v>
      </c>
      <c r="C194" s="68">
        <f>'7地域観光消費'!D103</f>
        <v>51736</v>
      </c>
      <c r="D194" s="68">
        <f>'7地域観光消費'!E103</f>
        <v>50914</v>
      </c>
      <c r="E194" s="68">
        <f>'7地域観光消費'!F103</f>
        <v>51348</v>
      </c>
      <c r="F194" s="68">
        <f>'7地域観光消費'!G103</f>
        <v>51276</v>
      </c>
      <c r="G194" s="68">
        <f>'7地域観光消費'!H103</f>
        <v>49517</v>
      </c>
      <c r="H194" s="68">
        <f>'7地域観光消費'!I103</f>
        <v>56584</v>
      </c>
      <c r="I194" s="68">
        <f>'7地域観光消費'!J103</f>
        <v>59392</v>
      </c>
      <c r="J194" s="68">
        <f>'7地域観光消費'!K103</f>
        <v>61068</v>
      </c>
      <c r="K194" s="68">
        <f>'7地域観光消費'!L103</f>
        <v>57358</v>
      </c>
      <c r="L194" s="68">
        <f>'7地域観光消費'!M103</f>
        <v>57251</v>
      </c>
      <c r="M194" s="68">
        <f>'7地域観光消費'!N103</f>
        <v>31726</v>
      </c>
      <c r="N194" s="68">
        <f>'7地域観光消費'!O103</f>
        <v>43386</v>
      </c>
      <c r="O194" s="68">
        <f>'7地域観光消費'!P103</f>
        <v>52833</v>
      </c>
      <c r="P194" s="68">
        <f>'7地域観光消費'!Q103</f>
        <v>68836</v>
      </c>
      <c r="Q194" s="68">
        <f>'7地域観光消費'!R103</f>
        <v>61912</v>
      </c>
      <c r="R194" s="623"/>
    </row>
    <row r="195" spans="2:18" x14ac:dyDescent="0.2">
      <c r="B195" t="s">
        <v>466</v>
      </c>
      <c r="C195" s="68">
        <f>'7地域観光消費'!D104</f>
        <v>82739</v>
      </c>
      <c r="D195" s="68">
        <f>'7地域観光消費'!E104</f>
        <v>85965</v>
      </c>
      <c r="E195" s="68">
        <f>'7地域観光消費'!F104</f>
        <v>96809</v>
      </c>
      <c r="F195" s="68">
        <f>'7地域観光消費'!G104</f>
        <v>101447</v>
      </c>
      <c r="G195" s="68">
        <f>'7地域観光消費'!H104</f>
        <v>100603</v>
      </c>
      <c r="H195" s="68">
        <f>'7地域観光消費'!I104</f>
        <v>108629</v>
      </c>
      <c r="I195" s="68">
        <f>'7地域観光消費'!J104</f>
        <v>116392</v>
      </c>
      <c r="J195" s="68">
        <f>'7地域観光消費'!K104</f>
        <v>119008</v>
      </c>
      <c r="K195" s="68">
        <f>'7地域観光消費'!L104</f>
        <v>115579</v>
      </c>
      <c r="L195" s="68">
        <f>'7地域観光消費'!M104</f>
        <v>110237</v>
      </c>
      <c r="M195" s="68">
        <f>'7地域観光消費'!N104</f>
        <v>59273</v>
      </c>
      <c r="N195" s="68">
        <f>'7地域観光消費'!O104</f>
        <v>72422</v>
      </c>
      <c r="O195" s="68">
        <f>'7地域観光消費'!P104</f>
        <v>99762</v>
      </c>
      <c r="P195" s="68">
        <f>'7地域観光消費'!Q104</f>
        <v>127769</v>
      </c>
      <c r="Q195" s="68">
        <f>'7地域観光消費'!R104</f>
        <v>122300</v>
      </c>
      <c r="R195" s="623"/>
    </row>
    <row r="196" spans="2:18" x14ac:dyDescent="0.2">
      <c r="B196" t="s">
        <v>467</v>
      </c>
      <c r="C196" s="68">
        <f>'7地域観光消費'!D105</f>
        <v>32069</v>
      </c>
      <c r="D196" s="68">
        <f>'7地域観光消費'!E105</f>
        <v>32119</v>
      </c>
      <c r="E196" s="68">
        <f>'7地域観光消費'!F105</f>
        <v>32113</v>
      </c>
      <c r="F196" s="68">
        <f>'7地域観光消費'!G105</f>
        <v>30710</v>
      </c>
      <c r="G196" s="68">
        <f>'7地域観光消費'!H105</f>
        <v>28374</v>
      </c>
      <c r="H196" s="68">
        <f>'7地域観光消費'!I105</f>
        <v>32357</v>
      </c>
      <c r="I196" s="68">
        <f>'7地域観光消費'!J105</f>
        <v>35621</v>
      </c>
      <c r="J196" s="68">
        <f>'7地域観光消費'!K105</f>
        <v>37682</v>
      </c>
      <c r="K196" s="68">
        <f>'7地域観光消費'!L105</f>
        <v>36914</v>
      </c>
      <c r="L196" s="68">
        <f>'7地域観光消費'!M105</f>
        <v>40403</v>
      </c>
      <c r="M196" s="68">
        <f>'7地域観光消費'!N105</f>
        <v>23732</v>
      </c>
      <c r="N196" s="68">
        <f>'7地域観光消費'!O105</f>
        <v>32732</v>
      </c>
      <c r="O196" s="68">
        <f>'7地域観光消費'!P105</f>
        <v>38408</v>
      </c>
      <c r="P196" s="68">
        <f>'7地域観光消費'!Q105</f>
        <v>54045</v>
      </c>
      <c r="Q196" s="68">
        <f>'7地域観光消費'!R105</f>
        <v>49342</v>
      </c>
      <c r="R196" s="623"/>
    </row>
    <row r="197" spans="2:18" x14ac:dyDescent="0.2">
      <c r="B197" s="61" t="s">
        <v>468</v>
      </c>
      <c r="C197" s="60">
        <f>'7地域観光消費'!D106</f>
        <v>94972</v>
      </c>
      <c r="D197" s="60">
        <f>'7地域観光消費'!E106</f>
        <v>91718</v>
      </c>
      <c r="E197" s="60">
        <f>'7地域観光消費'!F106</f>
        <v>95488</v>
      </c>
      <c r="F197" s="60">
        <f>'7地域観光消費'!G106</f>
        <v>93225</v>
      </c>
      <c r="G197" s="60">
        <f>'7地域観光消費'!H106</f>
        <v>96343</v>
      </c>
      <c r="H197" s="60">
        <f>'7地域観光消費'!I106</f>
        <v>115876</v>
      </c>
      <c r="I197" s="60">
        <f>'7地域観光消費'!J106</f>
        <v>117576</v>
      </c>
      <c r="J197" s="60">
        <f>'7地域観光消費'!K106</f>
        <v>121482</v>
      </c>
      <c r="K197" s="60">
        <f>'7地域観光消費'!L106</f>
        <v>115298</v>
      </c>
      <c r="L197" s="60">
        <f>'7地域観光消費'!M106</f>
        <v>115850</v>
      </c>
      <c r="M197" s="60">
        <f>'7地域観光消費'!N106</f>
        <v>63712</v>
      </c>
      <c r="N197" s="60">
        <f>'7地域観光消費'!O106</f>
        <v>93487</v>
      </c>
      <c r="O197" s="60">
        <f>'7地域観光消費'!P106</f>
        <v>126168</v>
      </c>
      <c r="P197" s="60">
        <f>'7地域観光消費'!Q106</f>
        <v>167891</v>
      </c>
      <c r="Q197" s="60">
        <f>'7地域観光消費'!R106</f>
        <v>149950</v>
      </c>
      <c r="R197" s="623"/>
    </row>
    <row r="199" spans="2:18" x14ac:dyDescent="0.2">
      <c r="B199" s="120" t="s">
        <v>458</v>
      </c>
      <c r="C199" s="450">
        <f>C174-C187</f>
        <v>0</v>
      </c>
      <c r="D199" s="450">
        <f t="shared" ref="D199:L199" si="454">D174-D187</f>
        <v>0</v>
      </c>
      <c r="E199" s="450">
        <f t="shared" si="454"/>
        <v>0</v>
      </c>
      <c r="F199" s="450">
        <f t="shared" si="454"/>
        <v>0</v>
      </c>
      <c r="G199" s="450">
        <f t="shared" si="454"/>
        <v>0</v>
      </c>
      <c r="H199" s="450">
        <f t="shared" si="454"/>
        <v>0</v>
      </c>
      <c r="I199" s="450">
        <f t="shared" si="454"/>
        <v>0</v>
      </c>
      <c r="J199" s="450">
        <f t="shared" si="454"/>
        <v>0</v>
      </c>
      <c r="K199" s="450">
        <f t="shared" si="454"/>
        <v>0</v>
      </c>
      <c r="L199" s="450">
        <f t="shared" si="454"/>
        <v>0</v>
      </c>
      <c r="M199" s="450">
        <f t="shared" ref="M199" si="455">M174-M187</f>
        <v>0</v>
      </c>
      <c r="N199" s="450">
        <f t="shared" ref="N199:O199" si="456">N174-N187</f>
        <v>0</v>
      </c>
      <c r="O199" s="450">
        <f t="shared" si="456"/>
        <v>0</v>
      </c>
      <c r="P199" s="450">
        <f t="shared" ref="P199:Q199" si="457">P174-P187</f>
        <v>0</v>
      </c>
      <c r="Q199" s="450">
        <f t="shared" si="457"/>
        <v>0</v>
      </c>
    </row>
    <row r="200" spans="2:18" x14ac:dyDescent="0.2">
      <c r="B200" s="130" t="s">
        <v>459</v>
      </c>
      <c r="C200" s="134">
        <f t="shared" ref="C200:L209" si="458">C175-C188</f>
        <v>0</v>
      </c>
      <c r="D200" s="134">
        <f t="shared" si="458"/>
        <v>0</v>
      </c>
      <c r="E200" s="134">
        <f t="shared" si="458"/>
        <v>0</v>
      </c>
      <c r="F200" s="134">
        <f t="shared" si="458"/>
        <v>0</v>
      </c>
      <c r="G200" s="134">
        <f t="shared" si="458"/>
        <v>0</v>
      </c>
      <c r="H200" s="134">
        <f t="shared" si="458"/>
        <v>0</v>
      </c>
      <c r="I200" s="134">
        <f t="shared" si="458"/>
        <v>0</v>
      </c>
      <c r="J200" s="134">
        <f t="shared" si="458"/>
        <v>0</v>
      </c>
      <c r="K200" s="134">
        <f t="shared" si="458"/>
        <v>0</v>
      </c>
      <c r="L200" s="134">
        <f t="shared" si="458"/>
        <v>0</v>
      </c>
      <c r="M200" s="134">
        <f t="shared" ref="M200" si="459">M175-M188</f>
        <v>0</v>
      </c>
      <c r="N200" s="134">
        <f t="shared" ref="N200:O200" si="460">N175-N188</f>
        <v>0</v>
      </c>
      <c r="O200" s="134">
        <f t="shared" si="460"/>
        <v>0</v>
      </c>
      <c r="P200" s="134">
        <f t="shared" ref="P200:Q200" si="461">P175-P188</f>
        <v>0</v>
      </c>
      <c r="Q200" s="134">
        <f t="shared" si="461"/>
        <v>0</v>
      </c>
    </row>
    <row r="201" spans="2:18" x14ac:dyDescent="0.2">
      <c r="B201" s="130" t="s">
        <v>460</v>
      </c>
      <c r="C201" s="134">
        <f t="shared" si="458"/>
        <v>0</v>
      </c>
      <c r="D201" s="134">
        <f t="shared" si="458"/>
        <v>0</v>
      </c>
      <c r="E201" s="134">
        <f t="shared" si="458"/>
        <v>0</v>
      </c>
      <c r="F201" s="134">
        <f t="shared" si="458"/>
        <v>0</v>
      </c>
      <c r="G201" s="134">
        <f t="shared" si="458"/>
        <v>0</v>
      </c>
      <c r="H201" s="134">
        <f t="shared" si="458"/>
        <v>0</v>
      </c>
      <c r="I201" s="134">
        <f t="shared" si="458"/>
        <v>0</v>
      </c>
      <c r="J201" s="134">
        <f t="shared" si="458"/>
        <v>0</v>
      </c>
      <c r="K201" s="134">
        <f t="shared" si="458"/>
        <v>0</v>
      </c>
      <c r="L201" s="134">
        <f t="shared" si="458"/>
        <v>0</v>
      </c>
      <c r="M201" s="134">
        <f t="shared" ref="M201" si="462">M176-M189</f>
        <v>0</v>
      </c>
      <c r="N201" s="134">
        <f t="shared" ref="N201:O201" si="463">N176-N189</f>
        <v>0</v>
      </c>
      <c r="O201" s="134">
        <f t="shared" si="463"/>
        <v>0</v>
      </c>
      <c r="P201" s="134">
        <f t="shared" ref="P201:Q201" si="464">P176-P189</f>
        <v>0</v>
      </c>
      <c r="Q201" s="134">
        <f t="shared" si="464"/>
        <v>0</v>
      </c>
    </row>
    <row r="202" spans="2:18" x14ac:dyDescent="0.2">
      <c r="B202" s="130" t="s">
        <v>461</v>
      </c>
      <c r="C202" s="134">
        <f t="shared" si="458"/>
        <v>0</v>
      </c>
      <c r="D202" s="134">
        <f t="shared" si="458"/>
        <v>0</v>
      </c>
      <c r="E202" s="134">
        <f t="shared" si="458"/>
        <v>0</v>
      </c>
      <c r="F202" s="134">
        <f t="shared" si="458"/>
        <v>0</v>
      </c>
      <c r="G202" s="134">
        <f t="shared" si="458"/>
        <v>0</v>
      </c>
      <c r="H202" s="134">
        <f t="shared" si="458"/>
        <v>0</v>
      </c>
      <c r="I202" s="134">
        <f t="shared" si="458"/>
        <v>0</v>
      </c>
      <c r="J202" s="134">
        <f t="shared" si="458"/>
        <v>0</v>
      </c>
      <c r="K202" s="134">
        <f t="shared" si="458"/>
        <v>0</v>
      </c>
      <c r="L202" s="134">
        <f t="shared" si="458"/>
        <v>0</v>
      </c>
      <c r="M202" s="134">
        <f t="shared" ref="M202" si="465">M177-M190</f>
        <v>0</v>
      </c>
      <c r="N202" s="134">
        <f t="shared" ref="N202:O202" si="466">N177-N190</f>
        <v>0</v>
      </c>
      <c r="O202" s="134">
        <f t="shared" si="466"/>
        <v>0</v>
      </c>
      <c r="P202" s="134">
        <f t="shared" ref="P202:Q202" si="467">P177-P190</f>
        <v>0</v>
      </c>
      <c r="Q202" s="134">
        <f t="shared" si="467"/>
        <v>0</v>
      </c>
    </row>
    <row r="203" spans="2:18" x14ac:dyDescent="0.2">
      <c r="B203" s="130" t="s">
        <v>462</v>
      </c>
      <c r="C203" s="134">
        <f t="shared" si="458"/>
        <v>0</v>
      </c>
      <c r="D203" s="134">
        <f t="shared" si="458"/>
        <v>0</v>
      </c>
      <c r="E203" s="134">
        <f t="shared" si="458"/>
        <v>0</v>
      </c>
      <c r="F203" s="134">
        <f t="shared" si="458"/>
        <v>0</v>
      </c>
      <c r="G203" s="134">
        <f t="shared" si="458"/>
        <v>0</v>
      </c>
      <c r="H203" s="134">
        <f t="shared" si="458"/>
        <v>0</v>
      </c>
      <c r="I203" s="134">
        <f t="shared" si="458"/>
        <v>0</v>
      </c>
      <c r="J203" s="134">
        <f t="shared" si="458"/>
        <v>0</v>
      </c>
      <c r="K203" s="134">
        <f t="shared" si="458"/>
        <v>0</v>
      </c>
      <c r="L203" s="134">
        <f t="shared" si="458"/>
        <v>0</v>
      </c>
      <c r="M203" s="134">
        <f t="shared" ref="M203" si="468">M178-M191</f>
        <v>0</v>
      </c>
      <c r="N203" s="134">
        <f t="shared" ref="N203:O203" si="469">N178-N191</f>
        <v>0</v>
      </c>
      <c r="O203" s="134">
        <f t="shared" si="469"/>
        <v>0</v>
      </c>
      <c r="P203" s="134">
        <f t="shared" ref="P203:Q203" si="470">P178-P191</f>
        <v>0</v>
      </c>
      <c r="Q203" s="134">
        <f t="shared" si="470"/>
        <v>0</v>
      </c>
    </row>
    <row r="204" spans="2:18" x14ac:dyDescent="0.2">
      <c r="B204" s="130" t="s">
        <v>463</v>
      </c>
      <c r="C204" s="134">
        <f t="shared" si="458"/>
        <v>0</v>
      </c>
      <c r="D204" s="134">
        <f t="shared" si="458"/>
        <v>0</v>
      </c>
      <c r="E204" s="134">
        <f t="shared" si="458"/>
        <v>0</v>
      </c>
      <c r="F204" s="134">
        <f t="shared" si="458"/>
        <v>0</v>
      </c>
      <c r="G204" s="134">
        <f t="shared" si="458"/>
        <v>0</v>
      </c>
      <c r="H204" s="134">
        <f t="shared" si="458"/>
        <v>0</v>
      </c>
      <c r="I204" s="134">
        <f t="shared" si="458"/>
        <v>0</v>
      </c>
      <c r="J204" s="134">
        <f t="shared" si="458"/>
        <v>0</v>
      </c>
      <c r="K204" s="134">
        <f t="shared" si="458"/>
        <v>0</v>
      </c>
      <c r="L204" s="134">
        <f t="shared" si="458"/>
        <v>0</v>
      </c>
      <c r="M204" s="134">
        <f t="shared" ref="M204" si="471">M179-M192</f>
        <v>0</v>
      </c>
      <c r="N204" s="134">
        <f t="shared" ref="N204:O204" si="472">N179-N192</f>
        <v>0</v>
      </c>
      <c r="O204" s="134">
        <f t="shared" si="472"/>
        <v>0</v>
      </c>
      <c r="P204" s="134">
        <f t="shared" ref="P204:Q204" si="473">P179-P192</f>
        <v>0</v>
      </c>
      <c r="Q204" s="134">
        <f t="shared" si="473"/>
        <v>0</v>
      </c>
    </row>
    <row r="205" spans="2:18" x14ac:dyDescent="0.2">
      <c r="B205" s="130" t="s">
        <v>464</v>
      </c>
      <c r="C205" s="134">
        <f t="shared" si="458"/>
        <v>0</v>
      </c>
      <c r="D205" s="134">
        <f t="shared" si="458"/>
        <v>0</v>
      </c>
      <c r="E205" s="134">
        <f t="shared" si="458"/>
        <v>0</v>
      </c>
      <c r="F205" s="134">
        <f t="shared" si="458"/>
        <v>0</v>
      </c>
      <c r="G205" s="134">
        <f t="shared" si="458"/>
        <v>0</v>
      </c>
      <c r="H205" s="134">
        <f t="shared" si="458"/>
        <v>0</v>
      </c>
      <c r="I205" s="134">
        <f t="shared" si="458"/>
        <v>0</v>
      </c>
      <c r="J205" s="134">
        <f t="shared" si="458"/>
        <v>0</v>
      </c>
      <c r="K205" s="134">
        <f t="shared" si="458"/>
        <v>0</v>
      </c>
      <c r="L205" s="134">
        <f t="shared" si="458"/>
        <v>0</v>
      </c>
      <c r="M205" s="134">
        <f t="shared" ref="M205" si="474">M180-M193</f>
        <v>0</v>
      </c>
      <c r="N205" s="134">
        <f t="shared" ref="N205:O205" si="475">N180-N193</f>
        <v>0</v>
      </c>
      <c r="O205" s="134">
        <f t="shared" si="475"/>
        <v>0</v>
      </c>
      <c r="P205" s="134">
        <f t="shared" ref="P205:Q205" si="476">P180-P193</f>
        <v>0</v>
      </c>
      <c r="Q205" s="134">
        <f t="shared" si="476"/>
        <v>0</v>
      </c>
    </row>
    <row r="206" spans="2:18" x14ac:dyDescent="0.2">
      <c r="B206" s="130" t="s">
        <v>465</v>
      </c>
      <c r="C206" s="134">
        <f t="shared" si="458"/>
        <v>0</v>
      </c>
      <c r="D206" s="134">
        <f t="shared" si="458"/>
        <v>0</v>
      </c>
      <c r="E206" s="134">
        <f t="shared" si="458"/>
        <v>0</v>
      </c>
      <c r="F206" s="134">
        <f t="shared" si="458"/>
        <v>0</v>
      </c>
      <c r="G206" s="134">
        <f t="shared" si="458"/>
        <v>0</v>
      </c>
      <c r="H206" s="134">
        <f t="shared" si="458"/>
        <v>0</v>
      </c>
      <c r="I206" s="134">
        <f t="shared" si="458"/>
        <v>0</v>
      </c>
      <c r="J206" s="134">
        <f t="shared" si="458"/>
        <v>0</v>
      </c>
      <c r="K206" s="134">
        <f t="shared" si="458"/>
        <v>0</v>
      </c>
      <c r="L206" s="134">
        <f t="shared" si="458"/>
        <v>0</v>
      </c>
      <c r="M206" s="134">
        <f t="shared" ref="M206" si="477">M181-M194</f>
        <v>0</v>
      </c>
      <c r="N206" s="134">
        <f t="shared" ref="N206:O206" si="478">N181-N194</f>
        <v>0</v>
      </c>
      <c r="O206" s="134">
        <f t="shared" si="478"/>
        <v>0</v>
      </c>
      <c r="P206" s="134">
        <f t="shared" ref="P206:Q206" si="479">P181-P194</f>
        <v>0</v>
      </c>
      <c r="Q206" s="134">
        <f t="shared" si="479"/>
        <v>0</v>
      </c>
    </row>
    <row r="207" spans="2:18" x14ac:dyDescent="0.2">
      <c r="B207" s="130" t="s">
        <v>466</v>
      </c>
      <c r="C207" s="134">
        <f t="shared" si="458"/>
        <v>0</v>
      </c>
      <c r="D207" s="134">
        <f t="shared" si="458"/>
        <v>0</v>
      </c>
      <c r="E207" s="134">
        <f t="shared" si="458"/>
        <v>0</v>
      </c>
      <c r="F207" s="134">
        <f t="shared" si="458"/>
        <v>0</v>
      </c>
      <c r="G207" s="134">
        <f t="shared" si="458"/>
        <v>0</v>
      </c>
      <c r="H207" s="134">
        <f t="shared" si="458"/>
        <v>0</v>
      </c>
      <c r="I207" s="134">
        <f t="shared" si="458"/>
        <v>0</v>
      </c>
      <c r="J207" s="134">
        <f t="shared" si="458"/>
        <v>0</v>
      </c>
      <c r="K207" s="134">
        <f t="shared" si="458"/>
        <v>0</v>
      </c>
      <c r="L207" s="134">
        <f t="shared" si="458"/>
        <v>0</v>
      </c>
      <c r="M207" s="134">
        <f t="shared" ref="M207" si="480">M182-M195</f>
        <v>0</v>
      </c>
      <c r="N207" s="134">
        <f t="shared" ref="N207:O207" si="481">N182-N195</f>
        <v>0</v>
      </c>
      <c r="O207" s="134">
        <f t="shared" si="481"/>
        <v>0</v>
      </c>
      <c r="P207" s="134">
        <f t="shared" ref="P207:Q207" si="482">P182-P195</f>
        <v>0</v>
      </c>
      <c r="Q207" s="134">
        <f t="shared" si="482"/>
        <v>0</v>
      </c>
    </row>
    <row r="208" spans="2:18" x14ac:dyDescent="0.2">
      <c r="B208" s="130" t="s">
        <v>467</v>
      </c>
      <c r="C208" s="134">
        <f t="shared" si="458"/>
        <v>0</v>
      </c>
      <c r="D208" s="134">
        <f t="shared" si="458"/>
        <v>0</v>
      </c>
      <c r="E208" s="134">
        <f t="shared" si="458"/>
        <v>0</v>
      </c>
      <c r="F208" s="134">
        <f t="shared" si="458"/>
        <v>0</v>
      </c>
      <c r="G208" s="134">
        <f t="shared" si="458"/>
        <v>0</v>
      </c>
      <c r="H208" s="134">
        <f t="shared" si="458"/>
        <v>0</v>
      </c>
      <c r="I208" s="134">
        <f t="shared" si="458"/>
        <v>0</v>
      </c>
      <c r="J208" s="134">
        <f t="shared" si="458"/>
        <v>0</v>
      </c>
      <c r="K208" s="134">
        <f t="shared" si="458"/>
        <v>0</v>
      </c>
      <c r="L208" s="134">
        <f t="shared" si="458"/>
        <v>0</v>
      </c>
      <c r="M208" s="134">
        <f t="shared" ref="M208" si="483">M183-M196</f>
        <v>0</v>
      </c>
      <c r="N208" s="134">
        <f t="shared" ref="N208:O208" si="484">N183-N196</f>
        <v>0</v>
      </c>
      <c r="O208" s="134">
        <f t="shared" si="484"/>
        <v>0</v>
      </c>
      <c r="P208" s="134">
        <f t="shared" ref="P208:Q208" si="485">P183-P196</f>
        <v>0</v>
      </c>
      <c r="Q208" s="134">
        <f t="shared" si="485"/>
        <v>0</v>
      </c>
    </row>
    <row r="209" spans="2:17" x14ac:dyDescent="0.2">
      <c r="B209" s="123" t="s">
        <v>468</v>
      </c>
      <c r="C209" s="451">
        <f t="shared" si="458"/>
        <v>0</v>
      </c>
      <c r="D209" s="451">
        <f t="shared" si="458"/>
        <v>0</v>
      </c>
      <c r="E209" s="451">
        <f t="shared" si="458"/>
        <v>0</v>
      </c>
      <c r="F209" s="451">
        <f t="shared" si="458"/>
        <v>0</v>
      </c>
      <c r="G209" s="451">
        <f t="shared" si="458"/>
        <v>0</v>
      </c>
      <c r="H209" s="451">
        <f t="shared" si="458"/>
        <v>0</v>
      </c>
      <c r="I209" s="451">
        <f t="shared" si="458"/>
        <v>0</v>
      </c>
      <c r="J209" s="451">
        <f t="shared" si="458"/>
        <v>0</v>
      </c>
      <c r="K209" s="451">
        <f t="shared" si="458"/>
        <v>0</v>
      </c>
      <c r="L209" s="451">
        <f t="shared" si="458"/>
        <v>0</v>
      </c>
      <c r="M209" s="451">
        <f t="shared" ref="M209" si="486">M184-M197</f>
        <v>0</v>
      </c>
      <c r="N209" s="451">
        <f t="shared" ref="N209:O209" si="487">N184-N197</f>
        <v>0</v>
      </c>
      <c r="O209" s="451">
        <f t="shared" si="487"/>
        <v>0</v>
      </c>
      <c r="P209" s="451">
        <f t="shared" ref="P209:Q209" si="488">P184-P197</f>
        <v>0</v>
      </c>
      <c r="Q209" s="451">
        <f t="shared" si="488"/>
        <v>0</v>
      </c>
    </row>
    <row r="210" spans="2:17" x14ac:dyDescent="0.2">
      <c r="B210" s="130" t="s">
        <v>473</v>
      </c>
      <c r="C210" s="68">
        <f>SUM(C199:C209)</f>
        <v>0</v>
      </c>
      <c r="D210" s="68">
        <f t="shared" ref="D210:L210" si="489">SUM(D199:D209)</f>
        <v>0</v>
      </c>
      <c r="E210" s="68">
        <f t="shared" si="489"/>
        <v>0</v>
      </c>
      <c r="F210" s="68">
        <f t="shared" si="489"/>
        <v>0</v>
      </c>
      <c r="G210" s="68">
        <f t="shared" si="489"/>
        <v>0</v>
      </c>
      <c r="H210" s="68">
        <f t="shared" si="489"/>
        <v>0</v>
      </c>
      <c r="I210" s="68">
        <f t="shared" si="489"/>
        <v>0</v>
      </c>
      <c r="J210" s="68">
        <f t="shared" si="489"/>
        <v>0</v>
      </c>
      <c r="K210" s="68">
        <f t="shared" si="489"/>
        <v>0</v>
      </c>
      <c r="L210" s="68">
        <f t="shared" si="489"/>
        <v>0</v>
      </c>
      <c r="M210" s="68">
        <f t="shared" ref="M210" si="490">SUM(M199:M209)</f>
        <v>0</v>
      </c>
      <c r="N210" s="68">
        <f t="shared" ref="N210:O210" si="491">SUM(N199:N209)</f>
        <v>0</v>
      </c>
      <c r="O210" s="68">
        <f t="shared" si="491"/>
        <v>0</v>
      </c>
      <c r="P210" s="68">
        <f t="shared" ref="P210:Q210" si="492">SUM(P199:P209)</f>
        <v>0</v>
      </c>
      <c r="Q210" s="68">
        <f t="shared" si="492"/>
        <v>0</v>
      </c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P6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2" sqref="O2:O3"/>
    </sheetView>
  </sheetViews>
  <sheetFormatPr defaultColWidth="9" defaultRowHeight="13" x14ac:dyDescent="0.2"/>
  <cols>
    <col min="1" max="1" width="5.26953125" style="158" customWidth="1"/>
    <col min="2" max="2" width="13.453125" style="158" customWidth="1"/>
    <col min="3" max="8" width="11" style="158" customWidth="1"/>
    <col min="9" max="13" width="10.7265625" style="158" customWidth="1"/>
    <col min="14" max="15" width="10.6328125" style="158" customWidth="1"/>
    <col min="16" max="16" width="10.7265625" style="158" customWidth="1"/>
    <col min="17" max="16384" width="9" style="158"/>
  </cols>
  <sheetData>
    <row r="1" spans="1:16" x14ac:dyDescent="0.2">
      <c r="A1" s="156" t="s">
        <v>482</v>
      </c>
      <c r="B1" s="211"/>
      <c r="C1" s="31"/>
      <c r="D1" s="31"/>
      <c r="E1" s="212" t="s">
        <v>385</v>
      </c>
      <c r="H1" s="31" t="s">
        <v>153</v>
      </c>
      <c r="I1" s="403" t="str">
        <f>推計方法!H1</f>
        <v>2026.2.22</v>
      </c>
      <c r="N1" s="159" t="s">
        <v>274</v>
      </c>
    </row>
    <row r="2" spans="1:16" x14ac:dyDescent="0.2">
      <c r="A2" s="754" t="s">
        <v>300</v>
      </c>
      <c r="B2" s="755"/>
      <c r="C2" s="215"/>
      <c r="D2" s="157"/>
      <c r="E2" s="157"/>
      <c r="F2" s="157"/>
      <c r="G2" s="157"/>
      <c r="H2" s="193" t="s">
        <v>299</v>
      </c>
      <c r="I2" s="213"/>
      <c r="J2" s="213"/>
      <c r="K2" s="391"/>
      <c r="L2" s="391"/>
      <c r="M2" s="391"/>
      <c r="N2" s="391"/>
      <c r="O2" s="751"/>
      <c r="P2" s="637"/>
    </row>
    <row r="3" spans="1:16" x14ac:dyDescent="0.2">
      <c r="A3" s="756"/>
      <c r="B3" s="757"/>
      <c r="C3" s="196" t="s">
        <v>70</v>
      </c>
      <c r="D3" s="155" t="s">
        <v>67</v>
      </c>
      <c r="E3" s="155" t="s">
        <v>61</v>
      </c>
      <c r="F3" s="155" t="s">
        <v>60</v>
      </c>
      <c r="G3" s="155" t="s">
        <v>59</v>
      </c>
      <c r="H3" s="92" t="s">
        <v>58</v>
      </c>
      <c r="I3" s="76" t="s">
        <v>371</v>
      </c>
      <c r="J3" s="76" t="s">
        <v>438</v>
      </c>
      <c r="K3" s="13" t="s">
        <v>439</v>
      </c>
      <c r="L3" s="13" t="s">
        <v>493</v>
      </c>
      <c r="M3" s="83" t="s">
        <v>553</v>
      </c>
      <c r="N3" s="13" t="s">
        <v>577</v>
      </c>
      <c r="O3" s="13" t="s">
        <v>617</v>
      </c>
      <c r="P3" s="638" t="s">
        <v>629</v>
      </c>
    </row>
    <row r="4" spans="1:16" x14ac:dyDescent="0.2">
      <c r="A4" s="199"/>
      <c r="B4" s="214" t="s">
        <v>252</v>
      </c>
      <c r="C4" s="359">
        <f>ROUND(('1観光消費時系列'!D4-'1観光消費時系列'!C4)/'1観光消費時系列'!C4*100,1)</f>
        <v>0.3</v>
      </c>
      <c r="D4" s="348">
        <f>ROUND(('1観光消費時系列'!E4-'1観光消費時系列'!D4)/'1観光消費時系列'!D4*100,1)</f>
        <v>0.4</v>
      </c>
      <c r="E4" s="348">
        <f>ROUND(('1観光消費時系列'!F4-'1観光消費時系列'!E4)/'1観光消費時系列'!E4*100,1)</f>
        <v>3.4</v>
      </c>
      <c r="F4" s="348">
        <f>ROUND(('1観光消費時系列'!G4-'1観光消費時系列'!F4)/'1観光消費時系列'!F4*100,1)</f>
        <v>-4.0999999999999996</v>
      </c>
      <c r="G4" s="348">
        <f>ROUND(('1観光消費時系列'!H4-'1観光消費時系列'!G4)/'1観光消費時系列'!G4*100,1)</f>
        <v>18.2</v>
      </c>
      <c r="H4" s="348">
        <f>ROUND(('1観光消費時系列'!I4-'1観光消費時系列'!H4)/'1観光消費時系列'!H4*100,1)</f>
        <v>4.4000000000000004</v>
      </c>
      <c r="I4" s="197">
        <f>ROUND(('1観光消費時系列'!J4-'1観光消費時系列'!I4)/'1観光消費時系列'!I4*100,1)</f>
        <v>4.7</v>
      </c>
      <c r="J4" s="197">
        <f>ROUND(('1観光消費時系列'!K4-'1観光消費時系列'!J4)/'1観光消費時系列'!J4*100,1)</f>
        <v>-3.7</v>
      </c>
      <c r="K4" s="197">
        <f>ROUND(('1観光消費時系列'!L4-'1観光消費時系列'!K4)/'1観光消費時系列'!K4*100,1)</f>
        <v>-0.4</v>
      </c>
      <c r="L4" s="197">
        <f>ROUND(('1観光消費時系列'!M4-'1観光消費時系列'!L4)/'1観光消費時系列'!L4*100,1)</f>
        <v>-49.2</v>
      </c>
      <c r="M4" s="508">
        <f>ROUND(('1観光消費時系列'!N4-'1観光消費時系列'!M4)/'1観光消費時系列'!M4*100,1)</f>
        <v>31.5</v>
      </c>
      <c r="N4" s="508">
        <f>ROUND(('1観光消費時系列'!O4-'1観光消費時系列'!N4)/'1観光消費時系列'!N4*100,1)</f>
        <v>38.9</v>
      </c>
      <c r="O4" s="508">
        <f>ROUND(('1観光消費時系列'!P4-'1観光消費時系列'!O4)/'1観光消費時系列'!O4*100,1)</f>
        <v>37.200000000000003</v>
      </c>
      <c r="P4" s="508">
        <f>ROUND(('1観光消費時系列'!Q4-'1観光消費時系列'!P4)/'1観光消費時系列'!P4*100,1)</f>
        <v>-3.9</v>
      </c>
    </row>
    <row r="5" spans="1:16" x14ac:dyDescent="0.2">
      <c r="A5" s="200"/>
      <c r="B5" s="194" t="s">
        <v>104</v>
      </c>
      <c r="C5" s="359">
        <f>ROUND(('1観光消費時系列'!D5-'1観光消費時系列'!C5)/'1観光消費時系列'!C5*100,1)</f>
        <v>0.7</v>
      </c>
      <c r="D5" s="348">
        <f>ROUND(('1観光消費時系列'!E5-'1観光消費時系列'!D5)/'1観光消費時系列'!D5*100,1)</f>
        <v>4</v>
      </c>
      <c r="E5" s="348">
        <f>ROUND(('1観光消費時系列'!F5-'1観光消費時系列'!E5)/'1観光消費時系列'!E5*100,1)</f>
        <v>7.1</v>
      </c>
      <c r="F5" s="348">
        <f>ROUND(('1観光消費時系列'!G5-'1観光消費時系列'!F5)/'1観光消費時系列'!F5*100,1)</f>
        <v>-1.9</v>
      </c>
      <c r="G5" s="348">
        <f>ROUND(('1観光消費時系列'!H5-'1観光消費時系列'!G5)/'1観光消費時系列'!G5*100,1)</f>
        <v>15</v>
      </c>
      <c r="H5" s="348">
        <f>ROUND(('1観光消費時系列'!I5-'1観光消費時系列'!H5)/'1観光消費時系列'!H5*100,1)</f>
        <v>5.5</v>
      </c>
      <c r="I5" s="197">
        <f>ROUND(('1観光消費時系列'!J5-'1観光消費時系列'!I5)/'1観光消費時系列'!I5*100,1)</f>
        <v>11.8</v>
      </c>
      <c r="J5" s="197">
        <f>ROUND(('1観光消費時系列'!K5-'1観光消費時系列'!J5)/'1観光消費時系列'!J5*100,1)</f>
        <v>-12.7</v>
      </c>
      <c r="K5" s="197">
        <f>ROUND(('1観光消費時系列'!L5-'1観光消費時系列'!K5)/'1観光消費時系列'!K5*100,1)</f>
        <v>1.3</v>
      </c>
      <c r="L5" s="197">
        <f>ROUND(('1観光消費時系列'!M5-'1観光消費時系列'!L5)/'1観光消費時系列'!L5*100,1)</f>
        <v>-56</v>
      </c>
      <c r="M5" s="508">
        <f>ROUND(('1観光消費時系列'!N5-'1観光消費時系列'!M5)/'1観光消費時系列'!M5*100,1)</f>
        <v>10.199999999999999</v>
      </c>
      <c r="N5" s="508">
        <f>ROUND(('1観光消費時系列'!O5-'1観光消費時系列'!N5)/'1観光消費時系列'!N5*100,1)</f>
        <v>64</v>
      </c>
      <c r="O5" s="508">
        <f>ROUND(('1観光消費時系列'!P5-'1観光消費時系列'!O5)/'1観光消費時系列'!O5*100,1)</f>
        <v>33.5</v>
      </c>
      <c r="P5" s="508">
        <f>ROUND(('1観光消費時系列'!Q5-'1観光消費時系列'!P5)/'1観光消費時系列'!P5*100,1)</f>
        <v>9.6999999999999993</v>
      </c>
    </row>
    <row r="6" spans="1:16" x14ac:dyDescent="0.2">
      <c r="A6" s="201"/>
      <c r="B6" s="194" t="s">
        <v>253</v>
      </c>
      <c r="C6" s="359">
        <f>ROUND(('1観光消費時系列'!D6-'1観光消費時系列'!C6)/'1観光消費時系列'!C6*100,1)</f>
        <v>-4.3</v>
      </c>
      <c r="D6" s="348">
        <f>ROUND(('1観光消費時系列'!E6-'1観光消費時系列'!D6)/'1観光消費時系列'!D6*100,1)</f>
        <v>-3</v>
      </c>
      <c r="E6" s="348">
        <f>ROUND(('1観光消費時系列'!F6-'1観光消費時系列'!E6)/'1観光消費時系列'!E6*100,1)</f>
        <v>7.3</v>
      </c>
      <c r="F6" s="348">
        <f>ROUND(('1観光消費時系列'!G6-'1観光消費時系列'!F6)/'1観光消費時系列'!F6*100,1)</f>
        <v>-4.8</v>
      </c>
      <c r="G6" s="348">
        <f>ROUND(('1観光消費時系列'!H6-'1観光消費時系列'!G6)/'1観光消費時系列'!G6*100,1)</f>
        <v>14.4</v>
      </c>
      <c r="H6" s="348">
        <f>ROUND(('1観光消費時系列'!I6-'1観光消費時系列'!H6)/'1観光消費時系列'!H6*100,1)</f>
        <v>8.6</v>
      </c>
      <c r="I6" s="197">
        <f>ROUND(('1観光消費時系列'!J6-'1観光消費時系列'!I6)/'1観光消費時系列'!I6*100,1)</f>
        <v>1</v>
      </c>
      <c r="J6" s="197">
        <f>ROUND(('1観光消費時系列'!K6-'1観光消費時系列'!J6)/'1観光消費時系列'!J6*100,1)</f>
        <v>1.6</v>
      </c>
      <c r="K6" s="197">
        <f>ROUND(('1観光消費時系列'!L6-'1観光消費時系列'!K6)/'1観光消費時系列'!K6*100,1)</f>
        <v>2.1</v>
      </c>
      <c r="L6" s="197">
        <f>ROUND(('1観光消費時系列'!M6-'1観光消費時系列'!L6)/'1観光消費時系列'!L6*100,1)</f>
        <v>-51.5</v>
      </c>
      <c r="M6" s="508">
        <f>ROUND(('1観光消費時系列'!N6-'1観光消費時系列'!M6)/'1観光消費時系列'!M6*100,1)</f>
        <v>44.7</v>
      </c>
      <c r="N6" s="508">
        <f>ROUND(('1観光消費時系列'!O6-'1観光消費時系列'!N6)/'1観光消費時系列'!N6*100,1)</f>
        <v>37.5</v>
      </c>
      <c r="O6" s="508">
        <f>ROUND(('1観光消費時系列'!P6-'1観光消費時系列'!O6)/'1観光消費時系列'!O6*100,1)</f>
        <v>41.8</v>
      </c>
      <c r="P6" s="508">
        <f>ROUND(('1観光消費時系列'!Q6-'1観光消費時系列'!P6)/'1観光消費時系列'!P6*100,1)</f>
        <v>-7.2</v>
      </c>
    </row>
    <row r="7" spans="1:16" x14ac:dyDescent="0.2">
      <c r="A7" s="201"/>
      <c r="B7" s="194" t="s">
        <v>254</v>
      </c>
      <c r="C7" s="359">
        <f>ROUND(('1観光消費時系列'!D7-'1観光消費時系列'!C7)/'1観光消費時系列'!C7*100,1)</f>
        <v>-2.9</v>
      </c>
      <c r="D7" s="348">
        <f>ROUND(('1観光消費時系列'!E7-'1観光消費時系列'!D7)/'1観光消費時系列'!D7*100,1)</f>
        <v>-3.3</v>
      </c>
      <c r="E7" s="348">
        <f>ROUND(('1観光消費時系列'!F7-'1観光消費時系列'!E7)/'1観光消費時系列'!E7*100,1)</f>
        <v>0.8</v>
      </c>
      <c r="F7" s="348">
        <f>ROUND(('1観光消費時系列'!G7-'1観光消費時系列'!F7)/'1観光消費時系列'!F7*100,1)</f>
        <v>-4.7</v>
      </c>
      <c r="G7" s="348">
        <f>ROUND(('1観光消費時系列'!H7-'1観光消費時系列'!G7)/'1観光消費時系列'!G7*100,1)</f>
        <v>14.3</v>
      </c>
      <c r="H7" s="348">
        <f>ROUND(('1観光消費時系列'!I7-'1観光消費時系列'!H7)/'1観光消費時系列'!H7*100,1)</f>
        <v>4.8</v>
      </c>
      <c r="I7" s="197">
        <f>ROUND(('1観光消費時系列'!J7-'1観光消費時系列'!I7)/'1観光消費時系列'!I7*100,1)</f>
        <v>3.2</v>
      </c>
      <c r="J7" s="197">
        <f>ROUND(('1観光消費時系列'!K7-'1観光消費時系列'!J7)/'1観光消費時系列'!J7*100,1)</f>
        <v>13</v>
      </c>
      <c r="K7" s="197">
        <f>ROUND(('1観光消費時系列'!L7-'1観光消費時系列'!K7)/'1観光消費時系列'!K7*100,1)</f>
        <v>-2.9</v>
      </c>
      <c r="L7" s="197">
        <f>ROUND(('1観光消費時系列'!M7-'1観光消費時系列'!L7)/'1観光消費時系列'!L7*100,1)</f>
        <v>-45.1</v>
      </c>
      <c r="M7" s="508">
        <f>ROUND(('1観光消費時系列'!N7-'1観光消費時系列'!M7)/'1観光消費時系列'!M7*100,1)</f>
        <v>47.2</v>
      </c>
      <c r="N7" s="508">
        <f>ROUND(('1観光消費時系列'!O7-'1観光消費時系列'!N7)/'1観光消費時系列'!N7*100,1)</f>
        <v>21.6</v>
      </c>
      <c r="O7" s="508">
        <f>ROUND(('1観光消費時系列'!P7-'1観光消費時系列'!O7)/'1観光消費時系列'!O7*100,1)</f>
        <v>35.700000000000003</v>
      </c>
      <c r="P7" s="508">
        <f>ROUND(('1観光消費時系列'!Q7-'1観光消費時系列'!P7)/'1観光消費時系列'!P7*100,1)</f>
        <v>-12</v>
      </c>
    </row>
    <row r="8" spans="1:16" x14ac:dyDescent="0.2">
      <c r="A8" s="201"/>
      <c r="B8" s="194" t="s">
        <v>255</v>
      </c>
      <c r="C8" s="359">
        <f>ROUND(('1観光消費時系列'!D8-'1観光消費時系列'!C8)/'1観光消費時系列'!C8*100,1)</f>
        <v>-3.1</v>
      </c>
      <c r="D8" s="348">
        <f>ROUND(('1観光消費時系列'!E8-'1観光消費時系列'!D8)/'1観光消費時系列'!D8*100,1)</f>
        <v>-2.6</v>
      </c>
      <c r="E8" s="348">
        <f>ROUND(('1観光消費時系列'!F8-'1観光消費時系列'!E8)/'1観光消費時系列'!E8*100,1)</f>
        <v>0.8</v>
      </c>
      <c r="F8" s="348">
        <f>ROUND(('1観光消費時系列'!G8-'1観光消費時系列'!F8)/'1観光消費時系列'!F8*100,1)</f>
        <v>-5.0999999999999996</v>
      </c>
      <c r="G8" s="348">
        <f>ROUND(('1観光消費時系列'!H8-'1観光消費時系列'!G8)/'1観光消費時系列'!G8*100,1)</f>
        <v>14</v>
      </c>
      <c r="H8" s="348">
        <f>ROUND(('1観光消費時系列'!I8-'1観光消費時系列'!H8)/'1観光消費時系列'!H8*100,1)</f>
        <v>8.8000000000000007</v>
      </c>
      <c r="I8" s="197">
        <f>ROUND(('1観光消費時系列'!J8-'1観光消費時系列'!I8)/'1観光消費時系列'!I8*100,1)</f>
        <v>6.1</v>
      </c>
      <c r="J8" s="197">
        <f>ROUND(('1観光消費時系列'!K8-'1観光消費時系列'!J8)/'1観光消費時系列'!J8*100,1)</f>
        <v>-1.1000000000000001</v>
      </c>
      <c r="K8" s="197">
        <f>ROUND(('1観光消費時系列'!L8-'1観光消費時系列'!K8)/'1観光消費時系列'!K8*100,1)</f>
        <v>4.4000000000000004</v>
      </c>
      <c r="L8" s="197">
        <f>ROUND(('1観光消費時系列'!M8-'1観光消費時系列'!L8)/'1観光消費時系列'!L8*100,1)</f>
        <v>-44.4</v>
      </c>
      <c r="M8" s="508">
        <f>ROUND(('1観光消費時系列'!N8-'1観光消費時系列'!M8)/'1観光消費時系列'!M8*100,1)</f>
        <v>27.5</v>
      </c>
      <c r="N8" s="508">
        <f>ROUND(('1観光消費時系列'!O8-'1観光消費時系列'!N8)/'1観光消費時系列'!N8*100,1)</f>
        <v>20.9</v>
      </c>
      <c r="O8" s="508">
        <f>ROUND(('1観光消費時系列'!P8-'1観光消費時系列'!O8)/'1観光消費時系列'!O8*100,1)</f>
        <v>37.4</v>
      </c>
      <c r="P8" s="508">
        <f>ROUND(('1観光消費時系列'!Q8-'1観光消費時系列'!P8)/'1観光消費時系列'!P8*100,1)</f>
        <v>-6.9</v>
      </c>
    </row>
    <row r="9" spans="1:16" x14ac:dyDescent="0.2">
      <c r="A9" s="201"/>
      <c r="B9" s="194" t="s">
        <v>256</v>
      </c>
      <c r="C9" s="359">
        <f>ROUND(('1観光消費時系列'!D9-'1観光消費時系列'!C9)/'1観光消費時系列'!C9*100,1)</f>
        <v>-2.8</v>
      </c>
      <c r="D9" s="348">
        <f>ROUND(('1観光消費時系列'!E9-'1観光消費時系列'!D9)/'1観光消費時系列'!D9*100,1)</f>
        <v>-1.9</v>
      </c>
      <c r="E9" s="348">
        <f>ROUND(('1観光消費時系列'!F9-'1観光消費時系列'!E9)/'1観光消費時系列'!E9*100,1)</f>
        <v>0.9</v>
      </c>
      <c r="F9" s="348">
        <f>ROUND(('1観光消費時系列'!G9-'1観光消費時系列'!F9)/'1観光消費時系列'!F9*100,1)</f>
        <v>-6.5</v>
      </c>
      <c r="G9" s="348">
        <f>ROUND(('1観光消費時系列'!H9-'1観光消費時系列'!G9)/'1観光消費時系列'!G9*100,1)</f>
        <v>13.8</v>
      </c>
      <c r="H9" s="348">
        <f>ROUND(('1観光消費時系列'!I9-'1観光消費時系列'!H9)/'1観光消費時系列'!H9*100,1)</f>
        <v>8.9</v>
      </c>
      <c r="I9" s="197">
        <f>ROUND(('1観光消費時系列'!J9-'1観光消費時系列'!I9)/'1観光消費時系列'!I9*100,1)</f>
        <v>1.7</v>
      </c>
      <c r="J9" s="197">
        <f>ROUND(('1観光消費時系列'!K9-'1観光消費時系列'!J9)/'1観光消費時系列'!J9*100,1)</f>
        <v>-2.8</v>
      </c>
      <c r="K9" s="197">
        <f>ROUND(('1観光消費時系列'!L9-'1観光消費時系列'!K9)/'1観光消費時系列'!K9*100,1)</f>
        <v>1.3</v>
      </c>
      <c r="L9" s="197">
        <f>ROUND(('1観光消費時系列'!M9-'1観光消費時系列'!L9)/'1観光消費時系列'!L9*100,1)</f>
        <v>-36.200000000000003</v>
      </c>
      <c r="M9" s="508">
        <f>ROUND(('1観光消費時系列'!N9-'1観光消費時系列'!M9)/'1観光消費時系列'!M9*100,1)</f>
        <v>29.5</v>
      </c>
      <c r="N9" s="508">
        <f>ROUND(('1観光消費時系列'!O9-'1観光消費時系列'!N9)/'1観光消費時系列'!N9*100,1)</f>
        <v>25.3</v>
      </c>
      <c r="O9" s="508">
        <f>ROUND(('1観光消費時系列'!P9-'1観光消費時系列'!O9)/'1観光消費時系列'!O9*100,1)</f>
        <v>32.4</v>
      </c>
      <c r="P9" s="508">
        <f>ROUND(('1観光消費時系列'!Q9-'1観光消費時系列'!P9)/'1観光消費時系列'!P9*100,1)</f>
        <v>-5.9</v>
      </c>
    </row>
    <row r="10" spans="1:16" x14ac:dyDescent="0.2">
      <c r="A10" s="201"/>
      <c r="B10" s="194" t="s">
        <v>257</v>
      </c>
      <c r="C10" s="359">
        <f>ROUND(('1観光消費時系列'!D10-'1観光消費時系列'!C10)/'1観光消費時系列'!C10*100,1)</f>
        <v>16.899999999999999</v>
      </c>
      <c r="D10" s="348">
        <f>ROUND(('1観光消費時系列'!E10-'1観光消費時系列'!D10)/'1観光消費時系列'!D10*100,1)</f>
        <v>-11.8</v>
      </c>
      <c r="E10" s="348">
        <f>ROUND(('1観光消費時系列'!F10-'1観光消費時系列'!E10)/'1観光消費時系列'!E10*100,1)</f>
        <v>5.0999999999999996</v>
      </c>
      <c r="F10" s="348">
        <f>ROUND(('1観光消費時系列'!G10-'1観光消費時系列'!F10)/'1観光消費時系列'!F10*100,1)</f>
        <v>-17.600000000000001</v>
      </c>
      <c r="G10" s="348">
        <f>ROUND(('1観光消費時系列'!H10-'1観光消費時系列'!G10)/'1観光消費時系列'!G10*100,1)</f>
        <v>65.599999999999994</v>
      </c>
      <c r="H10" s="348">
        <f>ROUND(('1観光消費時系列'!I10-'1観光消費時系列'!H10)/'1観光消費時系列'!H10*100,1)</f>
        <v>-10.3</v>
      </c>
      <c r="I10" s="197">
        <f>ROUND(('1観光消費時系列'!J10-'1観光消費時系列'!I10)/'1観光消費時系列'!I10*100,1)</f>
        <v>-5.5</v>
      </c>
      <c r="J10" s="197">
        <f>ROUND(('1観光消費時系列'!K10-'1観光消費時系列'!J10)/'1観光消費時系列'!J10*100,1)</f>
        <v>2.8</v>
      </c>
      <c r="K10" s="197">
        <f>ROUND(('1観光消費時系列'!L10-'1観光消費時系列'!K10)/'1観光消費時系列'!K10*100,1)</f>
        <v>-10.5</v>
      </c>
      <c r="L10" s="197">
        <f>ROUND(('1観光消費時系列'!M10-'1観光消費時系列'!L10)/'1観光消費時系列'!L10*100,1)</f>
        <v>-60.2</v>
      </c>
      <c r="M10" s="508">
        <f>ROUND(('1観光消費時系列'!N10-'1観光消費時系列'!M10)/'1観光消費時系列'!M10*100,1)</f>
        <v>55.8</v>
      </c>
      <c r="N10" s="508">
        <f>ROUND(('1観光消費時系列'!O10-'1観光消費時系列'!N10)/'1観光消費時系列'!N10*100,1)</f>
        <v>71</v>
      </c>
      <c r="O10" s="508">
        <f>ROUND(('1観光消費時系列'!P10-'1観光消費時系列'!O10)/'1観光消費時系列'!O10*100,1)</f>
        <v>65.5</v>
      </c>
      <c r="P10" s="508">
        <f>ROUND(('1観光消費時系列'!Q10-'1観光消費時系列'!P10)/'1観光消費時系列'!P10*100,1)</f>
        <v>-8</v>
      </c>
    </row>
    <row r="11" spans="1:16" x14ac:dyDescent="0.2">
      <c r="A11" s="201"/>
      <c r="B11" s="194" t="s">
        <v>258</v>
      </c>
      <c r="C11" s="359">
        <f>ROUND(('1観光消費時系列'!D11-'1観光消費時系列'!C11)/'1観光消費時系列'!C11*100,1)</f>
        <v>-1.6</v>
      </c>
      <c r="D11" s="348">
        <f>ROUND(('1観光消費時系列'!E11-'1観光消費時系列'!D11)/'1観光消費時系列'!D11*100,1)</f>
        <v>0.9</v>
      </c>
      <c r="E11" s="348">
        <f>ROUND(('1観光消費時系列'!F11-'1観光消費時系列'!E11)/'1観光消費時系列'!E11*100,1)</f>
        <v>-0.1</v>
      </c>
      <c r="F11" s="348">
        <f>ROUND(('1観光消費時系列'!G11-'1観光消費時系列'!F11)/'1観光消費時系列'!F11*100,1)</f>
        <v>-3.4</v>
      </c>
      <c r="G11" s="348">
        <f>ROUND(('1観光消費時系列'!H11-'1観光消費時系列'!G11)/'1観光消費時系列'!G11*100,1)</f>
        <v>14.3</v>
      </c>
      <c r="H11" s="348">
        <f>ROUND(('1観光消費時系列'!I11-'1観光消費時系列'!H11)/'1観光消費時系列'!H11*100,1)</f>
        <v>5</v>
      </c>
      <c r="I11" s="197">
        <f>ROUND(('1観光消費時系列'!J11-'1観光消費時系列'!I11)/'1観光消費時系列'!I11*100,1)</f>
        <v>2.8</v>
      </c>
      <c r="J11" s="197">
        <f>ROUND(('1観光消費時系列'!K11-'1観光消費時系列'!J11)/'1観光消費時系列'!J11*100,1)</f>
        <v>-6.1</v>
      </c>
      <c r="K11" s="197">
        <f>ROUND(('1観光消費時系列'!L11-'1観光消費時系列'!K11)/'1観光消費時系列'!K11*100,1)</f>
        <v>-0.2</v>
      </c>
      <c r="L11" s="197">
        <f>ROUND(('1観光消費時系列'!M11-'1観光消費時系列'!L11)/'1観光消費時系列'!L11*100,1)</f>
        <v>-44.6</v>
      </c>
      <c r="M11" s="508">
        <f>ROUND(('1観光消費時系列'!N11-'1観光消費時系列'!M11)/'1観光消費時系列'!M11*100,1)</f>
        <v>36.799999999999997</v>
      </c>
      <c r="N11" s="508">
        <f>ROUND(('1観光消費時系列'!O11-'1観光消費時系列'!N11)/'1観光消費時系列'!N11*100,1)</f>
        <v>21.8</v>
      </c>
      <c r="O11" s="508">
        <f>ROUND(('1観光消費時系列'!P11-'1観光消費時系列'!O11)/'1観光消費時系列'!O11*100,1)</f>
        <v>30.3</v>
      </c>
      <c r="P11" s="508">
        <f>ROUND(('1観光消費時系列'!Q11-'1観光消費時系列'!P11)/'1観光消費時系列'!P11*100,1)</f>
        <v>-10.1</v>
      </c>
    </row>
    <row r="12" spans="1:16" x14ac:dyDescent="0.2">
      <c r="A12" s="201"/>
      <c r="B12" s="194" t="s">
        <v>259</v>
      </c>
      <c r="C12" s="359">
        <f>ROUND(('1観光消費時系列'!D12-'1観光消費時系列'!C12)/'1観光消費時系列'!C12*100,1)</f>
        <v>3.9</v>
      </c>
      <c r="D12" s="348">
        <f>ROUND(('1観光消費時系列'!E12-'1観光消費時系列'!D12)/'1観光消費時系列'!D12*100,1)</f>
        <v>12.6</v>
      </c>
      <c r="E12" s="348">
        <f>ROUND(('1観光消費時系列'!F12-'1観光消費時系列'!E12)/'1観光消費時系列'!E12*100,1)</f>
        <v>4.8</v>
      </c>
      <c r="F12" s="348">
        <f>ROUND(('1観光消費時系列'!G12-'1観光消費時系列'!F12)/'1観光消費時系列'!F12*100,1)</f>
        <v>-0.8</v>
      </c>
      <c r="G12" s="348">
        <f>ROUND(('1観光消費時系列'!H12-'1観光消費時系列'!G12)/'1観光消費時系列'!G12*100,1)</f>
        <v>8</v>
      </c>
      <c r="H12" s="348">
        <f>ROUND(('1観光消費時系列'!I12-'1観光消費時系列'!H12)/'1観光消費時系列'!H12*100,1)</f>
        <v>7.1</v>
      </c>
      <c r="I12" s="197">
        <f>ROUND(('1観光消費時系列'!J12-'1観光消費時系列'!I12)/'1観光消費時系列'!I12*100,1)</f>
        <v>2.2000000000000002</v>
      </c>
      <c r="J12" s="197">
        <f>ROUND(('1観光消費時系列'!K12-'1観光消費時系列'!J12)/'1観光消費時系列'!J12*100,1)</f>
        <v>-2.9</v>
      </c>
      <c r="K12" s="197">
        <f>ROUND(('1観光消費時系列'!L12-'1観光消費時系列'!K12)/'1観光消費時系列'!K12*100,1)</f>
        <v>-4.5999999999999996</v>
      </c>
      <c r="L12" s="197">
        <f>ROUND(('1観光消費時系列'!M12-'1観光消費時系列'!L12)/'1観光消費時系列'!L12*100,1)</f>
        <v>-46.2</v>
      </c>
      <c r="M12" s="508">
        <f>ROUND(('1観光消費時系列'!N12-'1観光消費時系列'!M12)/'1観光消費時系列'!M12*100,1)</f>
        <v>22.2</v>
      </c>
      <c r="N12" s="508">
        <f>ROUND(('1観光消費時系列'!O12-'1観光消費時系列'!N12)/'1観光消費時系列'!N12*100,1)</f>
        <v>37.799999999999997</v>
      </c>
      <c r="O12" s="508">
        <f>ROUND(('1観光消費時系列'!P12-'1観光消費時系列'!O12)/'1観光消費時系列'!O12*100,1)</f>
        <v>28.1</v>
      </c>
      <c r="P12" s="508">
        <f>ROUND(('1観光消費時系列'!Q12-'1観光消費時系列'!P12)/'1観光消費時系列'!P12*100,1)</f>
        <v>-4.3</v>
      </c>
    </row>
    <row r="13" spans="1:16" x14ac:dyDescent="0.2">
      <c r="A13" s="201"/>
      <c r="B13" s="194" t="s">
        <v>260</v>
      </c>
      <c r="C13" s="359">
        <f>ROUND(('1観光消費時系列'!D13-'1観光消費時系列'!C13)/'1観光消費時系列'!C13*100,1)</f>
        <v>0.2</v>
      </c>
      <c r="D13" s="348">
        <f>ROUND(('1観光消費時系列'!E13-'1観光消費時系列'!D13)/'1観光消費時系列'!D13*100,1)</f>
        <v>0</v>
      </c>
      <c r="E13" s="348">
        <f>ROUND(('1観光消費時系列'!F13-'1観光消費時系列'!E13)/'1観光消費時系列'!E13*100,1)</f>
        <v>-4.4000000000000004</v>
      </c>
      <c r="F13" s="348">
        <f>ROUND(('1観光消費時系列'!G13-'1観光消費時系列'!F13)/'1観光消費時系列'!F13*100,1)</f>
        <v>-7.6</v>
      </c>
      <c r="G13" s="348">
        <f>ROUND(('1観光消費時系列'!H13-'1観光消費時系列'!G13)/'1観光消費時系列'!G13*100,1)</f>
        <v>14</v>
      </c>
      <c r="H13" s="348">
        <f>ROUND(('1観光消費時系列'!I13-'1観光消費時系列'!H13)/'1観光消費時系列'!H13*100,1)</f>
        <v>10.1</v>
      </c>
      <c r="I13" s="197">
        <f>ROUND(('1観光消費時系列'!J13-'1観光消費時系列'!I13)/'1観光消費時系列'!I13*100,1)</f>
        <v>5.8</v>
      </c>
      <c r="J13" s="197">
        <f>ROUND(('1観光消費時系列'!K13-'1観光消費時系列'!J13)/'1観光消費時系列'!J13*100,1)</f>
        <v>-2</v>
      </c>
      <c r="K13" s="197">
        <f>ROUND(('1観光消費時系列'!L13-'1観光消費時系列'!K13)/'1観光消費時系列'!K13*100,1)</f>
        <v>9.5</v>
      </c>
      <c r="L13" s="197">
        <f>ROUND(('1観光消費時系列'!M13-'1観光消費時系列'!L13)/'1観光消費時系列'!L13*100,1)</f>
        <v>-41.3</v>
      </c>
      <c r="M13" s="508">
        <f>ROUND(('1観光消費時系列'!N13-'1観光消費時系列'!M13)/'1観光消費時系列'!M13*100,1)</f>
        <v>37.9</v>
      </c>
      <c r="N13" s="508">
        <f>ROUND(('1観光消費時系列'!O13-'1観光消費時系列'!N13)/'1観光消費時系列'!N13*100,1)</f>
        <v>17.3</v>
      </c>
      <c r="O13" s="508">
        <f>ROUND(('1観光消費時系列'!P13-'1観光消費時系列'!O13)/'1観光消費時系列'!O13*100,1)</f>
        <v>40.700000000000003</v>
      </c>
      <c r="P13" s="508">
        <f>ROUND(('1観光消費時系列'!Q13-'1観光消費時系列'!P13)/'1観光消費時系列'!P13*100,1)</f>
        <v>-8.6999999999999993</v>
      </c>
    </row>
    <row r="14" spans="1:16" x14ac:dyDescent="0.2">
      <c r="A14" s="201"/>
      <c r="B14" s="194" t="s">
        <v>261</v>
      </c>
      <c r="C14" s="359">
        <f>ROUND(('1観光消費時系列'!D14-'1観光消費時系列'!C14)/'1観光消費時系列'!C14*100,1)</f>
        <v>-3.4</v>
      </c>
      <c r="D14" s="348">
        <f>ROUND(('1観光消費時系列'!E14-'1観光消費時系列'!D14)/'1観光消費時系列'!D14*100,1)</f>
        <v>4.0999999999999996</v>
      </c>
      <c r="E14" s="348">
        <f>ROUND(('1観光消費時系列'!F14-'1観光消費時系列'!E14)/'1観光消費時系列'!E14*100,1)</f>
        <v>-2.4</v>
      </c>
      <c r="F14" s="348">
        <f>ROUND(('1観光消費時系列'!G14-'1観光消費時系列'!F14)/'1観光消費時系列'!F14*100,1)</f>
        <v>3.3</v>
      </c>
      <c r="G14" s="348">
        <f>ROUND(('1観光消費時系列'!H14-'1観光消費時系列'!G14)/'1観光消費時系列'!G14*100,1)</f>
        <v>20.3</v>
      </c>
      <c r="H14" s="348">
        <f>ROUND(('1観光消費時系列'!I14-'1観光消費時系列'!H14)/'1観光消費時系列'!H14*100,1)</f>
        <v>1.5</v>
      </c>
      <c r="I14" s="197">
        <f>ROUND(('1観光消費時系列'!J14-'1観光消費時系列'!I14)/'1観光消費時系列'!I14*100,1)</f>
        <v>3.3</v>
      </c>
      <c r="J14" s="197">
        <f>ROUND(('1観光消費時系列'!K14-'1観光消費時系列'!J14)/'1観光消費時系列'!J14*100,1)</f>
        <v>-5.0999999999999996</v>
      </c>
      <c r="K14" s="197">
        <f>ROUND(('1観光消費時系列'!L14-'1観光消費時系列'!K14)/'1観光消費時系列'!K14*100,1)</f>
        <v>0.5</v>
      </c>
      <c r="L14" s="197">
        <f>ROUND(('1観光消費時系列'!M14-'1観光消費時系列'!L14)/'1観光消費時系列'!L14*100,1)</f>
        <v>-45</v>
      </c>
      <c r="M14" s="508">
        <f>ROUND(('1観光消費時系列'!N14-'1観光消費時系列'!M14)/'1観光消費時系列'!M14*100,1)</f>
        <v>46.7</v>
      </c>
      <c r="N14" s="508">
        <f>ROUND(('1観光消費時系列'!O14-'1観光消費時系列'!N14)/'1観光消費時系列'!N14*100,1)</f>
        <v>35</v>
      </c>
      <c r="O14" s="508">
        <f>ROUND(('1観光消費時系列'!P14-'1観光消費時系列'!O14)/'1観光消費時系列'!O14*100,1)</f>
        <v>33.1</v>
      </c>
      <c r="P14" s="508">
        <f>ROUND(('1観光消費時系列'!Q14-'1観光消費時系列'!P14)/'1観光消費時系列'!P14*100,1)</f>
        <v>-10.7</v>
      </c>
    </row>
    <row r="15" spans="1:16" x14ac:dyDescent="0.2">
      <c r="A15" s="201"/>
      <c r="B15" s="194"/>
      <c r="C15" s="359"/>
      <c r="D15" s="348"/>
      <c r="E15" s="348"/>
      <c r="F15" s="348"/>
      <c r="G15" s="348"/>
      <c r="H15" s="348"/>
      <c r="I15" s="197"/>
      <c r="J15" s="197"/>
      <c r="K15" s="197"/>
      <c r="L15" s="197"/>
      <c r="M15" s="508"/>
      <c r="N15" s="508"/>
      <c r="O15" s="508"/>
      <c r="P15" s="508"/>
    </row>
    <row r="16" spans="1:16" x14ac:dyDescent="0.2">
      <c r="A16" s="202">
        <v>100</v>
      </c>
      <c r="B16" s="194" t="s">
        <v>104</v>
      </c>
      <c r="C16" s="359">
        <f>ROUND(('1観光消費時系列'!D16-'1観光消費時系列'!C16)/'1観光消費時系列'!C16*100,1)</f>
        <v>0.7</v>
      </c>
      <c r="D16" s="348">
        <f>ROUND(('1観光消費時系列'!E16-'1観光消費時系列'!D16)/'1観光消費時系列'!D16*100,1)</f>
        <v>4</v>
      </c>
      <c r="E16" s="348">
        <f>ROUND(('1観光消費時系列'!F16-'1観光消費時系列'!E16)/'1観光消費時系列'!E16*100,1)</f>
        <v>7.1</v>
      </c>
      <c r="F16" s="348">
        <f>ROUND(('1観光消費時系列'!G16-'1観光消費時系列'!F16)/'1観光消費時系列'!F16*100,1)</f>
        <v>-1.9</v>
      </c>
      <c r="G16" s="348">
        <f>ROUND(('1観光消費時系列'!H16-'1観光消費時系列'!G16)/'1観光消費時系列'!G16*100,1)</f>
        <v>15</v>
      </c>
      <c r="H16" s="348">
        <f>ROUND(('1観光消費時系列'!I16-'1観光消費時系列'!H16)/'1観光消費時系列'!H16*100,1)</f>
        <v>5.5</v>
      </c>
      <c r="I16" s="197">
        <f>ROUND(('1観光消費時系列'!J16-'1観光消費時系列'!I16)/'1観光消費時系列'!I16*100,1)</f>
        <v>11.8</v>
      </c>
      <c r="J16" s="197">
        <f>ROUND(('1観光消費時系列'!K16-'1観光消費時系列'!J16)/'1観光消費時系列'!J16*100,1)</f>
        <v>-12.7</v>
      </c>
      <c r="K16" s="197">
        <f>ROUND(('1観光消費時系列'!L16-'1観光消費時系列'!K16)/'1観光消費時系列'!K16*100,1)</f>
        <v>1.3</v>
      </c>
      <c r="L16" s="197">
        <f>ROUND(('1観光消費時系列'!M16-'1観光消費時系列'!L16)/'1観光消費時系列'!L16*100,1)</f>
        <v>-56</v>
      </c>
      <c r="M16" s="508">
        <f>ROUND(('1観光消費時系列'!N16-'1観光消費時系列'!M16)/'1観光消費時系列'!M16*100,1)</f>
        <v>10.199999999999999</v>
      </c>
      <c r="N16" s="508">
        <f>ROUND(('1観光消費時系列'!O16-'1観光消費時系列'!N16)/'1観光消費時系列'!N16*100,1)</f>
        <v>64</v>
      </c>
      <c r="O16" s="508">
        <f>ROUND(('1観光消費時系列'!P16-'1観光消費時系列'!O16)/'1観光消費時系列'!O16*100,1)</f>
        <v>33.5</v>
      </c>
      <c r="P16" s="508">
        <f>ROUND(('1観光消費時系列'!Q16-'1観光消費時系列'!P16)/'1観光消費時系列'!P16*100,1)</f>
        <v>9.6999999999999993</v>
      </c>
    </row>
    <row r="17" spans="1:16" x14ac:dyDescent="0.2">
      <c r="A17" s="203"/>
      <c r="B17" s="194" t="s">
        <v>262</v>
      </c>
      <c r="C17" s="359">
        <f>ROUND(('1観光消費時系列'!D17-'1観光消費時系列'!C17)/'1観光消費時系列'!C17*100,1)</f>
        <v>-4.3</v>
      </c>
      <c r="D17" s="348">
        <f>ROUND(('1観光消費時系列'!E17-'1観光消費時系列'!D17)/'1観光消費時系列'!D17*100,1)</f>
        <v>-3</v>
      </c>
      <c r="E17" s="348">
        <f>ROUND(('1観光消費時系列'!F17-'1観光消費時系列'!E17)/'1観光消費時系列'!E17*100,1)</f>
        <v>7.3</v>
      </c>
      <c r="F17" s="348">
        <f>ROUND(('1観光消費時系列'!G17-'1観光消費時系列'!F17)/'1観光消費時系列'!F17*100,1)</f>
        <v>-4.8</v>
      </c>
      <c r="G17" s="348">
        <f>ROUND(('1観光消費時系列'!H17-'1観光消費時系列'!G17)/'1観光消費時系列'!G17*100,1)</f>
        <v>14.4</v>
      </c>
      <c r="H17" s="348">
        <f>ROUND(('1観光消費時系列'!I17-'1観光消費時系列'!H17)/'1観光消費時系列'!H17*100,1)</f>
        <v>8.6</v>
      </c>
      <c r="I17" s="197">
        <f>ROUND(('1観光消費時系列'!J17-'1観光消費時系列'!I17)/'1観光消費時系列'!I17*100,1)</f>
        <v>1</v>
      </c>
      <c r="J17" s="197">
        <f>ROUND(('1観光消費時系列'!K17-'1観光消費時系列'!J17)/'1観光消費時系列'!J17*100,1)</f>
        <v>1.6</v>
      </c>
      <c r="K17" s="197">
        <f>ROUND(('1観光消費時系列'!L17-'1観光消費時系列'!K17)/'1観光消費時系列'!K17*100,1)</f>
        <v>2.1</v>
      </c>
      <c r="L17" s="197">
        <f>ROUND(('1観光消費時系列'!M17-'1観光消費時系列'!L17)/'1観光消費時系列'!L17*100,1)</f>
        <v>-51.5</v>
      </c>
      <c r="M17" s="508">
        <f>ROUND(('1観光消費時系列'!N17-'1観光消費時系列'!M17)/'1観光消費時系列'!M17*100,1)</f>
        <v>44.7</v>
      </c>
      <c r="N17" s="508">
        <f>ROUND(('1観光消費時系列'!O17-'1観光消費時系列'!N17)/'1観光消費時系列'!N17*100,1)</f>
        <v>37.5</v>
      </c>
      <c r="O17" s="508">
        <f>ROUND(('1観光消費時系列'!P17-'1観光消費時系列'!O17)/'1観光消費時系列'!O17*100,1)</f>
        <v>41.8</v>
      </c>
      <c r="P17" s="508">
        <f>ROUND(('1観光消費時系列'!Q17-'1観光消費時系列'!P17)/'1観光消費時系列'!P17*100,1)</f>
        <v>-7.2</v>
      </c>
    </row>
    <row r="18" spans="1:16" x14ac:dyDescent="0.2">
      <c r="A18" s="200">
        <v>202</v>
      </c>
      <c r="B18" s="194" t="s">
        <v>105</v>
      </c>
      <c r="C18" s="359">
        <f>ROUND(('1観光消費時系列'!D18-'1観光消費時系列'!C18)/'1観光消費時系列'!C18*100,1)</f>
        <v>1</v>
      </c>
      <c r="D18" s="348">
        <f>ROUND(('1観光消費時系列'!E18-'1観光消費時系列'!D18)/'1観光消費時系列'!D18*100,1)</f>
        <v>4.4000000000000004</v>
      </c>
      <c r="E18" s="348">
        <f>ROUND(('1観光消費時系列'!F18-'1観光消費時系列'!E18)/'1観光消費時系列'!E18*100,1)</f>
        <v>7.1</v>
      </c>
      <c r="F18" s="348">
        <f>ROUND(('1観光消費時系列'!G18-'1観光消費時系列'!F18)/'1観光消費時系列'!F18*100,1)</f>
        <v>-0.7</v>
      </c>
      <c r="G18" s="348">
        <f>ROUND(('1観光消費時系列'!H18-'1観光消費時系列'!G18)/'1観光消費時系列'!G18*100,1)</f>
        <v>25.6</v>
      </c>
      <c r="H18" s="348">
        <f>ROUND(('1観光消費時系列'!I18-'1観光消費時系列'!H18)/'1観光消費時系列'!H18*100,1)</f>
        <v>13.6</v>
      </c>
      <c r="I18" s="197">
        <f>ROUND(('1観光消費時系列'!J18-'1観光消費時系列'!I18)/'1観光消費時系列'!I18*100,1)</f>
        <v>0.5</v>
      </c>
      <c r="J18" s="197">
        <f>ROUND(('1観光消費時系列'!K18-'1観光消費時系列'!J18)/'1観光消費時系列'!J18*100,1)</f>
        <v>4.5</v>
      </c>
      <c r="K18" s="197">
        <f>ROUND(('1観光消費時系列'!L18-'1観光消費時系列'!K18)/'1観光消費時系列'!K18*100,1)</f>
        <v>3.2</v>
      </c>
      <c r="L18" s="197">
        <f>ROUND(('1観光消費時系列'!M18-'1観光消費時系列'!L18)/'1観光消費時系列'!L18*100,1)</f>
        <v>-46</v>
      </c>
      <c r="M18" s="508">
        <f>ROUND(('1観光消費時系列'!N18-'1観光消費時系列'!M18)/'1観光消費時系列'!M18*100,1)</f>
        <v>37.200000000000003</v>
      </c>
      <c r="N18" s="508">
        <f>ROUND(('1観光消費時系列'!O18-'1観光消費時系列'!N18)/'1観光消費時系列'!N18*100,1)</f>
        <v>39.799999999999997</v>
      </c>
      <c r="O18" s="508">
        <f>ROUND(('1観光消費時系列'!P18-'1観光消費時系列'!O18)/'1観光消費時系列'!O18*100,1)</f>
        <v>40.299999999999997</v>
      </c>
      <c r="P18" s="508">
        <f>ROUND(('1観光消費時系列'!Q18-'1観光消費時系列'!P18)/'1観光消費時系列'!P18*100,1)</f>
        <v>-3.1</v>
      </c>
    </row>
    <row r="19" spans="1:16" x14ac:dyDescent="0.2">
      <c r="A19" s="200">
        <v>204</v>
      </c>
      <c r="B19" s="194" t="s">
        <v>106</v>
      </c>
      <c r="C19" s="359">
        <f>ROUND(('1観光消費時系列'!D19-'1観光消費時系列'!C19)/'1観光消費時系列'!C19*100,1)</f>
        <v>-5.8</v>
      </c>
      <c r="D19" s="348">
        <f>ROUND(('1観光消費時系列'!E19-'1観光消費時系列'!D19)/'1観光消費時系列'!D19*100,1)</f>
        <v>-5</v>
      </c>
      <c r="E19" s="348">
        <f>ROUND(('1観光消費時系列'!F19-'1観光消費時系列'!E19)/'1観光消費時系列'!E19*100,1)</f>
        <v>7.1</v>
      </c>
      <c r="F19" s="348">
        <f>ROUND(('1観光消費時系列'!G19-'1観光消費時系列'!F19)/'1観光消費時系列'!F19*100,1)</f>
        <v>-5.7</v>
      </c>
      <c r="G19" s="348">
        <f>ROUND(('1観光消費時系列'!H19-'1観光消費時系列'!G19)/'1観光消費時系列'!G19*100,1)</f>
        <v>11.4</v>
      </c>
      <c r="H19" s="348">
        <f>ROUND(('1観光消費時系列'!I19-'1観光消費時系列'!H19)/'1観光消費時系列'!H19*100,1)</f>
        <v>6.8</v>
      </c>
      <c r="I19" s="197">
        <f>ROUND(('1観光消費時系列'!J19-'1観光消費時系列'!I19)/'1観光消費時系列'!I19*100,1)</f>
        <v>1.3</v>
      </c>
      <c r="J19" s="197">
        <f>ROUND(('1観光消費時系列'!K19-'1観光消費時系列'!J19)/'1観光消費時系列'!J19*100,1)</f>
        <v>0.8</v>
      </c>
      <c r="K19" s="197">
        <f>ROUND(('1観光消費時系列'!L19-'1観光消費時系列'!K19)/'1観光消費時系列'!K19*100,1)</f>
        <v>1.5</v>
      </c>
      <c r="L19" s="197">
        <f>ROUND(('1観光消費時系列'!M19-'1観光消費時系列'!L19)/'1観光消費時系列'!L19*100,1)</f>
        <v>-53.4</v>
      </c>
      <c r="M19" s="508">
        <f>ROUND(('1観光消費時系列'!N19-'1観光消費時系列'!M19)/'1観光消費時系列'!M19*100,1)</f>
        <v>47.5</v>
      </c>
      <c r="N19" s="508">
        <f>ROUND(('1観光消費時系列'!O19-'1観光消費時系列'!N19)/'1観光消費時系列'!N19*100,1)</f>
        <v>36.799999999999997</v>
      </c>
      <c r="O19" s="508">
        <f>ROUND(('1観光消費時系列'!P19-'1観光消費時系列'!O19)/'1観光消費時系列'!O19*100,1)</f>
        <v>42.1</v>
      </c>
      <c r="P19" s="508">
        <f>ROUND(('1観光消費時系列'!Q19-'1観光消費時系列'!P19)/'1観光消費時系列'!P19*100,1)</f>
        <v>-8.8000000000000007</v>
      </c>
    </row>
    <row r="20" spans="1:16" x14ac:dyDescent="0.2">
      <c r="A20" s="200">
        <v>206</v>
      </c>
      <c r="B20" s="194" t="s">
        <v>107</v>
      </c>
      <c r="C20" s="359">
        <f>ROUND(('1観光消費時系列'!D20-'1観光消費時系列'!C20)/'1観光消費時系列'!C20*100,1)</f>
        <v>10.5</v>
      </c>
      <c r="D20" s="348">
        <f>ROUND(('1観光消費時系列'!E20-'1観光消費時系列'!D20)/'1観光消費時系列'!D20*100,1)</f>
        <v>5.5</v>
      </c>
      <c r="E20" s="348">
        <f>ROUND(('1観光消費時系列'!F20-'1観光消費時系列'!E20)/'1観光消費時系列'!E20*100,1)</f>
        <v>18.100000000000001</v>
      </c>
      <c r="F20" s="348">
        <f>ROUND(('1観光消費時系列'!G20-'1観光消費時系列'!F20)/'1観光消費時系列'!F20*100,1)</f>
        <v>-9</v>
      </c>
      <c r="G20" s="348">
        <f>ROUND(('1観光消費時系列'!H20-'1観光消費時系列'!G20)/'1観光消費時系列'!G20*100,1)</f>
        <v>16.600000000000001</v>
      </c>
      <c r="H20" s="348">
        <f>ROUND(('1観光消費時系列'!I20-'1観光消費時系列'!H20)/'1観光消費時系列'!H20*100,1)</f>
        <v>16.5</v>
      </c>
      <c r="I20" s="197">
        <f>ROUND(('1観光消費時系列'!J20-'1観光消費時系列'!I20)/'1観光消費時系列'!I20*100,1)</f>
        <v>-3.6</v>
      </c>
      <c r="J20" s="197">
        <f>ROUND(('1観光消費時系列'!K20-'1観光消費時系列'!J20)/'1観光消費時系列'!J20*100,1)</f>
        <v>-2.2999999999999998</v>
      </c>
      <c r="K20" s="197">
        <f>ROUND(('1観光消費時系列'!L20-'1観光消費時系列'!K20)/'1観光消費時系列'!K20*100,1)</f>
        <v>7.3</v>
      </c>
      <c r="L20" s="197">
        <f>ROUND(('1観光消費時系列'!M20-'1観光消費時系列'!L20)/'1観光消費時系列'!L20*100,1)</f>
        <v>-48.9</v>
      </c>
      <c r="M20" s="508">
        <f>ROUND(('1観光消費時系列'!N20-'1観光消費時系列'!M20)/'1観光消費時系列'!M20*100,1)</f>
        <v>49.7</v>
      </c>
      <c r="N20" s="508">
        <f>ROUND(('1観光消費時系列'!O20-'1観光消費時系列'!N20)/'1観光消費時系列'!N20*100,1)</f>
        <v>35.200000000000003</v>
      </c>
      <c r="O20" s="508">
        <f>ROUND(('1観光消費時系列'!P20-'1観光消費時系列'!O20)/'1観光消費時系列'!O20*100,1)</f>
        <v>48.4</v>
      </c>
      <c r="P20" s="508">
        <f>ROUND(('1観光消費時系列'!Q20-'1観光消費時系列'!P20)/'1観光消費時系列'!P20*100,1)</f>
        <v>-2.2000000000000002</v>
      </c>
    </row>
    <row r="21" spans="1:16" x14ac:dyDescent="0.2">
      <c r="A21" s="203"/>
      <c r="B21" s="194" t="s">
        <v>254</v>
      </c>
      <c r="C21" s="359">
        <f>ROUND(('1観光消費時系列'!D21-'1観光消費時系列'!C21)/'1観光消費時系列'!C21*100,1)</f>
        <v>-2.9</v>
      </c>
      <c r="D21" s="348">
        <f>ROUND(('1観光消費時系列'!E21-'1観光消費時系列'!D21)/'1観光消費時系列'!D21*100,1)</f>
        <v>-3.3</v>
      </c>
      <c r="E21" s="348">
        <f>ROUND(('1観光消費時系列'!F21-'1観光消費時系列'!E21)/'1観光消費時系列'!E21*100,1)</f>
        <v>0.8</v>
      </c>
      <c r="F21" s="348">
        <f>ROUND(('1観光消費時系列'!G21-'1観光消費時系列'!F21)/'1観光消費時系列'!F21*100,1)</f>
        <v>-4.7</v>
      </c>
      <c r="G21" s="348">
        <f>ROUND(('1観光消費時系列'!H21-'1観光消費時系列'!G21)/'1観光消費時系列'!G21*100,1)</f>
        <v>14.3</v>
      </c>
      <c r="H21" s="348">
        <f>ROUND(('1観光消費時系列'!I21-'1観光消費時系列'!H21)/'1観光消費時系列'!H21*100,1)</f>
        <v>4.8</v>
      </c>
      <c r="I21" s="197">
        <f>ROUND(('1観光消費時系列'!J21-'1観光消費時系列'!I21)/'1観光消費時系列'!I21*100,1)</f>
        <v>3.2</v>
      </c>
      <c r="J21" s="197">
        <f>ROUND(('1観光消費時系列'!K21-'1観光消費時系列'!J21)/'1観光消費時系列'!J21*100,1)</f>
        <v>13</v>
      </c>
      <c r="K21" s="197">
        <f>ROUND(('1観光消費時系列'!L21-'1観光消費時系列'!K21)/'1観光消費時系列'!K21*100,1)</f>
        <v>-2.9</v>
      </c>
      <c r="L21" s="197">
        <f>ROUND(('1観光消費時系列'!M21-'1観光消費時系列'!L21)/'1観光消費時系列'!L21*100,1)</f>
        <v>-45.1</v>
      </c>
      <c r="M21" s="508">
        <f>ROUND(('1観光消費時系列'!N21-'1観光消費時系列'!M21)/'1観光消費時系列'!M21*100,1)</f>
        <v>47.2</v>
      </c>
      <c r="N21" s="508">
        <f>ROUND(('1観光消費時系列'!O21-'1観光消費時系列'!N21)/'1観光消費時系列'!N21*100,1)</f>
        <v>21.6</v>
      </c>
      <c r="O21" s="508">
        <f>ROUND(('1観光消費時系列'!P21-'1観光消費時系列'!O21)/'1観光消費時系列'!O21*100,1)</f>
        <v>35.700000000000003</v>
      </c>
      <c r="P21" s="508">
        <f>ROUND(('1観光消費時系列'!Q21-'1観光消費時系列'!P21)/'1観光消費時系列'!P21*100,1)</f>
        <v>-12</v>
      </c>
    </row>
    <row r="22" spans="1:16" x14ac:dyDescent="0.2">
      <c r="A22" s="200">
        <v>207</v>
      </c>
      <c r="B22" s="194" t="s">
        <v>108</v>
      </c>
      <c r="C22" s="359">
        <f>ROUND(('1観光消費時系列'!D22-'1観光消費時系列'!C22)/'1観光消費時系列'!C22*100,1)</f>
        <v>-4.3</v>
      </c>
      <c r="D22" s="348">
        <f>ROUND(('1観光消費時系列'!E22-'1観光消費時系列'!D22)/'1観光消費時系列'!D22*100,1)</f>
        <v>2.6</v>
      </c>
      <c r="E22" s="348">
        <f>ROUND(('1観光消費時系列'!F22-'1観光消費時系列'!E22)/'1観光消費時系列'!E22*100,1)</f>
        <v>-3</v>
      </c>
      <c r="F22" s="348">
        <f>ROUND(('1観光消費時系列'!G22-'1観光消費時系列'!F22)/'1観光消費時系列'!F22*100,1)</f>
        <v>-0.4</v>
      </c>
      <c r="G22" s="348">
        <f>ROUND(('1観光消費時系列'!H22-'1観光消費時系列'!G22)/'1観光消費時系列'!G22*100,1)</f>
        <v>16.7</v>
      </c>
      <c r="H22" s="348">
        <f>ROUND(('1観光消費時系列'!I22-'1観光消費時系列'!H22)/'1観光消費時系列'!H22*100,1)</f>
        <v>-6.9</v>
      </c>
      <c r="I22" s="197">
        <f>ROUND(('1観光消費時系列'!J22-'1観光消費時系列'!I22)/'1観光消費時系列'!I22*100,1)</f>
        <v>5.8</v>
      </c>
      <c r="J22" s="197">
        <f>ROUND(('1観光消費時系列'!K22-'1観光消費時系列'!J22)/'1観光消費時系列'!J22*100,1)</f>
        <v>5.5</v>
      </c>
      <c r="K22" s="197">
        <f>ROUND(('1観光消費時系列'!L22-'1観光消費時系列'!K22)/'1観光消費時系列'!K22*100,1)</f>
        <v>-7.8</v>
      </c>
      <c r="L22" s="197">
        <f>ROUND(('1観光消費時系列'!M22-'1観光消費時系列'!L22)/'1観光消費時系列'!L22*100,1)</f>
        <v>-46.6</v>
      </c>
      <c r="M22" s="508">
        <f>ROUND(('1観光消費時系列'!N22-'1観光消費時系列'!M22)/'1観光消費時系列'!M22*100,1)</f>
        <v>34.4</v>
      </c>
      <c r="N22" s="508">
        <f>ROUND(('1観光消費時系列'!O22-'1観光消費時系列'!N22)/'1観光消費時系列'!N22*100,1)</f>
        <v>32.4</v>
      </c>
      <c r="O22" s="508">
        <f>ROUND(('1観光消費時系列'!P22-'1観光消費時系列'!O22)/'1観光消費時系列'!O22*100,1)</f>
        <v>24.1</v>
      </c>
      <c r="P22" s="508">
        <f>ROUND(('1観光消費時系列'!Q22-'1観光消費時系列'!P22)/'1観光消費時系列'!P22*100,1)</f>
        <v>-5.0999999999999996</v>
      </c>
    </row>
    <row r="23" spans="1:16" x14ac:dyDescent="0.2">
      <c r="A23" s="200">
        <v>214</v>
      </c>
      <c r="B23" s="194" t="s">
        <v>109</v>
      </c>
      <c r="C23" s="359">
        <f>ROUND(('1観光消費時系列'!D23-'1観光消費時系列'!C23)/'1観光消費時系列'!C23*100,1)</f>
        <v>-1.1000000000000001</v>
      </c>
      <c r="D23" s="348">
        <f>ROUND(('1観光消費時系列'!E23-'1観光消費時系列'!D23)/'1観光消費時系列'!D23*100,1)</f>
        <v>-6.3</v>
      </c>
      <c r="E23" s="348">
        <f>ROUND(('1観光消費時系列'!F23-'1観光消費時系列'!E23)/'1観光消費時系列'!E23*100,1)</f>
        <v>2.1</v>
      </c>
      <c r="F23" s="348">
        <f>ROUND(('1観光消費時系列'!G23-'1観光消費時系列'!F23)/'1観光消費時系列'!F23*100,1)</f>
        <v>-7.2</v>
      </c>
      <c r="G23" s="348">
        <f>ROUND(('1観光消費時系列'!H23-'1観光消費時系列'!G23)/'1観光消費時系列'!G23*100,1)</f>
        <v>12.7</v>
      </c>
      <c r="H23" s="348">
        <f>ROUND(('1観光消費時系列'!I23-'1観光消費時系列'!H23)/'1観光消費時系列'!H23*100,1)</f>
        <v>7.4</v>
      </c>
      <c r="I23" s="197">
        <f>ROUND(('1観光消費時系列'!J23-'1観光消費時系列'!I23)/'1観光消費時系列'!I23*100,1)</f>
        <v>3.4</v>
      </c>
      <c r="J23" s="197">
        <f>ROUND(('1観光消費時系列'!K23-'1観光消費時系列'!J23)/'1観光消費時系列'!J23*100,1)</f>
        <v>30.3</v>
      </c>
      <c r="K23" s="197">
        <f>ROUND(('1観光消費時系列'!L23-'1観光消費時系列'!K23)/'1観光消費時系列'!K23*100,1)</f>
        <v>-8.3000000000000007</v>
      </c>
      <c r="L23" s="197">
        <f>ROUND(('1観光消費時系列'!M23-'1観光消費時系列'!L23)/'1観光消費時系列'!L23*100,1)</f>
        <v>-46.7</v>
      </c>
      <c r="M23" s="508">
        <f>ROUND(('1観光消費時系列'!N23-'1観光消費時系列'!M23)/'1観光消費時系列'!M23*100,1)</f>
        <v>59.1</v>
      </c>
      <c r="N23" s="508">
        <f>ROUND(('1観光消費時系列'!O23-'1観光消費時系列'!N23)/'1観光消費時系列'!N23*100,1)</f>
        <v>24.5</v>
      </c>
      <c r="O23" s="508">
        <f>ROUND(('1観光消費時系列'!P23-'1観光消費時系列'!O23)/'1観光消費時系列'!O23*100,1)</f>
        <v>30.1</v>
      </c>
      <c r="P23" s="508">
        <f>ROUND(('1観光消費時系列'!Q23-'1観光消費時系列'!P23)/'1観光消費時系列'!P23*100,1)</f>
        <v>-10.199999999999999</v>
      </c>
    </row>
    <row r="24" spans="1:16" x14ac:dyDescent="0.2">
      <c r="A24" s="200">
        <v>217</v>
      </c>
      <c r="B24" s="194" t="s">
        <v>110</v>
      </c>
      <c r="C24" s="359">
        <f>ROUND(('1観光消費時系列'!D24-'1観光消費時系列'!C24)/'1観光消費時系列'!C24*100,1)</f>
        <v>0.4</v>
      </c>
      <c r="D24" s="348">
        <f>ROUND(('1観光消費時系列'!E24-'1観光消費時系列'!D24)/'1観光消費時系列'!D24*100,1)</f>
        <v>-4.5</v>
      </c>
      <c r="E24" s="348">
        <f>ROUND(('1観光消費時系列'!F24-'1観光消費時系列'!E24)/'1観光消費時系列'!E24*100,1)</f>
        <v>0.6</v>
      </c>
      <c r="F24" s="348">
        <f>ROUND(('1観光消費時系列'!G24-'1観光消費時系列'!F24)/'1観光消費時系列'!F24*100,1)</f>
        <v>-6.2</v>
      </c>
      <c r="G24" s="348">
        <f>ROUND(('1観光消費時系列'!H24-'1観光消費時系列'!G24)/'1観光消費時系列'!G24*100,1)</f>
        <v>16.100000000000001</v>
      </c>
      <c r="H24" s="348">
        <f>ROUND(('1観光消費時系列'!I24-'1観光消費時系列'!H24)/'1観光消費時系列'!H24*100,1)</f>
        <v>11.5</v>
      </c>
      <c r="I24" s="197">
        <f>ROUND(('1観光消費時系列'!J24-'1観光消費時系列'!I24)/'1観光消費時系列'!I24*100,1)</f>
        <v>9.1999999999999993</v>
      </c>
      <c r="J24" s="197">
        <f>ROUND(('1観光消費時系列'!K24-'1観光消費時系列'!J24)/'1観光消費時系列'!J24*100,1)</f>
        <v>-10.1</v>
      </c>
      <c r="K24" s="197">
        <f>ROUND(('1観光消費時系列'!L24-'1観光消費時系列'!K24)/'1観光消費時系列'!K24*100,1)</f>
        <v>2.2999999999999998</v>
      </c>
      <c r="L24" s="197">
        <f>ROUND(('1観光消費時系列'!M24-'1観光消費時系列'!L24)/'1観光消費時系列'!L24*100,1)</f>
        <v>-56.6</v>
      </c>
      <c r="M24" s="508">
        <f>ROUND(('1観光消費時系列'!N24-'1観光消費時系列'!M24)/'1観光消費時系列'!M24*100,1)</f>
        <v>37.6</v>
      </c>
      <c r="N24" s="508">
        <f>ROUND(('1観光消費時系列'!O24-'1観光消費時系列'!N24)/'1観光消費時系列'!N24*100,1)</f>
        <v>6.3</v>
      </c>
      <c r="O24" s="508">
        <f>ROUND(('1観光消費時系列'!P24-'1観光消費時系列'!O24)/'1観光消費時系列'!O24*100,1)</f>
        <v>80.8</v>
      </c>
      <c r="P24" s="508">
        <f>ROUND(('1観光消費時系列'!Q24-'1観光消費時系列'!P24)/'1観光消費時系列'!P24*100,1)</f>
        <v>-29.5</v>
      </c>
    </row>
    <row r="25" spans="1:16" x14ac:dyDescent="0.2">
      <c r="A25" s="200">
        <v>219</v>
      </c>
      <c r="B25" s="194" t="s">
        <v>111</v>
      </c>
      <c r="C25" s="359">
        <f>ROUND(('1観光消費時系列'!D25-'1観光消費時系列'!C25)/'1観光消費時系列'!C25*100,1)</f>
        <v>-5</v>
      </c>
      <c r="D25" s="348">
        <f>ROUND(('1観光消費時系列'!E25-'1観光消費時系列'!D25)/'1観光消費時系列'!D25*100,1)</f>
        <v>1.5</v>
      </c>
      <c r="E25" s="348">
        <f>ROUND(('1観光消費時系列'!F25-'1観光消費時系列'!E25)/'1観光消費時系列'!E25*100,1)</f>
        <v>0.1</v>
      </c>
      <c r="F25" s="348">
        <f>ROUND(('1観光消費時系列'!G25-'1観光消費時系列'!F25)/'1観光消費時系列'!F25*100,1)</f>
        <v>-2.9</v>
      </c>
      <c r="G25" s="348">
        <f>ROUND(('1観光消費時系列'!H25-'1観光消費時系列'!G25)/'1観光消費時系列'!G25*100,1)</f>
        <v>14</v>
      </c>
      <c r="H25" s="348">
        <f>ROUND(('1観光消費時系列'!I25-'1観光消費時系列'!H25)/'1観光消費時系列'!H25*100,1)</f>
        <v>3.7</v>
      </c>
      <c r="I25" s="197">
        <f>ROUND(('1観光消費時系列'!J25-'1観光消費時系列'!I25)/'1観光消費時系列'!I25*100,1)</f>
        <v>-2.8</v>
      </c>
      <c r="J25" s="197">
        <f>ROUND(('1観光消費時系列'!K25-'1観光消費時系列'!J25)/'1観光消費時系列'!J25*100,1)</f>
        <v>-4.2</v>
      </c>
      <c r="K25" s="197">
        <f>ROUND(('1観光消費時系列'!L25-'1観光消費時系列'!K25)/'1観光消費時系列'!K25*100,1)</f>
        <v>14.7</v>
      </c>
      <c r="L25" s="197">
        <f>ROUND(('1観光消費時系列'!M25-'1観光消費時系列'!L25)/'1観光消費時系列'!L25*100,1)</f>
        <v>-33</v>
      </c>
      <c r="M25" s="508">
        <f>ROUND(('1観光消費時系列'!N25-'1観光消費時系列'!M25)/'1観光消費時系列'!M25*100,1)</f>
        <v>34.299999999999997</v>
      </c>
      <c r="N25" s="508">
        <f>ROUND(('1観光消費時系列'!O25-'1観光消費時系列'!N25)/'1観光消費時系列'!N25*100,1)</f>
        <v>12.1</v>
      </c>
      <c r="O25" s="508">
        <f>ROUND(('1観光消費時系列'!P25-'1観光消費時系列'!O25)/'1観光消費時系列'!O25*100,1)</f>
        <v>44</v>
      </c>
      <c r="P25" s="508">
        <f>ROUND(('1観光消費時系列'!Q25-'1観光消費時系列'!P25)/'1観光消費時系列'!P25*100,1)</f>
        <v>-11.5</v>
      </c>
    </row>
    <row r="26" spans="1:16" x14ac:dyDescent="0.2">
      <c r="A26" s="200">
        <v>301</v>
      </c>
      <c r="B26" s="194" t="s">
        <v>112</v>
      </c>
      <c r="C26" s="359">
        <f>ROUND(('1観光消費時系列'!D26-'1観光消費時系列'!C26)/'1観光消費時系列'!C26*100,1)</f>
        <v>-12.7</v>
      </c>
      <c r="D26" s="348">
        <f>ROUND(('1観光消費時系列'!E26-'1観光消費時系列'!D26)/'1観光消費時系列'!D26*100,1)</f>
        <v>-4.4000000000000004</v>
      </c>
      <c r="E26" s="348">
        <f>ROUND(('1観光消費時系列'!F26-'1観光消費時系列'!E26)/'1観光消費時系列'!E26*100,1)</f>
        <v>4</v>
      </c>
      <c r="F26" s="348">
        <f>ROUND(('1観光消費時系列'!G26-'1観光消費時系列'!F26)/'1観光消費時系列'!F26*100,1)</f>
        <v>0.9</v>
      </c>
      <c r="G26" s="348">
        <f>ROUND(('1観光消費時系列'!H26-'1観光消費時系列'!G26)/'1観光消費時系列'!G26*100,1)</f>
        <v>16.7</v>
      </c>
      <c r="H26" s="348">
        <f>ROUND(('1観光消費時系列'!I26-'1観光消費時系列'!H26)/'1観光消費時系列'!H26*100,1)</f>
        <v>6.7</v>
      </c>
      <c r="I26" s="197">
        <f>ROUND(('1観光消費時系列'!J26-'1観光消費時系列'!I26)/'1観光消費時系列'!I26*100,1)</f>
        <v>-0.8</v>
      </c>
      <c r="J26" s="197">
        <f>ROUND(('1観光消費時系列'!K26-'1観光消費時系列'!J26)/'1観光消費時系列'!J26*100,1)</f>
        <v>-7.5</v>
      </c>
      <c r="K26" s="197">
        <f>ROUND(('1観光消費時系列'!L26-'1観光消費時系列'!K26)/'1観光消費時系列'!K26*100,1)</f>
        <v>11.9</v>
      </c>
      <c r="L26" s="197">
        <f>ROUND(('1観光消費時系列'!M26-'1観光消費時系列'!L26)/'1観光消費時系列'!L26*100,1)</f>
        <v>-38.299999999999997</v>
      </c>
      <c r="M26" s="508">
        <f>ROUND(('1観光消費時系列'!N26-'1観光消費時系列'!M26)/'1観光消費時系列'!M26*100,1)</f>
        <v>33.5</v>
      </c>
      <c r="N26" s="508">
        <f>ROUND(('1観光消費時系列'!O26-'1観光消費時系列'!N26)/'1観光消費時系列'!N26*100,1)</f>
        <v>21.1</v>
      </c>
      <c r="O26" s="508">
        <f>ROUND(('1観光消費時系列'!P26-'1観光消費時系列'!O26)/'1観光消費時系列'!O26*100,1)</f>
        <v>37.5</v>
      </c>
      <c r="P26" s="508">
        <f>ROUND(('1観光消費時系列'!Q26-'1観光消費時系列'!P26)/'1観光消費時系列'!P26*100,1)</f>
        <v>-15.5</v>
      </c>
    </row>
    <row r="27" spans="1:16" x14ac:dyDescent="0.2">
      <c r="A27" s="203"/>
      <c r="B27" s="194" t="s">
        <v>255</v>
      </c>
      <c r="C27" s="359">
        <f>ROUND(('1観光消費時系列'!D27-'1観光消費時系列'!C27)/'1観光消費時系列'!C27*100,1)</f>
        <v>-3.1</v>
      </c>
      <c r="D27" s="348">
        <f>ROUND(('1観光消費時系列'!E27-'1観光消費時系列'!D27)/'1観光消費時系列'!D27*100,1)</f>
        <v>-2.6</v>
      </c>
      <c r="E27" s="348">
        <f>ROUND(('1観光消費時系列'!F27-'1観光消費時系列'!E27)/'1観光消費時系列'!E27*100,1)</f>
        <v>0.8</v>
      </c>
      <c r="F27" s="348">
        <f>ROUND(('1観光消費時系列'!G27-'1観光消費時系列'!F27)/'1観光消費時系列'!F27*100,1)</f>
        <v>-5.0999999999999996</v>
      </c>
      <c r="G27" s="348">
        <f>ROUND(('1観光消費時系列'!H27-'1観光消費時系列'!G27)/'1観光消費時系列'!G27*100,1)</f>
        <v>14</v>
      </c>
      <c r="H27" s="348">
        <f>ROUND(('1観光消費時系列'!I27-'1観光消費時系列'!H27)/'1観光消費時系列'!H27*100,1)</f>
        <v>8.8000000000000007</v>
      </c>
      <c r="I27" s="197">
        <f>ROUND(('1観光消費時系列'!J27-'1観光消費時系列'!I27)/'1観光消費時系列'!I27*100,1)</f>
        <v>6.1</v>
      </c>
      <c r="J27" s="197">
        <f>ROUND(('1観光消費時系列'!K27-'1観光消費時系列'!J27)/'1観光消費時系列'!J27*100,1)</f>
        <v>-1.1000000000000001</v>
      </c>
      <c r="K27" s="197">
        <f>ROUND(('1観光消費時系列'!L27-'1観光消費時系列'!K27)/'1観光消費時系列'!K27*100,1)</f>
        <v>4.4000000000000004</v>
      </c>
      <c r="L27" s="197">
        <f>ROUND(('1観光消費時系列'!M27-'1観光消費時系列'!L27)/'1観光消費時系列'!L27*100,1)</f>
        <v>-44.4</v>
      </c>
      <c r="M27" s="508">
        <f>ROUND(('1観光消費時系列'!N27-'1観光消費時系列'!M27)/'1観光消費時系列'!M27*100,1)</f>
        <v>27.5</v>
      </c>
      <c r="N27" s="508">
        <f>ROUND(('1観光消費時系列'!O27-'1観光消費時系列'!N27)/'1観光消費時系列'!N27*100,1)</f>
        <v>20.9</v>
      </c>
      <c r="O27" s="508">
        <f>ROUND(('1観光消費時系列'!P27-'1観光消費時系列'!O27)/'1観光消費時系列'!O27*100,1)</f>
        <v>37.4</v>
      </c>
      <c r="P27" s="508">
        <f>ROUND(('1観光消費時系列'!Q27-'1観光消費時系列'!P27)/'1観光消費時系列'!P27*100,1)</f>
        <v>-6.9</v>
      </c>
    </row>
    <row r="28" spans="1:16" x14ac:dyDescent="0.2">
      <c r="A28" s="200">
        <v>203</v>
      </c>
      <c r="B28" s="194" t="s">
        <v>113</v>
      </c>
      <c r="C28" s="359">
        <f>ROUND(('1観光消費時系列'!D28-'1観光消費時系列'!C28)/'1観光消費時系列'!C28*100,1)</f>
        <v>-3.2</v>
      </c>
      <c r="D28" s="348">
        <f>ROUND(('1観光消費時系列'!E28-'1観光消費時系列'!D28)/'1観光消費時系列'!D28*100,1)</f>
        <v>-3.5</v>
      </c>
      <c r="E28" s="348">
        <f>ROUND(('1観光消費時系列'!F28-'1観光消費時系列'!E28)/'1観光消費時系列'!E28*100,1)</f>
        <v>1.5</v>
      </c>
      <c r="F28" s="348">
        <f>ROUND(('1観光消費時系列'!G28-'1観光消費時系列'!F28)/'1観光消費時系列'!F28*100,1)</f>
        <v>-0.8</v>
      </c>
      <c r="G28" s="348">
        <f>ROUND(('1観光消費時系列'!H28-'1観光消費時系列'!G28)/'1観光消費時系列'!G28*100,1)</f>
        <v>15.3</v>
      </c>
      <c r="H28" s="348">
        <f>ROUND(('1観光消費時系列'!I28-'1観光消費時系列'!H28)/'1観光消費時系列'!H28*100,1)</f>
        <v>8.3000000000000007</v>
      </c>
      <c r="I28" s="197">
        <f>ROUND(('1観光消費時系列'!J28-'1観光消費時系列'!I28)/'1観光消費時系列'!I28*100,1)</f>
        <v>10.7</v>
      </c>
      <c r="J28" s="197">
        <f>ROUND(('1観光消費時系列'!K28-'1観光消費時系列'!J28)/'1観光消費時系列'!J28*100,1)</f>
        <v>-1.4</v>
      </c>
      <c r="K28" s="197">
        <f>ROUND(('1観光消費時系列'!L28-'1観光消費時系列'!K28)/'1観光消費時系列'!K28*100,1)</f>
        <v>4.0999999999999996</v>
      </c>
      <c r="L28" s="197">
        <f>ROUND(('1観光消費時系列'!M28-'1観光消費時系列'!L28)/'1観光消費時系列'!L28*100,1)</f>
        <v>-45.9</v>
      </c>
      <c r="M28" s="508">
        <f>ROUND(('1観光消費時系列'!N28-'1観光消費時系列'!M28)/'1観光消費時系列'!M28*100,1)</f>
        <v>32.6</v>
      </c>
      <c r="N28" s="508">
        <f>ROUND(('1観光消費時系列'!O28-'1観光消費時系列'!N28)/'1観光消費時系列'!N28*100,1)</f>
        <v>27.1</v>
      </c>
      <c r="O28" s="508">
        <f>ROUND(('1観光消費時系列'!P28-'1観光消費時系列'!O28)/'1観光消費時系列'!O28*100,1)</f>
        <v>36.799999999999997</v>
      </c>
      <c r="P28" s="508">
        <f>ROUND(('1観光消費時系列'!Q28-'1観光消費時系列'!P28)/'1観光消費時系列'!P28*100,1)</f>
        <v>-8.6999999999999993</v>
      </c>
    </row>
    <row r="29" spans="1:16" x14ac:dyDescent="0.2">
      <c r="A29" s="200">
        <v>210</v>
      </c>
      <c r="B29" s="194" t="s">
        <v>114</v>
      </c>
      <c r="C29" s="359">
        <f>ROUND(('1観光消費時系列'!D29-'1観光消費時系列'!C29)/'1観光消費時系列'!C29*100,1)</f>
        <v>-0.7</v>
      </c>
      <c r="D29" s="348">
        <f>ROUND(('1観光消費時系列'!E29-'1観光消費時系列'!D29)/'1観光消費時系列'!D29*100,1)</f>
        <v>-1.6</v>
      </c>
      <c r="E29" s="348">
        <f>ROUND(('1観光消費時系列'!F29-'1観光消費時系列'!E29)/'1観光消費時系列'!E29*100,1)</f>
        <v>-2.7</v>
      </c>
      <c r="F29" s="348">
        <f>ROUND(('1観光消費時系列'!G29-'1観光消費時系列'!F29)/'1観光消費時系列'!F29*100,1)</f>
        <v>-6.9</v>
      </c>
      <c r="G29" s="348">
        <f>ROUND(('1観光消費時系列'!H29-'1観光消費時系列'!G29)/'1観光消費時系列'!G29*100,1)</f>
        <v>15.8</v>
      </c>
      <c r="H29" s="348">
        <f>ROUND(('1観光消費時系列'!I29-'1観光消費時系列'!H29)/'1観光消費時系列'!H29*100,1)</f>
        <v>10.1</v>
      </c>
      <c r="I29" s="197">
        <f>ROUND(('1観光消費時系列'!J29-'1観光消費時系列'!I29)/'1観光消費時系列'!I29*100,1)</f>
        <v>-1</v>
      </c>
      <c r="J29" s="197">
        <f>ROUND(('1観光消費時系列'!K29-'1観光消費時系列'!J29)/'1観光消費時系列'!J29*100,1)</f>
        <v>-1.6</v>
      </c>
      <c r="K29" s="197">
        <f>ROUND(('1観光消費時系列'!L29-'1観光消費時系列'!K29)/'1観光消費時系列'!K29*100,1)</f>
        <v>-1.1000000000000001</v>
      </c>
      <c r="L29" s="197">
        <f>ROUND(('1観光消費時系列'!M29-'1観光消費時系列'!L29)/'1観光消費時系列'!L29*100,1)</f>
        <v>-45.1</v>
      </c>
      <c r="M29" s="508">
        <f>ROUND(('1観光消費時系列'!N29-'1観光消費時系列'!M29)/'1観光消費時系列'!M29*100,1)</f>
        <v>30.9</v>
      </c>
      <c r="N29" s="508">
        <f>ROUND(('1観光消費時系列'!O29-'1観光消費時系列'!N29)/'1観光消費時系列'!N29*100,1)</f>
        <v>-7.5</v>
      </c>
      <c r="O29" s="508">
        <f>ROUND(('1観光消費時系列'!P29-'1観光消費時系列'!O29)/'1観光消費時系列'!O29*100,1)</f>
        <v>31.7</v>
      </c>
      <c r="P29" s="508">
        <f>ROUND(('1観光消費時系列'!Q29-'1観光消費時系列'!P29)/'1観光消費時系列'!P29*100,1)</f>
        <v>-2.8</v>
      </c>
    </row>
    <row r="30" spans="1:16" x14ac:dyDescent="0.2">
      <c r="A30" s="200">
        <v>216</v>
      </c>
      <c r="B30" s="194" t="s">
        <v>115</v>
      </c>
      <c r="C30" s="359">
        <f>ROUND(('1観光消費時系列'!D30-'1観光消費時系列'!C30)/'1観光消費時系列'!C30*100,1)</f>
        <v>-0.4</v>
      </c>
      <c r="D30" s="348">
        <f>ROUND(('1観光消費時系列'!E30-'1観光消費時系列'!D30)/'1観光消費時系列'!D30*100,1)</f>
        <v>-5.3</v>
      </c>
      <c r="E30" s="348">
        <f>ROUND(('1観光消費時系列'!F30-'1観光消費時系列'!E30)/'1観光消費時系列'!E30*100,1)</f>
        <v>0.7</v>
      </c>
      <c r="F30" s="348">
        <f>ROUND(('1観光消費時系列'!G30-'1観光消費時系列'!F30)/'1観光消費時系列'!F30*100,1)</f>
        <v>-13.9</v>
      </c>
      <c r="G30" s="348">
        <f>ROUND(('1観光消費時系列'!H30-'1観光消費時系列'!G30)/'1観光消費時系列'!G30*100,1)</f>
        <v>8</v>
      </c>
      <c r="H30" s="348">
        <f>ROUND(('1観光消費時系列'!I30-'1観光消費時系列'!H30)/'1観光消費時系列'!H30*100,1)</f>
        <v>10</v>
      </c>
      <c r="I30" s="197">
        <f>ROUND(('1観光消費時系列'!J30-'1観光消費時系列'!I30)/'1観光消費時系列'!I30*100,1)</f>
        <v>4.0999999999999996</v>
      </c>
      <c r="J30" s="197">
        <f>ROUND(('1観光消費時系列'!K30-'1観光消費時系列'!J30)/'1観光消費時系列'!J30*100,1)</f>
        <v>1.8</v>
      </c>
      <c r="K30" s="197">
        <f>ROUND(('1観光消費時系列'!L30-'1観光消費時系列'!K30)/'1観光消費時系列'!K30*100,1)</f>
        <v>18.3</v>
      </c>
      <c r="L30" s="197">
        <f>ROUND(('1観光消費時系列'!M30-'1観光消費時系列'!L30)/'1観光消費時系列'!L30*100,1)</f>
        <v>-32.700000000000003</v>
      </c>
      <c r="M30" s="508">
        <f>ROUND(('1観光消費時系列'!N30-'1観光消費時系列'!M30)/'1観光消費時系列'!M30*100,1)</f>
        <v>1.7</v>
      </c>
      <c r="N30" s="508">
        <f>ROUND(('1観光消費時系列'!O30-'1観光消費時系列'!N30)/'1観光消費時系列'!N30*100,1)</f>
        <v>38.299999999999997</v>
      </c>
      <c r="O30" s="508">
        <f>ROUND(('1観光消費時系列'!P30-'1観光消費時系列'!O30)/'1観光消費時系列'!O30*100,1)</f>
        <v>45.8</v>
      </c>
      <c r="P30" s="508">
        <f>ROUND(('1観光消費時系列'!Q30-'1観光消費時系列'!P30)/'1観光消費時系列'!P30*100,1)</f>
        <v>-4.9000000000000004</v>
      </c>
    </row>
    <row r="31" spans="1:16" x14ac:dyDescent="0.2">
      <c r="A31" s="200">
        <v>381</v>
      </c>
      <c r="B31" s="194" t="s">
        <v>116</v>
      </c>
      <c r="C31" s="359">
        <f>ROUND(('1観光消費時系列'!D31-'1観光消費時系列'!C31)/'1観光消費時系列'!C31*100,1)</f>
        <v>-16.2</v>
      </c>
      <c r="D31" s="348">
        <f>ROUND(('1観光消費時系列'!E31-'1観光消費時系列'!D31)/'1観光消費時系列'!D31*100,1)</f>
        <v>2.5</v>
      </c>
      <c r="E31" s="348">
        <f>ROUND(('1観光消費時系列'!F31-'1観光消費時系列'!E31)/'1観光消費時系列'!E31*100,1)</f>
        <v>2.2000000000000002</v>
      </c>
      <c r="F31" s="348">
        <f>ROUND(('1観光消費時系列'!G31-'1観光消費時系列'!F31)/'1観光消費時系列'!F31*100,1)</f>
        <v>-8.4</v>
      </c>
      <c r="G31" s="348">
        <f>ROUND(('1観光消費時系列'!H31-'1観光消費時系列'!G31)/'1観光消費時系列'!G31*100,1)</f>
        <v>10.3</v>
      </c>
      <c r="H31" s="348">
        <f>ROUND(('1観光消費時系列'!I31-'1観光消費時系列'!H31)/'1観光消費時系列'!H31*100,1)</f>
        <v>12.3</v>
      </c>
      <c r="I31" s="197">
        <f>ROUND(('1観光消費時系列'!J31-'1観光消費時系列'!I31)/'1観光消費時系列'!I31*100,1)</f>
        <v>-2.4</v>
      </c>
      <c r="J31" s="197">
        <f>ROUND(('1観光消費時系列'!K31-'1観光消費時系列'!J31)/'1観光消費時系列'!J31*100,1)</f>
        <v>-0.2</v>
      </c>
      <c r="K31" s="197">
        <f>ROUND(('1観光消費時系列'!L31-'1観光消費時系列'!K31)/'1観光消費時系列'!K31*100,1)</f>
        <v>-2</v>
      </c>
      <c r="L31" s="197">
        <f>ROUND(('1観光消費時系列'!M31-'1観光消費時系列'!L31)/'1観光消費時系列'!L31*100,1)</f>
        <v>-37.9</v>
      </c>
      <c r="M31" s="508">
        <f>ROUND(('1観光消費時系列'!N31-'1観光消費時系列'!M31)/'1観光消費時系列'!M31*100,1)</f>
        <v>32.5</v>
      </c>
      <c r="N31" s="508">
        <f>ROUND(('1観光消費時系列'!O31-'1観光消費時系列'!N31)/'1観光消費時系列'!N31*100,1)</f>
        <v>12.9</v>
      </c>
      <c r="O31" s="508">
        <f>ROUND(('1観光消費時系列'!P31-'1観光消費時系列'!O31)/'1観光消費時系列'!O31*100,1)</f>
        <v>34.5</v>
      </c>
      <c r="P31" s="508">
        <f>ROUND(('1観光消費時系列'!Q31-'1観光消費時系列'!P31)/'1観光消費時系列'!P31*100,1)</f>
        <v>10.5</v>
      </c>
    </row>
    <row r="32" spans="1:16" x14ac:dyDescent="0.2">
      <c r="A32" s="200">
        <v>382</v>
      </c>
      <c r="B32" s="194" t="s">
        <v>117</v>
      </c>
      <c r="C32" s="359">
        <f>ROUND(('1観光消費時系列'!D32-'1観光消費時系列'!C32)/'1観光消費時系列'!C32*100,1)</f>
        <v>-18.5</v>
      </c>
      <c r="D32" s="348">
        <f>ROUND(('1観光消費時系列'!E32-'1観光消費時系列'!D32)/'1観光消費時系列'!D32*100,1)</f>
        <v>11</v>
      </c>
      <c r="E32" s="348">
        <f>ROUND(('1観光消費時系列'!F32-'1観光消費時系列'!E32)/'1観光消費時系列'!E32*100,1)</f>
        <v>12.3</v>
      </c>
      <c r="F32" s="348">
        <f>ROUND(('1観光消費時系列'!G32-'1観光消費時系列'!F32)/'1観光消費時系列'!F32*100,1)</f>
        <v>-19.2</v>
      </c>
      <c r="G32" s="348">
        <f>ROUND(('1観光消費時系列'!H32-'1観光消費時系列'!G32)/'1観光消費時系列'!G32*100,1)</f>
        <v>3.5</v>
      </c>
      <c r="H32" s="348">
        <f>ROUND(('1観光消費時系列'!I32-'1観光消費時系列'!H32)/'1観光消費時系列'!H32*100,1)</f>
        <v>4.4000000000000004</v>
      </c>
      <c r="I32" s="197">
        <f>ROUND(('1観光消費時系列'!J32-'1観光消費時系列'!I32)/'1観光消費時系列'!I32*100,1)</f>
        <v>-9</v>
      </c>
      <c r="J32" s="197">
        <f>ROUND(('1観光消費時系列'!K32-'1観光消費時系列'!J32)/'1観光消費時系列'!J32*100,1)</f>
        <v>-1.7</v>
      </c>
      <c r="K32" s="197">
        <f>ROUND(('1観光消費時系列'!L32-'1観光消費時系列'!K32)/'1観光消費時系列'!K32*100,1)</f>
        <v>4.8</v>
      </c>
      <c r="L32" s="197">
        <f>ROUND(('1観光消費時系列'!M32-'1観光消費時系列'!L32)/'1観光消費時系列'!L32*100,1)</f>
        <v>-59.3</v>
      </c>
      <c r="M32" s="508">
        <f>ROUND(('1観光消費時系列'!N32-'1観光消費時系列'!M32)/'1観光消費時系列'!M32*100,1)</f>
        <v>38.1</v>
      </c>
      <c r="N32" s="508">
        <f>ROUND(('1観光消費時系列'!O32-'1観光消費時系列'!N32)/'1観光消費時系列'!N32*100,1)</f>
        <v>46.3</v>
      </c>
      <c r="O32" s="508">
        <f>ROUND(('1観光消費時系列'!P32-'1観光消費時系列'!O32)/'1観光消費時系列'!O32*100,1)</f>
        <v>45.4</v>
      </c>
      <c r="P32" s="508">
        <f>ROUND(('1観光消費時系列'!Q32-'1観光消費時系列'!P32)/'1観光消費時系列'!P32*100,1)</f>
        <v>-8.9</v>
      </c>
    </row>
    <row r="33" spans="1:16" x14ac:dyDescent="0.2">
      <c r="A33" s="203"/>
      <c r="B33" s="194" t="s">
        <v>256</v>
      </c>
      <c r="C33" s="359">
        <f>ROUND(('1観光消費時系列'!D33-'1観光消費時系列'!C33)/'1観光消費時系列'!C33*100,1)</f>
        <v>-2.8</v>
      </c>
      <c r="D33" s="348">
        <f>ROUND(('1観光消費時系列'!E33-'1観光消費時系列'!D33)/'1観光消費時系列'!D33*100,1)</f>
        <v>-1.9</v>
      </c>
      <c r="E33" s="348">
        <f>ROUND(('1観光消費時系列'!F33-'1観光消費時系列'!E33)/'1観光消費時系列'!E33*100,1)</f>
        <v>0.9</v>
      </c>
      <c r="F33" s="348">
        <f>ROUND(('1観光消費時系列'!G33-'1観光消費時系列'!F33)/'1観光消費時系列'!F33*100,1)</f>
        <v>-6.5</v>
      </c>
      <c r="G33" s="348">
        <f>ROUND(('1観光消費時系列'!H33-'1観光消費時系列'!G33)/'1観光消費時系列'!G33*100,1)</f>
        <v>13.8</v>
      </c>
      <c r="H33" s="348">
        <f>ROUND(('1観光消費時系列'!I33-'1観光消費時系列'!H33)/'1観光消費時系列'!H33*100,1)</f>
        <v>8.9</v>
      </c>
      <c r="I33" s="197">
        <f>ROUND(('1観光消費時系列'!J33-'1観光消費時系列'!I33)/'1観光消費時系列'!I33*100,1)</f>
        <v>1.7</v>
      </c>
      <c r="J33" s="197">
        <f>ROUND(('1観光消費時系列'!K33-'1観光消費時系列'!J33)/'1観光消費時系列'!J33*100,1)</f>
        <v>-2.8</v>
      </c>
      <c r="K33" s="197">
        <f>ROUND(('1観光消費時系列'!L33-'1観光消費時系列'!K33)/'1観光消費時系列'!K33*100,1)</f>
        <v>1.3</v>
      </c>
      <c r="L33" s="197">
        <f>ROUND(('1観光消費時系列'!M33-'1観光消費時系列'!L33)/'1観光消費時系列'!L33*100,1)</f>
        <v>-36.200000000000003</v>
      </c>
      <c r="M33" s="508">
        <f>ROUND(('1観光消費時系列'!N33-'1観光消費時系列'!M33)/'1観光消費時系列'!M33*100,1)</f>
        <v>29.5</v>
      </c>
      <c r="N33" s="508">
        <f>ROUND(('1観光消費時系列'!O33-'1観光消費時系列'!N33)/'1観光消費時系列'!N33*100,1)</f>
        <v>25.3</v>
      </c>
      <c r="O33" s="508">
        <f>ROUND(('1観光消費時系列'!P33-'1観光消費時系列'!O33)/'1観光消費時系列'!O33*100,1)</f>
        <v>32.4</v>
      </c>
      <c r="P33" s="508">
        <f>ROUND(('1観光消費時系列'!Q33-'1観光消費時系列'!P33)/'1観光消費時系列'!P33*100,1)</f>
        <v>-5.9</v>
      </c>
    </row>
    <row r="34" spans="1:16" x14ac:dyDescent="0.2">
      <c r="A34" s="200">
        <v>213</v>
      </c>
      <c r="B34" s="194" t="s">
        <v>118</v>
      </c>
      <c r="C34" s="359">
        <f>ROUND(('1観光消費時系列'!D34-'1観光消費時系列'!C34)/'1観光消費時系列'!C34*100,1)</f>
        <v>1.4</v>
      </c>
      <c r="D34" s="348">
        <f>ROUND(('1観光消費時系列'!E34-'1観光消費時系列'!D34)/'1観光消費時系列'!D34*100,1)</f>
        <v>-5</v>
      </c>
      <c r="E34" s="348">
        <f>ROUND(('1観光消費時系列'!F34-'1観光消費時系列'!E34)/'1観光消費時系列'!E34*100,1)</f>
        <v>-4.2</v>
      </c>
      <c r="F34" s="348">
        <f>ROUND(('1観光消費時系列'!G34-'1観光消費時系列'!F34)/'1観光消費時系列'!F34*100,1)</f>
        <v>-9.6999999999999993</v>
      </c>
      <c r="G34" s="348">
        <f>ROUND(('1観光消費時系列'!H34-'1観光消費時系列'!G34)/'1観光消費時系列'!G34*100,1)</f>
        <v>32.1</v>
      </c>
      <c r="H34" s="348">
        <f>ROUND(('1観光消費時系列'!I34-'1観光消費時系列'!H34)/'1観光消費時系列'!H34*100,1)</f>
        <v>10.1</v>
      </c>
      <c r="I34" s="197">
        <f>ROUND(('1観光消費時系列'!J34-'1観光消費時系列'!I34)/'1観光消費時系列'!I34*100,1)</f>
        <v>-3.9</v>
      </c>
      <c r="J34" s="197">
        <f>ROUND(('1観光消費時系列'!K34-'1観光消費時系列'!J34)/'1観光消費時系列'!J34*100,1)</f>
        <v>-2.2999999999999998</v>
      </c>
      <c r="K34" s="197">
        <f>ROUND(('1観光消費時系列'!L34-'1観光消費時系列'!K34)/'1観光消費時系列'!K34*100,1)</f>
        <v>1.5</v>
      </c>
      <c r="L34" s="197">
        <f>ROUND(('1観光消費時系列'!M34-'1観光消費時系列'!L34)/'1観光消費時系列'!L34*100,1)</f>
        <v>-41</v>
      </c>
      <c r="M34" s="508">
        <f>ROUND(('1観光消費時系列'!N34-'1観光消費時系列'!M34)/'1観光消費時系列'!M34*100,1)</f>
        <v>24.1</v>
      </c>
      <c r="N34" s="508">
        <f>ROUND(('1観光消費時系列'!O34-'1観光消費時系列'!N34)/'1観光消費時系列'!N34*100,1)</f>
        <v>26.2</v>
      </c>
      <c r="O34" s="508">
        <f>ROUND(('1観光消費時系列'!P34-'1観光消費時系列'!O34)/'1観光消費時系列'!O34*100,1)</f>
        <v>23.2</v>
      </c>
      <c r="P34" s="508">
        <f>ROUND(('1観光消費時系列'!Q34-'1観光消費時系列'!P34)/'1観光消費時系列'!P34*100,1)</f>
        <v>-5.8</v>
      </c>
    </row>
    <row r="35" spans="1:16" x14ac:dyDescent="0.2">
      <c r="A35" s="200">
        <v>215</v>
      </c>
      <c r="B35" s="194" t="s">
        <v>263</v>
      </c>
      <c r="C35" s="359">
        <f>ROUND(('1観光消費時系列'!D35-'1観光消費時系列'!C35)/'1観光消費時系列'!C35*100,1)</f>
        <v>-2.6</v>
      </c>
      <c r="D35" s="348">
        <f>ROUND(('1観光消費時系列'!E35-'1観光消費時系列'!D35)/'1観光消費時系列'!D35*100,1)</f>
        <v>-1.3</v>
      </c>
      <c r="E35" s="348">
        <f>ROUND(('1観光消費時系列'!F35-'1観光消費時系列'!E35)/'1観光消費時系列'!E35*100,1)</f>
        <v>0.8</v>
      </c>
      <c r="F35" s="348">
        <f>ROUND(('1観光消費時系列'!G35-'1観光消費時系列'!F35)/'1観光消費時系列'!F35*100,1)</f>
        <v>-15.9</v>
      </c>
      <c r="G35" s="348">
        <f>ROUND(('1観光消費時系列'!H35-'1観光消費時系列'!G35)/'1観光消費時系列'!G35*100,1)</f>
        <v>9.5</v>
      </c>
      <c r="H35" s="348">
        <f>ROUND(('1観光消費時系列'!I35-'1観光消費時系列'!H35)/'1観光消費時系列'!H35*100,1)</f>
        <v>9.3000000000000007</v>
      </c>
      <c r="I35" s="197">
        <f>ROUND(('1観光消費時系列'!J35-'1観光消費時系列'!I35)/'1観光消費時系列'!I35*100,1)</f>
        <v>13.6</v>
      </c>
      <c r="J35" s="197">
        <f>ROUND(('1観光消費時系列'!K35-'1観光消費時系列'!J35)/'1観光消費時系列'!J35*100,1)</f>
        <v>-7</v>
      </c>
      <c r="K35" s="197">
        <f>ROUND(('1観光消費時系列'!L35-'1観光消費時系列'!K35)/'1観光消費時系列'!K35*100,1)</f>
        <v>5.3</v>
      </c>
      <c r="L35" s="197">
        <f>ROUND(('1観光消費時系列'!M35-'1観光消費時系列'!L35)/'1観光消費時系列'!L35*100,1)</f>
        <v>-35.4</v>
      </c>
      <c r="M35" s="508">
        <f>ROUND(('1観光消費時系列'!N35-'1観光消費時系列'!M35)/'1観光消費時系列'!M35*100,1)</f>
        <v>31.1</v>
      </c>
      <c r="N35" s="508">
        <f>ROUND(('1観光消費時系列'!O35-'1観光消費時系列'!N35)/'1観光消費時系列'!N35*100,1)</f>
        <v>17.7</v>
      </c>
      <c r="O35" s="508">
        <f>ROUND(('1観光消費時系列'!P35-'1観光消費時系列'!O35)/'1観光消費時系列'!O35*100,1)</f>
        <v>34.200000000000003</v>
      </c>
      <c r="P35" s="508">
        <f>ROUND(('1観光消費時系列'!Q35-'1観光消費時系列'!P35)/'1観光消費時系列'!P35*100,1)</f>
        <v>-4.0999999999999996</v>
      </c>
    </row>
    <row r="36" spans="1:16" x14ac:dyDescent="0.2">
      <c r="A36" s="200">
        <v>218</v>
      </c>
      <c r="B36" s="194" t="s">
        <v>120</v>
      </c>
      <c r="C36" s="359">
        <f>ROUND(('1観光消費時系列'!D36-'1観光消費時系列'!C36)/'1観光消費時系列'!C36*100,1)</f>
        <v>-3.8</v>
      </c>
      <c r="D36" s="348">
        <f>ROUND(('1観光消費時系列'!E36-'1観光消費時系列'!D36)/'1観光消費時系列'!D36*100,1)</f>
        <v>-8.1999999999999993</v>
      </c>
      <c r="E36" s="348">
        <f>ROUND(('1観光消費時系列'!F36-'1観光消費時系列'!E36)/'1観光消費時系列'!E36*100,1)</f>
        <v>3.9</v>
      </c>
      <c r="F36" s="348">
        <f>ROUND(('1観光消費時系列'!G36-'1観光消費時系列'!F36)/'1観光消費時系列'!F36*100,1)</f>
        <v>1.9</v>
      </c>
      <c r="G36" s="348">
        <f>ROUND(('1観光消費時系列'!H36-'1観光消費時系列'!G36)/'1観光消費時系列'!G36*100,1)</f>
        <v>25.2</v>
      </c>
      <c r="H36" s="348">
        <f>ROUND(('1観光消費時系列'!I36-'1観光消費時系列'!H36)/'1観光消費時系列'!H36*100,1)</f>
        <v>5.8</v>
      </c>
      <c r="I36" s="197">
        <f>ROUND(('1観光消費時系列'!J36-'1観光消費時系列'!I36)/'1観光消費時系列'!I36*100,1)</f>
        <v>-6.8</v>
      </c>
      <c r="J36" s="197">
        <f>ROUND(('1観光消費時系列'!K36-'1観光消費時系列'!J36)/'1観光消費時系列'!J36*100,1)</f>
        <v>-2.5</v>
      </c>
      <c r="K36" s="197">
        <f>ROUND(('1観光消費時系列'!L36-'1観光消費時系列'!K36)/'1観光消費時系列'!K36*100,1)</f>
        <v>-10.7</v>
      </c>
      <c r="L36" s="197">
        <f>ROUND(('1観光消費時系列'!M36-'1観光消費時系列'!L36)/'1観光消費時系列'!L36*100,1)</f>
        <v>-29.3</v>
      </c>
      <c r="M36" s="508">
        <f>ROUND(('1観光消費時系列'!N36-'1観光消費時系列'!M36)/'1観光消費時系列'!M36*100,1)</f>
        <v>29.2</v>
      </c>
      <c r="N36" s="508">
        <f>ROUND(('1観光消費時系列'!O36-'1観光消費時系列'!N36)/'1観光消費時系列'!N36*100,1)</f>
        <v>44.6</v>
      </c>
      <c r="O36" s="508">
        <f>ROUND(('1観光消費時系列'!P36-'1観光消費時系列'!O36)/'1観光消費時系列'!O36*100,1)</f>
        <v>24.6</v>
      </c>
      <c r="P36" s="508">
        <f>ROUND(('1観光消費時系列'!Q36-'1観光消費時系列'!P36)/'1観光消費時系列'!P36*100,1)</f>
        <v>-13.2</v>
      </c>
    </row>
    <row r="37" spans="1:16" x14ac:dyDescent="0.2">
      <c r="A37" s="200">
        <v>220</v>
      </c>
      <c r="B37" s="194" t="s">
        <v>121</v>
      </c>
      <c r="C37" s="359">
        <f>ROUND(('1観光消費時系列'!D37-'1観光消費時系列'!C37)/'1観光消費時系列'!C37*100,1)</f>
        <v>-3.9</v>
      </c>
      <c r="D37" s="348">
        <f>ROUND(('1観光消費時系列'!E37-'1観光消費時系列'!D37)/'1観光消費時系列'!D37*100,1)</f>
        <v>0</v>
      </c>
      <c r="E37" s="348">
        <f>ROUND(('1観光消費時系列'!F37-'1観光消費時系列'!E37)/'1観光消費時系列'!E37*100,1)</f>
        <v>4.5999999999999996</v>
      </c>
      <c r="F37" s="348">
        <f>ROUND(('1観光消費時系列'!G37-'1観光消費時系列'!F37)/'1観光消費時系列'!F37*100,1)</f>
        <v>-9.5</v>
      </c>
      <c r="G37" s="348">
        <f>ROUND(('1観光消費時系列'!H37-'1観光消費時系列'!G37)/'1観光消費時系列'!G37*100,1)</f>
        <v>16.2</v>
      </c>
      <c r="H37" s="348">
        <f>ROUND(('1観光消費時系列'!I37-'1観光消費時系列'!H37)/'1観光消費時系列'!H37*100,1)</f>
        <v>6.1</v>
      </c>
      <c r="I37" s="197">
        <f>ROUND(('1観光消費時系列'!J37-'1観光消費時系列'!I37)/'1観光消費時系列'!I37*100,1)</f>
        <v>-7.1</v>
      </c>
      <c r="J37" s="197">
        <f>ROUND(('1観光消費時系列'!K37-'1観光消費時系列'!J37)/'1観光消費時系列'!J37*100,1)</f>
        <v>11.2</v>
      </c>
      <c r="K37" s="197">
        <f>ROUND(('1観光消費時系列'!L37-'1観光消費時系列'!K37)/'1観光消費時系列'!K37*100,1)</f>
        <v>38.5</v>
      </c>
      <c r="L37" s="197">
        <f>ROUND(('1観光消費時系列'!M37-'1観光消費時系列'!L37)/'1観光消費時系列'!L37*100,1)</f>
        <v>-32.1</v>
      </c>
      <c r="M37" s="508">
        <f>ROUND(('1観光消費時系列'!N37-'1観光消費時系列'!M37)/'1観光消費時系列'!M37*100,1)</f>
        <v>30.4</v>
      </c>
      <c r="N37" s="508">
        <f>ROUND(('1観光消費時系列'!O37-'1観光消費時系列'!N37)/'1観光消費時系列'!N37*100,1)</f>
        <v>30.3</v>
      </c>
      <c r="O37" s="508">
        <f>ROUND(('1観光消費時系列'!P37-'1観光消費時系列'!O37)/'1観光消費時系列'!O37*100,1)</f>
        <v>25.2</v>
      </c>
      <c r="P37" s="508">
        <f>ROUND(('1観光消費時系列'!Q37-'1観光消費時系列'!P37)/'1観光消費時系列'!P37*100,1)</f>
        <v>-6.1</v>
      </c>
    </row>
    <row r="38" spans="1:16" x14ac:dyDescent="0.2">
      <c r="A38" s="200">
        <v>228</v>
      </c>
      <c r="B38" s="194" t="s">
        <v>29</v>
      </c>
      <c r="C38" s="359">
        <f>ROUND(('1観光消費時系列'!D38-'1観光消費時系列'!C38)/'1観光消費時系列'!C38*100,1)</f>
        <v>-3.9</v>
      </c>
      <c r="D38" s="348">
        <f>ROUND(('1観光消費時系列'!E38-'1観光消費時系列'!D38)/'1観光消費時系列'!D38*100,1)</f>
        <v>-2.4</v>
      </c>
      <c r="E38" s="348">
        <f>ROUND(('1観光消費時系列'!F38-'1観光消費時系列'!E38)/'1観光消費時系列'!E38*100,1)</f>
        <v>-1.7</v>
      </c>
      <c r="F38" s="348">
        <f>ROUND(('1観光消費時系列'!G38-'1観光消費時系列'!F38)/'1観光消費時系列'!F38*100,1)</f>
        <v>2.6</v>
      </c>
      <c r="G38" s="348">
        <f>ROUND(('1観光消費時系列'!H38-'1観光消費時系列'!G38)/'1観光消費時系列'!G38*100,1)</f>
        <v>6.9</v>
      </c>
      <c r="H38" s="348">
        <f>ROUND(('1観光消費時系列'!I38-'1観光消費時系列'!H38)/'1観光消費時系列'!H38*100,1)</f>
        <v>10.8</v>
      </c>
      <c r="I38" s="197">
        <f>ROUND(('1観光消費時系列'!J38-'1観光消費時系列'!I38)/'1観光消費時系列'!I38*100,1)</f>
        <v>-0.3</v>
      </c>
      <c r="J38" s="197">
        <f>ROUND(('1観光消費時系列'!K38-'1観光消費時系列'!J38)/'1観光消費時系列'!J38*100,1)</f>
        <v>1.4</v>
      </c>
      <c r="K38" s="197">
        <f>ROUND(('1観光消費時系列'!L38-'1観光消費時系列'!K38)/'1観光消費時系列'!K38*100,1)</f>
        <v>-4.9000000000000004</v>
      </c>
      <c r="L38" s="197">
        <f>ROUND(('1観光消費時系列'!M38-'1観光消費時系列'!L38)/'1観光消費時系列'!L38*100,1)</f>
        <v>-41.1</v>
      </c>
      <c r="M38" s="508">
        <f>ROUND(('1観光消費時系列'!N38-'1観光消費時系列'!M38)/'1観光消費時系列'!M38*100,1)</f>
        <v>31.9</v>
      </c>
      <c r="N38" s="508">
        <f>ROUND(('1観光消費時系列'!O38-'1観光消費時系列'!N38)/'1観光消費時系列'!N38*100,1)</f>
        <v>23.3</v>
      </c>
      <c r="O38" s="508">
        <f>ROUND(('1観光消費時系列'!P38-'1観光消費時系列'!O38)/'1観光消費時系列'!O38*100,1)</f>
        <v>40.700000000000003</v>
      </c>
      <c r="P38" s="508">
        <f>ROUND(('1観光消費時系列'!Q38-'1観光消費時系列'!P38)/'1観光消費時系列'!P38*100,1)</f>
        <v>-1.8</v>
      </c>
    </row>
    <row r="39" spans="1:16" x14ac:dyDescent="0.2">
      <c r="A39" s="200">
        <v>365</v>
      </c>
      <c r="B39" s="194" t="s">
        <v>264</v>
      </c>
      <c r="C39" s="359">
        <f>ROUND(('1観光消費時系列'!D39-'1観光消費時系列'!C39)/'1観光消費時系列'!C39*100,1)</f>
        <v>-2.9</v>
      </c>
      <c r="D39" s="348">
        <f>ROUND(('1観光消費時系列'!E39-'1観光消費時系列'!D39)/'1観光消費時系列'!D39*100,1)</f>
        <v>15.2</v>
      </c>
      <c r="E39" s="348">
        <f>ROUND(('1観光消費時系列'!F39-'1観光消費時系列'!E39)/'1観光消費時系列'!E39*100,1)</f>
        <v>8.1999999999999993</v>
      </c>
      <c r="F39" s="348">
        <f>ROUND(('1観光消費時系列'!G39-'1観光消費時系列'!F39)/'1観光消費時系列'!F39*100,1)</f>
        <v>-1.5</v>
      </c>
      <c r="G39" s="348">
        <f>ROUND(('1観光消費時系列'!H39-'1観光消費時系列'!G39)/'1観光消費時系列'!G39*100,1)</f>
        <v>10.6</v>
      </c>
      <c r="H39" s="348">
        <f>ROUND(('1観光消費時系列'!I39-'1観光消費時系列'!H39)/'1観光消費時系列'!H39*100,1)</f>
        <v>9</v>
      </c>
      <c r="I39" s="197">
        <f>ROUND(('1観光消費時系列'!J39-'1観光消費時系列'!I39)/'1観光消費時系列'!I39*100,1)</f>
        <v>-6.8</v>
      </c>
      <c r="J39" s="197">
        <f>ROUND(('1観光消費時系列'!K39-'1観光消費時系列'!J39)/'1観光消費時系列'!J39*100,1)</f>
        <v>-9</v>
      </c>
      <c r="K39" s="197">
        <f>ROUND(('1観光消費時系列'!L39-'1観光消費時系列'!K39)/'1観光消費時系列'!K39*100,1)</f>
        <v>-2.1</v>
      </c>
      <c r="L39" s="197">
        <f>ROUND(('1観光消費時系列'!M39-'1観光消費時系列'!L39)/'1観光消費時系列'!L39*100,1)</f>
        <v>-33.9</v>
      </c>
      <c r="M39" s="508">
        <f>ROUND(('1観光消費時系列'!N39-'1観光消費時系列'!M39)/'1観光消費時系列'!M39*100,1)</f>
        <v>18.899999999999999</v>
      </c>
      <c r="N39" s="508">
        <f>ROUND(('1観光消費時系列'!O39-'1観光消費時系列'!N39)/'1観光消費時系列'!N39*100,1)</f>
        <v>21.3</v>
      </c>
      <c r="O39" s="508">
        <f>ROUND(('1観光消費時系列'!P39-'1観光消費時系列'!O39)/'1観光消費時系列'!O39*100,1)</f>
        <v>37.200000000000003</v>
      </c>
      <c r="P39" s="508">
        <f>ROUND(('1観光消費時系列'!Q39-'1観光消費時系列'!P39)/'1観光消費時系列'!P39*100,1)</f>
        <v>-12.1</v>
      </c>
    </row>
    <row r="40" spans="1:16" x14ac:dyDescent="0.2">
      <c r="A40" s="203"/>
      <c r="B40" s="194" t="s">
        <v>257</v>
      </c>
      <c r="C40" s="359">
        <f>ROUND(('1観光消費時系列'!D40-'1観光消費時系列'!C40)/'1観光消費時系列'!C40*100,1)</f>
        <v>16.899999999999999</v>
      </c>
      <c r="D40" s="348">
        <f>ROUND(('1観光消費時系列'!E40-'1観光消費時系列'!D40)/'1観光消費時系列'!D40*100,1)</f>
        <v>-11.8</v>
      </c>
      <c r="E40" s="348">
        <f>ROUND(('1観光消費時系列'!F40-'1観光消費時系列'!E40)/'1観光消費時系列'!E40*100,1)</f>
        <v>5.0999999999999996</v>
      </c>
      <c r="F40" s="348">
        <f>ROUND(('1観光消費時系列'!G40-'1観光消費時系列'!F40)/'1観光消費時系列'!F40*100,1)</f>
        <v>-17.600000000000001</v>
      </c>
      <c r="G40" s="348">
        <f>ROUND(('1観光消費時系列'!H40-'1観光消費時系列'!G40)/'1観光消費時系列'!G40*100,1)</f>
        <v>65.599999999999994</v>
      </c>
      <c r="H40" s="348">
        <f>ROUND(('1観光消費時系列'!I40-'1観光消費時系列'!H40)/'1観光消費時系列'!H40*100,1)</f>
        <v>-10.3</v>
      </c>
      <c r="I40" s="197">
        <f>ROUND(('1観光消費時系列'!J40-'1観光消費時系列'!I40)/'1観光消費時系列'!I40*100,1)</f>
        <v>-5.5</v>
      </c>
      <c r="J40" s="197">
        <f>ROUND(('1観光消費時系列'!K40-'1観光消費時系列'!J40)/'1観光消費時系列'!J40*100,1)</f>
        <v>2.8</v>
      </c>
      <c r="K40" s="197">
        <f>ROUND(('1観光消費時系列'!L40-'1観光消費時系列'!K40)/'1観光消費時系列'!K40*100,1)</f>
        <v>-10.5</v>
      </c>
      <c r="L40" s="197">
        <f>ROUND(('1観光消費時系列'!M40-'1観光消費時系列'!L40)/'1観光消費時系列'!L40*100,1)</f>
        <v>-60.2</v>
      </c>
      <c r="M40" s="508">
        <f>ROUND(('1観光消費時系列'!N40-'1観光消費時系列'!M40)/'1観光消費時系列'!M40*100,1)</f>
        <v>55.8</v>
      </c>
      <c r="N40" s="508">
        <f>ROUND(('1観光消費時系列'!O40-'1観光消費時系列'!N40)/'1観光消費時系列'!N40*100,1)</f>
        <v>71</v>
      </c>
      <c r="O40" s="508">
        <f>ROUND(('1観光消費時系列'!P40-'1観光消費時系列'!O40)/'1観光消費時系列'!O40*100,1)</f>
        <v>65.5</v>
      </c>
      <c r="P40" s="508">
        <f>ROUND(('1観光消費時系列'!Q40-'1観光消費時系列'!P40)/'1観光消費時系列'!P40*100,1)</f>
        <v>-8</v>
      </c>
    </row>
    <row r="41" spans="1:16" x14ac:dyDescent="0.2">
      <c r="A41" s="200">
        <v>201</v>
      </c>
      <c r="B41" s="194" t="s">
        <v>265</v>
      </c>
      <c r="C41" s="359">
        <f>ROUND(('1観光消費時系列'!D41-'1観光消費時系列'!C41)/'1観光消費時系列'!C41*100,1)</f>
        <v>17.899999999999999</v>
      </c>
      <c r="D41" s="348">
        <f>ROUND(('1観光消費時系列'!E41-'1観光消費時系列'!D41)/'1観光消費時系列'!D41*100,1)</f>
        <v>-12.2</v>
      </c>
      <c r="E41" s="348">
        <f>ROUND(('1観光消費時系列'!F41-'1観光消費時系列'!E41)/'1観光消費時系列'!E41*100,1)</f>
        <v>6.1</v>
      </c>
      <c r="F41" s="348">
        <f>ROUND(('1観光消費時系列'!G41-'1観光消費時系列'!F41)/'1観光消費時系列'!F41*100,1)</f>
        <v>-17.899999999999999</v>
      </c>
      <c r="G41" s="348">
        <f>ROUND(('1観光消費時系列'!H41-'1観光消費時系列'!G41)/'1観光消費時系列'!G41*100,1)</f>
        <v>70.2</v>
      </c>
      <c r="H41" s="348">
        <f>ROUND(('1観光消費時系列'!I41-'1観光消費時系列'!H41)/'1観光消費時系列'!H41*100,1)</f>
        <v>-12</v>
      </c>
      <c r="I41" s="197">
        <f>ROUND(('1観光消費時系列'!J41-'1観光消費時系列'!I41)/'1観光消費時系列'!I41*100,1)</f>
        <v>-6.5</v>
      </c>
      <c r="J41" s="197">
        <f>ROUND(('1観光消費時系列'!K41-'1観光消費時系列'!J41)/'1観光消費時系列'!J41*100,1)</f>
        <v>2.9</v>
      </c>
      <c r="K41" s="197">
        <f>ROUND(('1観光消費時系列'!L41-'1観光消費時系列'!K41)/'1観光消費時系列'!K41*100,1)</f>
        <v>-10.9</v>
      </c>
      <c r="L41" s="197">
        <f>ROUND(('1観光消費時系列'!M41-'1観光消費時系列'!L41)/'1観光消費時系列'!L41*100,1)</f>
        <v>-64.3</v>
      </c>
      <c r="M41" s="508">
        <f>ROUND(('1観光消費時系列'!N41-'1観光消費時系列'!M41)/'1観光消費時系列'!M41*100,1)</f>
        <v>60.2</v>
      </c>
      <c r="N41" s="508">
        <f>ROUND(('1観光消費時系列'!O41-'1観光消費時系列'!N41)/'1観光消費時系列'!N41*100,1)</f>
        <v>81.900000000000006</v>
      </c>
      <c r="O41" s="508">
        <f>ROUND(('1観光消費時系列'!P41-'1観光消費時系列'!O41)/'1観光消費時系列'!O41*100,1)</f>
        <v>69.900000000000006</v>
      </c>
      <c r="P41" s="508">
        <f>ROUND(('1観光消費時系列'!Q41-'1観光消費時系列'!P41)/'1観光消費時系列'!P41*100,1)</f>
        <v>-8</v>
      </c>
    </row>
    <row r="42" spans="1:16" x14ac:dyDescent="0.2">
      <c r="A42" s="200">
        <v>442</v>
      </c>
      <c r="B42" s="194" t="s">
        <v>266</v>
      </c>
      <c r="C42" s="359">
        <f>ROUND(('1観光消費時系列'!D42-'1観光消費時系列'!C42)/'1観光消費時系列'!C42*100,1)</f>
        <v>7.9</v>
      </c>
      <c r="D42" s="348">
        <f>ROUND(('1観光消費時系列'!E42-'1観光消費時系列'!D42)/'1観光消費時系列'!D42*100,1)</f>
        <v>-19</v>
      </c>
      <c r="E42" s="348">
        <f>ROUND(('1観光消費時系列'!F42-'1観光消費時系列'!E42)/'1観光消費時系列'!E42*100,1)</f>
        <v>-17.399999999999999</v>
      </c>
      <c r="F42" s="348">
        <f>ROUND(('1観光消費時系列'!G42-'1観光消費時系列'!F42)/'1観光消費時系列'!F42*100,1)</f>
        <v>-42.6</v>
      </c>
      <c r="G42" s="348">
        <f>ROUND(('1観光消費時系列'!H42-'1観光消費時系列'!G42)/'1観光消費時系列'!G42*100,1)</f>
        <v>37.200000000000003</v>
      </c>
      <c r="H42" s="348">
        <f>ROUND(('1観光消費時系列'!I42-'1観光消費時系列'!H42)/'1観光消費時系列'!H42*100,1)</f>
        <v>56.1</v>
      </c>
      <c r="I42" s="197">
        <f>ROUND(('1観光消費時系列'!J42-'1観光消費時系列'!I42)/'1観光消費時系列'!I42*100,1)</f>
        <v>-7.6</v>
      </c>
      <c r="J42" s="197">
        <f>ROUND(('1観光消費時系列'!K42-'1観光消費時系列'!J42)/'1観光消費時系列'!J42*100,1)</f>
        <v>-17.3</v>
      </c>
      <c r="K42" s="197">
        <f>ROUND(('1観光消費時系列'!L42-'1観光消費時系列'!K42)/'1観光消費時系列'!K42*100,1)</f>
        <v>-0.9</v>
      </c>
      <c r="L42" s="197">
        <f>ROUND(('1観光消費時系列'!M42-'1観光消費時系列'!L42)/'1観光消費時系列'!L42*100,1)</f>
        <v>-41.4</v>
      </c>
      <c r="M42" s="508">
        <f>ROUND(('1観光消費時系列'!N42-'1観光消費時系列'!M42)/'1観光消費時系列'!M42*100,1)</f>
        <v>38.9</v>
      </c>
      <c r="N42" s="508">
        <f>ROUND(('1観光消費時系列'!O42-'1観光消費時系列'!N42)/'1観光消費時系列'!N42*100,1)</f>
        <v>13.9</v>
      </c>
      <c r="O42" s="508">
        <f>ROUND(('1観光消費時系列'!P42-'1観光消費時系列'!O42)/'1観光消費時系列'!O42*100,1)</f>
        <v>38.200000000000003</v>
      </c>
      <c r="P42" s="508">
        <f>ROUND(('1観光消費時系列'!Q42-'1観光消費時系列'!P42)/'1観光消費時系列'!P42*100,1)</f>
        <v>-11</v>
      </c>
    </row>
    <row r="43" spans="1:16" x14ac:dyDescent="0.2">
      <c r="A43" s="200">
        <v>443</v>
      </c>
      <c r="B43" s="194" t="s">
        <v>267</v>
      </c>
      <c r="C43" s="359">
        <f>ROUND(('1観光消費時系列'!D43-'1観光消費時系列'!C43)/'1観光消費時系列'!C43*100,1)</f>
        <v>3.8</v>
      </c>
      <c r="D43" s="348">
        <f>ROUND(('1観光消費時系列'!E43-'1観光消費時系列'!D43)/'1観光消費時系列'!D43*100,1)</f>
        <v>-5.8</v>
      </c>
      <c r="E43" s="348">
        <f>ROUND(('1観光消費時系列'!F43-'1観光消費時系列'!E43)/'1観光消費時系列'!E43*100,1)</f>
        <v>5.9</v>
      </c>
      <c r="F43" s="348">
        <f>ROUND(('1観光消費時系列'!G43-'1観光消費時系列'!F43)/'1観光消費時系列'!F43*100,1)</f>
        <v>2.4</v>
      </c>
      <c r="G43" s="348">
        <f>ROUND(('1観光消費時系列'!H43-'1観光消費時系列'!G43)/'1観光消費時系列'!G43*100,1)</f>
        <v>9.9</v>
      </c>
      <c r="H43" s="348">
        <f>ROUND(('1観光消費時系列'!I43-'1観光消費時系列'!H43)/'1観光消費時系列'!H43*100,1)</f>
        <v>29.5</v>
      </c>
      <c r="I43" s="197">
        <f>ROUND(('1観光消費時系列'!J43-'1観光消費時系列'!I43)/'1観光消費時系列'!I43*100,1)</f>
        <v>-2.2999999999999998</v>
      </c>
      <c r="J43" s="197">
        <f>ROUND(('1観光消費時系列'!K43-'1観光消費時系列'!J43)/'1観光消費時系列'!J43*100,1)</f>
        <v>-0.6</v>
      </c>
      <c r="K43" s="197">
        <f>ROUND(('1観光消費時系列'!L43-'1観光消費時系列'!K43)/'1観光消費時系列'!K43*100,1)</f>
        <v>3.1</v>
      </c>
      <c r="L43" s="197">
        <f>ROUND(('1観光消費時系列'!M43-'1観光消費時系列'!L43)/'1観光消費時系列'!L43*100,1)</f>
        <v>-19.3</v>
      </c>
      <c r="M43" s="508">
        <f>ROUND(('1観光消費時系列'!N43-'1観光消費時系列'!M43)/'1観光消費時系列'!M43*100,1)</f>
        <v>42.7</v>
      </c>
      <c r="N43" s="508">
        <f>ROUND(('1観光消費時系列'!O43-'1観光消費時系列'!N43)/'1観光消費時系列'!N43*100,1)</f>
        <v>26.6</v>
      </c>
      <c r="O43" s="508">
        <f>ROUND(('1観光消費時系列'!P43-'1観光消費時系列'!O43)/'1観光消費時系列'!O43*100,1)</f>
        <v>50.4</v>
      </c>
      <c r="P43" s="508">
        <f>ROUND(('1観光消費時系列'!Q43-'1観光消費時系列'!P43)/'1観光消費時系列'!P43*100,1)</f>
        <v>-8.9</v>
      </c>
    </row>
    <row r="44" spans="1:16" x14ac:dyDescent="0.2">
      <c r="A44" s="200">
        <v>446</v>
      </c>
      <c r="B44" s="194" t="s">
        <v>268</v>
      </c>
      <c r="C44" s="359">
        <f>ROUND(('1観光消費時系列'!D44-'1観光消費時系列'!C44)/'1観光消費時系列'!C44*100,1)</f>
        <v>8.5</v>
      </c>
      <c r="D44" s="348">
        <f>ROUND(('1観光消費時系列'!E44-'1観光消費時系列'!D44)/'1観光消費時系列'!D44*100,1)</f>
        <v>-4.5</v>
      </c>
      <c r="E44" s="348">
        <f>ROUND(('1観光消費時系列'!F44-'1観光消費時系列'!E44)/'1観光消費時系列'!E44*100,1)</f>
        <v>-6.2</v>
      </c>
      <c r="F44" s="348">
        <f>ROUND(('1観光消費時系列'!G44-'1観光消費時系列'!F44)/'1観光消費時系列'!F44*100,1)</f>
        <v>-14.8</v>
      </c>
      <c r="G44" s="348">
        <f>ROUND(('1観光消費時系列'!H44-'1観光消費時系列'!G44)/'1観光消費時系列'!G44*100,1)</f>
        <v>17.5</v>
      </c>
      <c r="H44" s="348">
        <f>ROUND(('1観光消費時系列'!I44-'1観光消費時系列'!H44)/'1観光消費時系列'!H44*100,1)</f>
        <v>4.0999999999999996</v>
      </c>
      <c r="I44" s="197">
        <f>ROUND(('1観光消費時系列'!J44-'1観光消費時系列'!I44)/'1観光消費時系列'!I44*100,1)</f>
        <v>13.8</v>
      </c>
      <c r="J44" s="197">
        <f>ROUND(('1観光消費時系列'!K44-'1観光消費時系列'!J44)/'1観光消費時系列'!J44*100,1)</f>
        <v>5.6</v>
      </c>
      <c r="K44" s="197">
        <f>ROUND(('1観光消費時系列'!L44-'1観光消費時系列'!K44)/'1観光消費時系列'!K44*100,1)</f>
        <v>-11.1</v>
      </c>
      <c r="L44" s="197">
        <f>ROUND(('1観光消費時系列'!M44-'1観光消費時系列'!L44)/'1観光消費時系列'!L44*100,1)</f>
        <v>-17.7</v>
      </c>
      <c r="M44" s="508">
        <f>ROUND(('1観光消費時系列'!N44-'1観光消費時系列'!M44)/'1観光消費時系列'!M44*100,1)</f>
        <v>32.5</v>
      </c>
      <c r="N44" s="508">
        <f>ROUND(('1観光消費時系列'!O44-'1観光消費時系列'!N44)/'1観光消費時系列'!N44*100,1)</f>
        <v>6.8</v>
      </c>
      <c r="O44" s="508">
        <f>ROUND(('1観光消費時系列'!P44-'1観光消費時系列'!O44)/'1観光消費時系列'!O44*100,1)</f>
        <v>13.7</v>
      </c>
      <c r="P44" s="508">
        <f>ROUND(('1観光消費時系列'!Q44-'1観光消費時系列'!P44)/'1観光消費時系列'!P44*100,1)</f>
        <v>-5.7</v>
      </c>
    </row>
    <row r="45" spans="1:16" x14ac:dyDescent="0.2">
      <c r="A45" s="203"/>
      <c r="B45" s="194" t="s">
        <v>258</v>
      </c>
      <c r="C45" s="359">
        <f>ROUND(('1観光消費時系列'!D45-'1観光消費時系列'!C45)/'1観光消費時系列'!C45*100,1)</f>
        <v>-1.6</v>
      </c>
      <c r="D45" s="348">
        <f>ROUND(('1観光消費時系列'!E45-'1観光消費時系列'!D45)/'1観光消費時系列'!D45*100,1)</f>
        <v>0.9</v>
      </c>
      <c r="E45" s="348">
        <f>ROUND(('1観光消費時系列'!F45-'1観光消費時系列'!E45)/'1観光消費時系列'!E45*100,1)</f>
        <v>-0.1</v>
      </c>
      <c r="F45" s="348">
        <f>ROUND(('1観光消費時系列'!G45-'1観光消費時系列'!F45)/'1観光消費時系列'!F45*100,1)</f>
        <v>-3.4</v>
      </c>
      <c r="G45" s="348">
        <f>ROUND(('1観光消費時系列'!H45-'1観光消費時系列'!G45)/'1観光消費時系列'!G45*100,1)</f>
        <v>14.3</v>
      </c>
      <c r="H45" s="348">
        <f>ROUND(('1観光消費時系列'!I45-'1観光消費時系列'!H45)/'1観光消費時系列'!H45*100,1)</f>
        <v>5</v>
      </c>
      <c r="I45" s="197">
        <f>ROUND(('1観光消費時系列'!J45-'1観光消費時系列'!I45)/'1観光消費時系列'!I45*100,1)</f>
        <v>2.8</v>
      </c>
      <c r="J45" s="197">
        <f>ROUND(('1観光消費時系列'!K45-'1観光消費時系列'!J45)/'1観光消費時系列'!J45*100,1)</f>
        <v>-6.1</v>
      </c>
      <c r="K45" s="197">
        <f>ROUND(('1観光消費時系列'!L45-'1観光消費時系列'!K45)/'1観光消費時系列'!K45*100,1)</f>
        <v>-0.2</v>
      </c>
      <c r="L45" s="197">
        <f>ROUND(('1観光消費時系列'!M45-'1観光消費時系列'!L45)/'1観光消費時系列'!L45*100,1)</f>
        <v>-44.6</v>
      </c>
      <c r="M45" s="508">
        <f>ROUND(('1観光消費時系列'!N45-'1観光消費時系列'!M45)/'1観光消費時系列'!M45*100,1)</f>
        <v>36.799999999999997</v>
      </c>
      <c r="N45" s="508">
        <f>ROUND(('1観光消費時系列'!O45-'1観光消費時系列'!N45)/'1観光消費時系列'!N45*100,1)</f>
        <v>21.8</v>
      </c>
      <c r="O45" s="508">
        <f>ROUND(('1観光消費時系列'!P45-'1観光消費時系列'!O45)/'1観光消費時系列'!O45*100,1)</f>
        <v>30.3</v>
      </c>
      <c r="P45" s="508">
        <f>ROUND(('1観光消費時系列'!Q45-'1観光消費時系列'!P45)/'1観光消費時系列'!P45*100,1)</f>
        <v>-10.1</v>
      </c>
    </row>
    <row r="46" spans="1:16" x14ac:dyDescent="0.2">
      <c r="A46" s="200">
        <v>208</v>
      </c>
      <c r="B46" s="194" t="s">
        <v>125</v>
      </c>
      <c r="C46" s="359">
        <f>ROUND(('1観光消費時系列'!D46-'1観光消費時系列'!C46)/'1観光消費時系列'!C46*100,1)</f>
        <v>-6</v>
      </c>
      <c r="D46" s="348">
        <f>ROUND(('1観光消費時系列'!E46-'1観光消費時系列'!D46)/'1観光消費時系列'!D46*100,1)</f>
        <v>9.5</v>
      </c>
      <c r="E46" s="348">
        <f>ROUND(('1観光消費時系列'!F46-'1観光消費時系列'!E46)/'1観光消費時系列'!E46*100,1)</f>
        <v>-2</v>
      </c>
      <c r="F46" s="348">
        <f>ROUND(('1観光消費時系列'!G46-'1観光消費時系列'!F46)/'1観光消費時系列'!F46*100,1)</f>
        <v>-5.4</v>
      </c>
      <c r="G46" s="348">
        <f>ROUND(('1観光消費時系列'!H46-'1観光消費時系列'!G46)/'1観光消費時系列'!G46*100,1)</f>
        <v>5</v>
      </c>
      <c r="H46" s="348">
        <f>ROUND(('1観光消費時系列'!I46-'1観光消費時系列'!H46)/'1観光消費時系列'!H46*100,1)</f>
        <v>4.5</v>
      </c>
      <c r="I46" s="197">
        <f>ROUND(('1観光消費時系列'!J46-'1観光消費時系列'!I46)/'1観光消費時系列'!I46*100,1)</f>
        <v>9.6999999999999993</v>
      </c>
      <c r="J46" s="197">
        <f>ROUND(('1観光消費時系列'!K46-'1観光消費時系列'!J46)/'1観光消費時系列'!J46*100,1)</f>
        <v>-2.7</v>
      </c>
      <c r="K46" s="197">
        <f>ROUND(('1観光消費時系列'!L46-'1観光消費時系列'!K46)/'1観光消費時系列'!K46*100,1)</f>
        <v>1.7</v>
      </c>
      <c r="L46" s="197">
        <f>ROUND(('1観光消費時系列'!M46-'1観光消費時系列'!L46)/'1観光消費時系列'!L46*100,1)</f>
        <v>-31.5</v>
      </c>
      <c r="M46" s="508">
        <f>ROUND(('1観光消費時系列'!N46-'1観光消費時系列'!M46)/'1観光消費時系列'!M46*100,1)</f>
        <v>23.8</v>
      </c>
      <c r="N46" s="508">
        <f>ROUND(('1観光消費時系列'!O46-'1観光消費時系列'!N46)/'1観光消費時系列'!N46*100,1)</f>
        <v>6.8</v>
      </c>
      <c r="O46" s="508">
        <f>ROUND(('1観光消費時系列'!P46-'1観光消費時系列'!O46)/'1観光消費時系列'!O46*100,1)</f>
        <v>38.299999999999997</v>
      </c>
      <c r="P46" s="508">
        <f>ROUND(('1観光消費時系列'!Q46-'1観光消費時系列'!P46)/'1観光消費時系列'!P46*100,1)</f>
        <v>-8.9</v>
      </c>
    </row>
    <row r="47" spans="1:16" x14ac:dyDescent="0.2">
      <c r="A47" s="200">
        <v>212</v>
      </c>
      <c r="B47" s="194" t="s">
        <v>269</v>
      </c>
      <c r="C47" s="359">
        <f>ROUND(('1観光消費時系列'!D47-'1観光消費時系列'!C47)/'1観光消費時系列'!C47*100,1)</f>
        <v>0.1</v>
      </c>
      <c r="D47" s="348">
        <f>ROUND(('1観光消費時系列'!E47-'1観光消費時系列'!D47)/'1観光消費時系列'!D47*100,1)</f>
        <v>3.3</v>
      </c>
      <c r="E47" s="348">
        <f>ROUND(('1観光消費時系列'!F47-'1観光消費時系列'!E47)/'1観光消費時系列'!E47*100,1)</f>
        <v>-0.3</v>
      </c>
      <c r="F47" s="348">
        <f>ROUND(('1観光消費時系列'!G47-'1観光消費時系列'!F47)/'1観光消費時系列'!F47*100,1)</f>
        <v>1.6</v>
      </c>
      <c r="G47" s="348">
        <f>ROUND(('1観光消費時系列'!H47-'1観光消費時系列'!G47)/'1観光消費時系列'!G47*100,1)</f>
        <v>19.100000000000001</v>
      </c>
      <c r="H47" s="348">
        <f>ROUND(('1観光消費時系列'!I47-'1観光消費時系列'!H47)/'1観光消費時系列'!H47*100,1)</f>
        <v>3.6</v>
      </c>
      <c r="I47" s="197">
        <f>ROUND(('1観光消費時系列'!J47-'1観光消費時系列'!I47)/'1観光消費時系列'!I47*100,1)</f>
        <v>1.4</v>
      </c>
      <c r="J47" s="197">
        <f>ROUND(('1観光消費時系列'!K47-'1観光消費時系列'!J47)/'1観光消費時系列'!J47*100,1)</f>
        <v>-5.9</v>
      </c>
      <c r="K47" s="197">
        <f>ROUND(('1観光消費時系列'!L47-'1観光消費時系列'!K47)/'1観光消費時系列'!K47*100,1)</f>
        <v>3.9</v>
      </c>
      <c r="L47" s="197">
        <f>ROUND(('1観光消費時系列'!M47-'1観光消費時系列'!L47)/'1観光消費時系列'!L47*100,1)</f>
        <v>-45.5</v>
      </c>
      <c r="M47" s="508">
        <f>ROUND(('1観光消費時系列'!N47-'1観光消費時系列'!M47)/'1観光消費時系列'!M47*100,1)</f>
        <v>46</v>
      </c>
      <c r="N47" s="508">
        <f>ROUND(('1観光消費時系列'!O47-'1観光消費時系列'!N47)/'1観光消費時系列'!N47*100,1)</f>
        <v>29.6</v>
      </c>
      <c r="O47" s="508">
        <f>ROUND(('1観光消費時系列'!P47-'1観光消費時系列'!O47)/'1観光消費時系列'!O47*100,1)</f>
        <v>21.6</v>
      </c>
      <c r="P47" s="508">
        <f>ROUND(('1観光消費時系列'!Q47-'1観光消費時系列'!P47)/'1観光消費時系列'!P47*100,1)</f>
        <v>-6.9</v>
      </c>
    </row>
    <row r="48" spans="1:16" x14ac:dyDescent="0.2">
      <c r="A48" s="200">
        <v>227</v>
      </c>
      <c r="B48" s="194" t="s">
        <v>18</v>
      </c>
      <c r="C48" s="359">
        <f>ROUND(('1観光消費時系列'!D48-'1観光消費時系列'!C48)/'1観光消費時系列'!C48*100,1)</f>
        <v>1.3</v>
      </c>
      <c r="D48" s="348">
        <f>ROUND(('1観光消費時系列'!E48-'1観光消費時系列'!D48)/'1観光消費時系列'!D48*100,1)</f>
        <v>-1.3</v>
      </c>
      <c r="E48" s="348">
        <f>ROUND(('1観光消費時系列'!F48-'1観光消費時系列'!E48)/'1観光消費時系列'!E48*100,1)</f>
        <v>5.7</v>
      </c>
      <c r="F48" s="348">
        <f>ROUND(('1観光消費時系列'!G48-'1観光消費時系列'!F48)/'1観光消費時系列'!F48*100,1)</f>
        <v>-8.9</v>
      </c>
      <c r="G48" s="348">
        <f>ROUND(('1観光消費時系列'!H48-'1観光消費時系列'!G48)/'1観光消費時系列'!G48*100,1)</f>
        <v>17</v>
      </c>
      <c r="H48" s="348">
        <f>ROUND(('1観光消費時系列'!I48-'1観光消費時系列'!H48)/'1観光消費時系列'!H48*100,1)</f>
        <v>-1</v>
      </c>
      <c r="I48" s="197">
        <f>ROUND(('1観光消費時系列'!J48-'1観光消費時系列'!I48)/'1観光消費時系列'!I48*100,1)</f>
        <v>-7.6</v>
      </c>
      <c r="J48" s="197">
        <f>ROUND(('1観光消費時系列'!K48-'1観光消費時系列'!J48)/'1観光消費時系列'!J48*100,1)</f>
        <v>-3.7</v>
      </c>
      <c r="K48" s="197">
        <f>ROUND(('1観光消費時系列'!L48-'1観光消費時系列'!K48)/'1観光消費時系列'!K48*100,1)</f>
        <v>-4.7</v>
      </c>
      <c r="L48" s="197">
        <f>ROUND(('1観光消費時系列'!M48-'1観光消費時系列'!L48)/'1観光消費時系列'!L48*100,1)</f>
        <v>-33.4</v>
      </c>
      <c r="M48" s="508">
        <f>ROUND(('1観光消費時系列'!N48-'1観光消費時系列'!M48)/'1観光消費時系列'!M48*100,1)</f>
        <v>29.4</v>
      </c>
      <c r="N48" s="508">
        <f>ROUND(('1観光消費時系列'!O48-'1観光消費時系列'!N48)/'1観光消費時系列'!N48*100,1)</f>
        <v>4.9000000000000004</v>
      </c>
      <c r="O48" s="508">
        <f>ROUND(('1観光消費時系列'!P48-'1観光消費時系列'!O48)/'1観光消費時系列'!O48*100,1)</f>
        <v>27</v>
      </c>
      <c r="P48" s="508">
        <f>ROUND(('1観光消費時系列'!Q48-'1観光消費時系列'!P48)/'1観光消費時系列'!P48*100,1)</f>
        <v>-3.8</v>
      </c>
    </row>
    <row r="49" spans="1:16" x14ac:dyDescent="0.2">
      <c r="A49" s="200">
        <v>229</v>
      </c>
      <c r="B49" s="194" t="s">
        <v>20</v>
      </c>
      <c r="C49" s="359">
        <f>ROUND(('1観光消費時系列'!D49-'1観光消費時系列'!C49)/'1観光消費時系列'!C49*100,1)</f>
        <v>-3.8</v>
      </c>
      <c r="D49" s="348">
        <f>ROUND(('1観光消費時系列'!E49-'1観光消費時系列'!D49)/'1観光消費時系列'!D49*100,1)</f>
        <v>-0.8</v>
      </c>
      <c r="E49" s="348">
        <f>ROUND(('1観光消費時系列'!F49-'1観光消費時系列'!E49)/'1観光消費時系列'!E49*100,1)</f>
        <v>0.6</v>
      </c>
      <c r="F49" s="348">
        <f>ROUND(('1観光消費時系列'!G49-'1観光消費時系列'!F49)/'1観光消費時系列'!F49*100,1)</f>
        <v>-3.4</v>
      </c>
      <c r="G49" s="348">
        <f>ROUND(('1観光消費時系列'!H49-'1観光消費時系列'!G49)/'1観光消費時系列'!G49*100,1)</f>
        <v>12.6</v>
      </c>
      <c r="H49" s="348">
        <f>ROUND(('1観光消費時系列'!I49-'1観光消費時系列'!H49)/'1観光消費時系列'!H49*100,1)</f>
        <v>11</v>
      </c>
      <c r="I49" s="197">
        <f>ROUND(('1観光消費時系列'!J49-'1観光消費時系列'!I49)/'1観光消費時系列'!I49*100,1)</f>
        <v>2.2999999999999998</v>
      </c>
      <c r="J49" s="197">
        <f>ROUND(('1観光消費時系列'!K49-'1観光消費時系列'!J49)/'1観光消費時系列'!J49*100,1)</f>
        <v>-8.4</v>
      </c>
      <c r="K49" s="197">
        <f>ROUND(('1観光消費時系列'!L49-'1観光消費時系列'!K49)/'1観光消費時系列'!K49*100,1)</f>
        <v>-3.1</v>
      </c>
      <c r="L49" s="197">
        <f>ROUND(('1観光消費時系列'!M49-'1観光消費時系列'!L49)/'1観光消費時系列'!L49*100,1)</f>
        <v>-53.1</v>
      </c>
      <c r="M49" s="508">
        <f>ROUND(('1観光消費時系列'!N49-'1観光消費時系列'!M49)/'1観光消費時系列'!M49*100,1)</f>
        <v>39.799999999999997</v>
      </c>
      <c r="N49" s="508">
        <f>ROUND(('1観光消費時系列'!O49-'1観光消費時系列'!N49)/'1観光消費時系列'!N49*100,1)</f>
        <v>36.9</v>
      </c>
      <c r="O49" s="508">
        <f>ROUND(('1観光消費時系列'!P49-'1観光消費時系列'!O49)/'1観光消費時系列'!O49*100,1)</f>
        <v>33.299999999999997</v>
      </c>
      <c r="P49" s="508">
        <f>ROUND(('1観光消費時系列'!Q49-'1観光消費時系列'!P49)/'1観光消費時系列'!P49*100,1)</f>
        <v>-19.100000000000001</v>
      </c>
    </row>
    <row r="50" spans="1:16" x14ac:dyDescent="0.2">
      <c r="A50" s="200">
        <v>464</v>
      </c>
      <c r="B50" s="194" t="s">
        <v>128</v>
      </c>
      <c r="C50" s="359">
        <f>ROUND(('1観光消費時系列'!D50-'1観光消費時系列'!C50)/'1観光消費時系列'!C50*100,1)</f>
        <v>-18.5</v>
      </c>
      <c r="D50" s="348">
        <f>ROUND(('1観光消費時系列'!E50-'1観光消費時系列'!D50)/'1観光消費時系列'!D50*100,1)</f>
        <v>-0.3</v>
      </c>
      <c r="E50" s="348">
        <f>ROUND(('1観光消費時系列'!F50-'1観光消費時系列'!E50)/'1観光消費時系列'!E50*100,1)</f>
        <v>-6.4</v>
      </c>
      <c r="F50" s="348">
        <f>ROUND(('1観光消費時系列'!G50-'1観光消費時系列'!F50)/'1観光消費時系列'!F50*100,1)</f>
        <v>3.1</v>
      </c>
      <c r="G50" s="348">
        <f>ROUND(('1観光消費時系列'!H50-'1観光消費時系列'!G50)/'1観光消費時系列'!G50*100,1)</f>
        <v>16.100000000000001</v>
      </c>
      <c r="H50" s="348">
        <f>ROUND(('1観光消費時系列'!I50-'1観光消費時系列'!H50)/'1観光消費時系列'!H50*100,1)</f>
        <v>-0.4</v>
      </c>
      <c r="I50" s="197">
        <f>ROUND(('1観光消費時系列'!J50-'1観光消費時系列'!I50)/'1観光消費時系列'!I50*100,1)</f>
        <v>4.2</v>
      </c>
      <c r="J50" s="197">
        <f>ROUND(('1観光消費時系列'!K50-'1観光消費時系列'!J50)/'1観光消費時系列'!J50*100,1)</f>
        <v>-4.2</v>
      </c>
      <c r="K50" s="197">
        <f>ROUND(('1観光消費時系列'!L50-'1観光消費時系列'!K50)/'1観光消費時系列'!K50*100,1)</f>
        <v>-3</v>
      </c>
      <c r="L50" s="197">
        <f>ROUND(('1観光消費時系列'!M50-'1観光消費時系列'!L50)/'1観光消費時系列'!L50*100,1)</f>
        <v>-51.8</v>
      </c>
      <c r="M50" s="508">
        <f>ROUND(('1観光消費時系列'!N50-'1観光消費時系列'!M50)/'1観光消費時系列'!M50*100,1)</f>
        <v>22.7</v>
      </c>
      <c r="N50" s="508">
        <f>ROUND(('1観光消費時系列'!O50-'1観光消費時系列'!N50)/'1観光消費時系列'!N50*100,1)</f>
        <v>29.1</v>
      </c>
      <c r="O50" s="508">
        <f>ROUND(('1観光消費時系列'!P50-'1観光消費時系列'!O50)/'1観光消費時系列'!O50*100,1)</f>
        <v>41.5</v>
      </c>
      <c r="P50" s="508">
        <f>ROUND(('1観光消費時系列'!Q50-'1観光消費時系列'!P50)/'1観光消費時系列'!P50*100,1)</f>
        <v>-9.9</v>
      </c>
    </row>
    <row r="51" spans="1:16" x14ac:dyDescent="0.2">
      <c r="A51" s="200">
        <v>481</v>
      </c>
      <c r="B51" s="194" t="s">
        <v>129</v>
      </c>
      <c r="C51" s="359">
        <f>ROUND(('1観光消費時系列'!D51-'1観光消費時系列'!C51)/'1観光消費時系列'!C51*100,1)</f>
        <v>8.9</v>
      </c>
      <c r="D51" s="348">
        <f>ROUND(('1観光消費時系列'!E51-'1観光消費時系列'!D51)/'1観光消費時系列'!D51*100,1)</f>
        <v>-7.6</v>
      </c>
      <c r="E51" s="348">
        <f>ROUND(('1観光消費時系列'!F51-'1観光消費時系列'!E51)/'1観光消費時系列'!E51*100,1)</f>
        <v>-10</v>
      </c>
      <c r="F51" s="348">
        <f>ROUND(('1観光消費時系列'!G51-'1観光消費時系列'!F51)/'1観光消費時系列'!F51*100,1)</f>
        <v>-7.5</v>
      </c>
      <c r="G51" s="348">
        <f>ROUND(('1観光消費時系列'!H51-'1観光消費時系列'!G51)/'1観光消費時系列'!G51*100,1)</f>
        <v>-0.8</v>
      </c>
      <c r="H51" s="348">
        <f>ROUND(('1観光消費時系列'!I51-'1観光消費時系列'!H51)/'1観光消費時系列'!H51*100,1)</f>
        <v>9.3000000000000007</v>
      </c>
      <c r="I51" s="197">
        <f>ROUND(('1観光消費時系列'!J51-'1観光消費時系列'!I51)/'1観光消費時系列'!I51*100,1)</f>
        <v>10.8</v>
      </c>
      <c r="J51" s="197">
        <f>ROUND(('1観光消費時系列'!K51-'1観光消費時系列'!J51)/'1観光消費時系列'!J51*100,1)</f>
        <v>-19.7</v>
      </c>
      <c r="K51" s="197">
        <f>ROUND(('1観光消費時系列'!L51-'1観光消費時系列'!K51)/'1観光消費時系列'!K51*100,1)</f>
        <v>-5.6</v>
      </c>
      <c r="L51" s="197">
        <f>ROUND(('1観光消費時系列'!M51-'1観光消費時系列'!L51)/'1観光消費時系列'!L51*100,1)</f>
        <v>-52.8</v>
      </c>
      <c r="M51" s="508">
        <f>ROUND(('1観光消費時系列'!N51-'1観光消費時系列'!M51)/'1観光消費時系列'!M51*100,1)</f>
        <v>55.1</v>
      </c>
      <c r="N51" s="508">
        <f>ROUND(('1観光消費時系列'!O51-'1観光消費時系列'!N51)/'1観光消費時系列'!N51*100,1)</f>
        <v>9.4</v>
      </c>
      <c r="O51" s="508">
        <f>ROUND(('1観光消費時系列'!P51-'1観光消費時系列'!O51)/'1観光消費時系列'!O51*100,1)</f>
        <v>51.6</v>
      </c>
      <c r="P51" s="508">
        <f>ROUND(('1観光消費時系列'!Q51-'1観光消費時系列'!P51)/'1観光消費時系列'!P51*100,1)</f>
        <v>-13.9</v>
      </c>
    </row>
    <row r="52" spans="1:16" x14ac:dyDescent="0.2">
      <c r="A52" s="200">
        <v>501</v>
      </c>
      <c r="B52" s="194" t="s">
        <v>130</v>
      </c>
      <c r="C52" s="359">
        <f>ROUND(('1観光消費時系列'!D52-'1観光消費時系列'!C52)/'1観光消費時系列'!C52*100,1)</f>
        <v>1</v>
      </c>
      <c r="D52" s="348">
        <f>ROUND(('1観光消費時系列'!E52-'1観光消費時系列'!D52)/'1観光消費時系列'!D52*100,1)</f>
        <v>-4.0999999999999996</v>
      </c>
      <c r="E52" s="348">
        <f>ROUND(('1観光消費時系列'!F52-'1観光消費時系列'!E52)/'1観光消費時系列'!E52*100,1)</f>
        <v>-2</v>
      </c>
      <c r="F52" s="348">
        <f>ROUND(('1観光消費時系列'!G52-'1観光消費時系列'!F52)/'1観光消費時系列'!F52*100,1)</f>
        <v>-5.2</v>
      </c>
      <c r="G52" s="348">
        <f>ROUND(('1観光消費時系列'!H52-'1観光消費時系列'!G52)/'1観光消費時系列'!G52*100,1)</f>
        <v>17.7</v>
      </c>
      <c r="H52" s="348">
        <f>ROUND(('1観光消費時系列'!I52-'1観光消費時系列'!H52)/'1観光消費時系列'!H52*100,1)</f>
        <v>5.5</v>
      </c>
      <c r="I52" s="197">
        <f>ROUND(('1観光消費時系列'!J52-'1観光消費時系列'!I52)/'1観光消費時系列'!I52*100,1)</f>
        <v>13</v>
      </c>
      <c r="J52" s="197">
        <f>ROUND(('1観光消費時系列'!K52-'1観光消費時系列'!J52)/'1観光消費時系列'!J52*100,1)</f>
        <v>-3.6</v>
      </c>
      <c r="K52" s="197">
        <f>ROUND(('1観光消費時系列'!L52-'1観光消費時系列'!K52)/'1観光消費時系列'!K52*100,1)</f>
        <v>1.1000000000000001</v>
      </c>
      <c r="L52" s="197">
        <f>ROUND(('1観光消費時系列'!M52-'1観光消費時系列'!L52)/'1観光消費時系列'!L52*100,1)</f>
        <v>-49.7</v>
      </c>
      <c r="M52" s="508">
        <f>ROUND(('1観光消費時系列'!N52-'1観光消費時系列'!M52)/'1観光消費時系列'!M52*100,1)</f>
        <v>34.9</v>
      </c>
      <c r="N52" s="508">
        <f>ROUND(('1観光消費時系列'!O52-'1観光消費時系列'!N52)/'1観光消費時系列'!N52*100,1)</f>
        <v>17.3</v>
      </c>
      <c r="O52" s="508">
        <f>ROUND(('1観光消費時系列'!P52-'1観光消費時系列'!O52)/'1観光消費時系列'!O52*100,1)</f>
        <v>38.700000000000003</v>
      </c>
      <c r="P52" s="508">
        <f>ROUND(('1観光消費時系列'!Q52-'1観光消費時系列'!P52)/'1観光消費時系列'!P52*100,1)</f>
        <v>-8.1</v>
      </c>
    </row>
    <row r="53" spans="1:16" x14ac:dyDescent="0.2">
      <c r="A53" s="203"/>
      <c r="B53" s="194" t="s">
        <v>259</v>
      </c>
      <c r="C53" s="359">
        <f>ROUND(('1観光消費時系列'!D53-'1観光消費時系列'!C53)/'1観光消費時系列'!C53*100,1)</f>
        <v>3.9</v>
      </c>
      <c r="D53" s="348">
        <f>ROUND(('1観光消費時系列'!E53-'1観光消費時系列'!D53)/'1観光消費時系列'!D53*100,1)</f>
        <v>12.6</v>
      </c>
      <c r="E53" s="348">
        <f>ROUND(('1観光消費時系列'!F53-'1観光消費時系列'!E53)/'1観光消費時系列'!E53*100,1)</f>
        <v>4.8</v>
      </c>
      <c r="F53" s="348">
        <f>ROUND(('1観光消費時系列'!G53-'1観光消費時系列'!F53)/'1観光消費時系列'!F53*100,1)</f>
        <v>-0.8</v>
      </c>
      <c r="G53" s="348">
        <f>ROUND(('1観光消費時系列'!H53-'1観光消費時系列'!G53)/'1観光消費時系列'!G53*100,1)</f>
        <v>8</v>
      </c>
      <c r="H53" s="348">
        <f>ROUND(('1観光消費時系列'!I53-'1観光消費時系列'!H53)/'1観光消費時系列'!H53*100,1)</f>
        <v>7.1</v>
      </c>
      <c r="I53" s="197">
        <f>ROUND(('1観光消費時系列'!J53-'1観光消費時系列'!I53)/'1観光消費時系列'!I53*100,1)</f>
        <v>2.2000000000000002</v>
      </c>
      <c r="J53" s="197">
        <f>ROUND(('1観光消費時系列'!K53-'1観光消費時系列'!J53)/'1観光消費時系列'!J53*100,1)</f>
        <v>-2.9</v>
      </c>
      <c r="K53" s="197">
        <f>ROUND(('1観光消費時系列'!L53-'1観光消費時系列'!K53)/'1観光消費時系列'!K53*100,1)</f>
        <v>-4.5999999999999996</v>
      </c>
      <c r="L53" s="197">
        <f>ROUND(('1観光消費時系列'!M53-'1観光消費時系列'!L53)/'1観光消費時系列'!L53*100,1)</f>
        <v>-46.2</v>
      </c>
      <c r="M53" s="508">
        <f>ROUND(('1観光消費時系列'!N53-'1観光消費時系列'!M53)/'1観光消費時系列'!M53*100,1)</f>
        <v>22.2</v>
      </c>
      <c r="N53" s="508">
        <f>ROUND(('1観光消費時系列'!O53-'1観光消費時系列'!N53)/'1観光消費時系列'!N53*100,1)</f>
        <v>37.799999999999997</v>
      </c>
      <c r="O53" s="508">
        <f>ROUND(('1観光消費時系列'!P53-'1観光消費時系列'!O53)/'1観光消費時系列'!O53*100,1)</f>
        <v>28.1</v>
      </c>
      <c r="P53" s="508">
        <f>ROUND(('1観光消費時系列'!Q53-'1観光消費時系列'!P53)/'1観光消費時系列'!P53*100,1)</f>
        <v>-4.3</v>
      </c>
    </row>
    <row r="54" spans="1:16" x14ac:dyDescent="0.2">
      <c r="A54" s="202">
        <v>209</v>
      </c>
      <c r="B54" s="194" t="s">
        <v>270</v>
      </c>
      <c r="C54" s="359">
        <f>ROUND(('1観光消費時系列'!D54-'1観光消費時系列'!C54)/'1観光消費時系列'!C54*100,1)</f>
        <v>9.3000000000000007</v>
      </c>
      <c r="D54" s="348">
        <f>ROUND(('1観光消費時系列'!E54-'1観光消費時系列'!D54)/'1観光消費時系列'!D54*100,1)</f>
        <v>-1.1000000000000001</v>
      </c>
      <c r="E54" s="348">
        <f>ROUND(('1観光消費時系列'!F54-'1観光消費時系列'!E54)/'1観光消費時系列'!E54*100,1)</f>
        <v>-0.3</v>
      </c>
      <c r="F54" s="348">
        <f>ROUND(('1観光消費時系列'!G54-'1観光消費時系列'!F54)/'1観光消費時系列'!F54*100,1)</f>
        <v>3.5</v>
      </c>
      <c r="G54" s="348">
        <f>ROUND(('1観光消費時系列'!H54-'1観光消費時系列'!G54)/'1観光消費時系列'!G54*100,1)</f>
        <v>9.1999999999999993</v>
      </c>
      <c r="H54" s="348">
        <f>ROUND(('1観光消費時系列'!I54-'1観光消費時系列'!H54)/'1観光消費時系列'!H54*100,1)</f>
        <v>4.8</v>
      </c>
      <c r="I54" s="197">
        <f>ROUND(('1観光消費時系列'!J54-'1観光消費時系列'!I54)/'1観光消費時系列'!I54*100,1)</f>
        <v>2.1</v>
      </c>
      <c r="J54" s="197">
        <f>ROUND(('1観光消費時系列'!K54-'1観光消費時系列'!J54)/'1観光消費時系列'!J54*100,1)</f>
        <v>-1.5</v>
      </c>
      <c r="K54" s="197">
        <f>ROUND(('1観光消費時系列'!L54-'1観光消費時系列'!K54)/'1観光消費時系列'!K54*100,1)</f>
        <v>-0.5</v>
      </c>
      <c r="L54" s="197">
        <f>ROUND(('1観光消費時系列'!M54-'1観光消費時系列'!L54)/'1観光消費時系列'!L54*100,1)</f>
        <v>-50.1</v>
      </c>
      <c r="M54" s="508">
        <f>ROUND(('1観光消費時系列'!N54-'1観光消費時系列'!M54)/'1観光消費時系列'!M54*100,1)</f>
        <v>24.6</v>
      </c>
      <c r="N54" s="508">
        <f>ROUND(('1観光消費時系列'!O54-'1観光消費時系列'!N54)/'1観光消費時系列'!N54*100,1)</f>
        <v>40.9</v>
      </c>
      <c r="O54" s="508">
        <f>ROUND(('1観光消費時系列'!P54-'1観光消費時系列'!O54)/'1観光消費時系列'!O54*100,1)</f>
        <v>25.9</v>
      </c>
      <c r="P54" s="508">
        <f>ROUND(('1観光消費時系列'!Q54-'1観光消費時系列'!P54)/'1観光消費時系列'!P54*100,1)</f>
        <v>-5</v>
      </c>
    </row>
    <row r="55" spans="1:16" x14ac:dyDescent="0.2">
      <c r="A55" s="200">
        <v>222</v>
      </c>
      <c r="B55" s="194" t="s">
        <v>271</v>
      </c>
      <c r="C55" s="359">
        <f>ROUND(('1観光消費時系列'!D55-'1観光消費時系列'!C55)/'1観光消費時系列'!C55*100,1)</f>
        <v>-12.8</v>
      </c>
      <c r="D55" s="348">
        <f>ROUND(('1観光消費時系列'!E55-'1観光消費時系列'!D55)/'1観光消費時系列'!D55*100,1)</f>
        <v>21.3</v>
      </c>
      <c r="E55" s="348">
        <f>ROUND(('1観光消費時系列'!F55-'1観光消費時系列'!E55)/'1観光消費時系列'!E55*100,1)</f>
        <v>9.6999999999999993</v>
      </c>
      <c r="F55" s="348">
        <f>ROUND(('1観光消費時系列'!G55-'1観光消費時系列'!F55)/'1観光消費時系列'!F55*100,1)</f>
        <v>-6.3</v>
      </c>
      <c r="G55" s="348">
        <f>ROUND(('1観光消費時系列'!H55-'1観光消費時系列'!G55)/'1観光消費時系列'!G55*100,1)</f>
        <v>-1.5</v>
      </c>
      <c r="H55" s="348">
        <f>ROUND(('1観光消費時系列'!I55-'1観光消費時系列'!H55)/'1観光消費時系列'!H55*100,1)</f>
        <v>22.7</v>
      </c>
      <c r="I55" s="197">
        <f>ROUND(('1観光消費時系列'!J55-'1観光消費時系列'!I55)/'1観光消費時系列'!I55*100,1)</f>
        <v>2.4</v>
      </c>
      <c r="J55" s="197">
        <f>ROUND(('1観光消費時系列'!K55-'1観光消費時系列'!J55)/'1観光消費時系列'!J55*100,1)</f>
        <v>-10.1</v>
      </c>
      <c r="K55" s="197">
        <f>ROUND(('1観光消費時系列'!L55-'1観光消費時系列'!K55)/'1観光消費時系列'!K55*100,1)</f>
        <v>-9.9</v>
      </c>
      <c r="L55" s="197">
        <f>ROUND(('1観光消費時系列'!M55-'1観光消費時系列'!L55)/'1観光消費時系列'!L55*100,1)</f>
        <v>-57.8</v>
      </c>
      <c r="M55" s="508">
        <f>ROUND(('1観光消費時系列'!N55-'1観光消費時系列'!M55)/'1観光消費時系列'!M55*100,1)</f>
        <v>29</v>
      </c>
      <c r="N55" s="508">
        <f>ROUND(('1観光消費時系列'!O55-'1観光消費時系列'!N55)/'1観光消費時系列'!N55*100,1)</f>
        <v>68.2</v>
      </c>
      <c r="O55" s="508">
        <f>ROUND(('1観光消費時系列'!P55-'1観光消費時系列'!O55)/'1観光消費時系列'!O55*100,1)</f>
        <v>30</v>
      </c>
      <c r="P55" s="508">
        <f>ROUND(('1観光消費時系列'!Q55-'1観光消費時系列'!P55)/'1観光消費時系列'!P55*100,1)</f>
        <v>0.5</v>
      </c>
    </row>
    <row r="56" spans="1:16" x14ac:dyDescent="0.2">
      <c r="A56" s="200">
        <v>225</v>
      </c>
      <c r="B56" s="194" t="s">
        <v>11</v>
      </c>
      <c r="C56" s="359">
        <f>ROUND(('1観光消費時系列'!D56-'1観光消費時系列'!C56)/'1観光消費時系列'!C56*100,1)</f>
        <v>4.4000000000000004</v>
      </c>
      <c r="D56" s="348">
        <f>ROUND(('1観光消費時系列'!E56-'1観光消費時系列'!D56)/'1観光消費時系列'!D56*100,1)</f>
        <v>96.1</v>
      </c>
      <c r="E56" s="348">
        <f>ROUND(('1観光消費時系列'!F56-'1観光消費時系列'!E56)/'1観光消費時系列'!E56*100,1)</f>
        <v>20.100000000000001</v>
      </c>
      <c r="F56" s="348">
        <f>ROUND(('1観光消費時系列'!G56-'1観光消費時系列'!F56)/'1観光消費時系列'!F56*100,1)</f>
        <v>-2.2999999999999998</v>
      </c>
      <c r="G56" s="348">
        <f>ROUND(('1観光消費時系列'!H56-'1観光消費時系列'!G56)/'1観光消費時系列'!G56*100,1)</f>
        <v>6.8</v>
      </c>
      <c r="H56" s="348">
        <f>ROUND(('1観光消費時系列'!I56-'1観光消費時系列'!H56)/'1観光消費時系列'!H56*100,1)</f>
        <v>0.2</v>
      </c>
      <c r="I56" s="197">
        <f>ROUND(('1観光消費時系列'!J56-'1観光消費時系列'!I56)/'1観光消費時系列'!I56*100,1)</f>
        <v>2.2999999999999998</v>
      </c>
      <c r="J56" s="197">
        <f>ROUND(('1観光消費時系列'!K56-'1観光消費時系列'!J56)/'1観光消費時系列'!J56*100,1)</f>
        <v>-5.4</v>
      </c>
      <c r="K56" s="197">
        <f>ROUND(('1観光消費時系列'!L56-'1観光消費時系列'!K56)/'1観光消費時系列'!K56*100,1)</f>
        <v>-2.7</v>
      </c>
      <c r="L56" s="197">
        <f>ROUND(('1観光消費時系列'!M56-'1観光消費時系列'!L56)/'1観光消費時系列'!L56*100,1)</f>
        <v>-45.8</v>
      </c>
      <c r="M56" s="508">
        <f>ROUND(('1観光消費時系列'!N56-'1観光消費時系列'!M56)/'1観光消費時系列'!M56*100,1)</f>
        <v>27</v>
      </c>
      <c r="N56" s="508">
        <f>ROUND(('1観光消費時系列'!O56-'1観光消費時系列'!N56)/'1観光消費時系列'!N56*100,1)</f>
        <v>33.200000000000003</v>
      </c>
      <c r="O56" s="508">
        <f>ROUND(('1観光消費時系列'!P56-'1観光消費時系列'!O56)/'1観光消費時系列'!O56*100,1)</f>
        <v>37.1</v>
      </c>
      <c r="P56" s="508">
        <f>ROUND(('1観光消費時系列'!Q56-'1観光消費時系列'!P56)/'1観光消費時系列'!P56*100,1)</f>
        <v>-8.1</v>
      </c>
    </row>
    <row r="57" spans="1:16" x14ac:dyDescent="0.2">
      <c r="A57" s="200">
        <v>585</v>
      </c>
      <c r="B57" s="194" t="s">
        <v>272</v>
      </c>
      <c r="C57" s="359">
        <f>ROUND(('1観光消費時系列'!D57-'1観光消費時系列'!C57)/'1観光消費時系列'!C57*100,1)</f>
        <v>7.3</v>
      </c>
      <c r="D57" s="348">
        <f>ROUND(('1観光消費時系列'!E57-'1観光消費時系列'!D57)/'1観光消費時系列'!D57*100,1)</f>
        <v>8.9</v>
      </c>
      <c r="E57" s="348">
        <f>ROUND(('1観光消費時系列'!F57-'1観光消費時系列'!E57)/'1観光消費時系列'!E57*100,1)</f>
        <v>6.3</v>
      </c>
      <c r="F57" s="348">
        <f>ROUND(('1観光消費時系列'!G57-'1観光消費時系列'!F57)/'1観光消費時系列'!F57*100,1)</f>
        <v>-6.9</v>
      </c>
      <c r="G57" s="348">
        <f>ROUND(('1観光消費時系列'!H57-'1観光消費時系列'!G57)/'1観光消費時系列'!G57*100,1)</f>
        <v>7.4</v>
      </c>
      <c r="H57" s="348">
        <f>ROUND(('1観光消費時系列'!I57-'1観光消費時系列'!H57)/'1観光消費時系列'!H57*100,1)</f>
        <v>13.6</v>
      </c>
      <c r="I57" s="197">
        <f>ROUND(('1観光消費時系列'!J57-'1観光消費時系列'!I57)/'1観光消費時系列'!I57*100,1)</f>
        <v>1.2</v>
      </c>
      <c r="J57" s="197">
        <f>ROUND(('1観光消費時系列'!K57-'1観光消費時系列'!J57)/'1観光消費時系列'!J57*100,1)</f>
        <v>-0.5</v>
      </c>
      <c r="K57" s="197">
        <f>ROUND(('1観光消費時系列'!L57-'1観光消費時系列'!K57)/'1観光消費時系列'!K57*100,1)</f>
        <v>-14.9</v>
      </c>
      <c r="L57" s="197">
        <f>ROUND(('1観光消費時系列'!M57-'1観光消費時系列'!L57)/'1観光消費時系列'!L57*100,1)</f>
        <v>-26.6</v>
      </c>
      <c r="M57" s="508">
        <f>ROUND(('1観光消費時系列'!N57-'1観光消費時系列'!M57)/'1観光消費時系列'!M57*100,1)</f>
        <v>10.4</v>
      </c>
      <c r="N57" s="508">
        <f>ROUND(('1観光消費時系列'!O57-'1観光消費時系列'!N57)/'1観光消費時系列'!N57*100,1)</f>
        <v>18.8</v>
      </c>
      <c r="O57" s="508">
        <f>ROUND(('1観光消費時系列'!P57-'1観光消費時系列'!O57)/'1観光消費時系列'!O57*100,1)</f>
        <v>22.9</v>
      </c>
      <c r="P57" s="508">
        <f>ROUND(('1観光消費時系列'!Q57-'1観光消費時系列'!P57)/'1観光消費時系列'!P57*100,1)</f>
        <v>-0.5</v>
      </c>
    </row>
    <row r="58" spans="1:16" x14ac:dyDescent="0.2">
      <c r="A58" s="200">
        <v>586</v>
      </c>
      <c r="B58" s="194" t="s">
        <v>273</v>
      </c>
      <c r="C58" s="359">
        <f>ROUND(('1観光消費時系列'!D58-'1観光消費時系列'!C58)/'1観光消費時系列'!C58*100,1)</f>
        <v>-6.2</v>
      </c>
      <c r="D58" s="348">
        <f>ROUND(('1観光消費時系列'!E58-'1観光消費時系列'!D58)/'1観光消費時系列'!D58*100,1)</f>
        <v>17</v>
      </c>
      <c r="E58" s="348">
        <f>ROUND(('1観光消費時系列'!F58-'1観光消費時系列'!E58)/'1観光消費時系列'!E58*100,1)</f>
        <v>0.2</v>
      </c>
      <c r="F58" s="348">
        <f>ROUND(('1観光消費時系列'!G58-'1観光消費時系列'!F58)/'1観光消費時系列'!F58*100,1)</f>
        <v>-2.1</v>
      </c>
      <c r="G58" s="348">
        <f>ROUND(('1観光消費時系列'!H58-'1観光消費時系列'!G58)/'1観光消費時系列'!G58*100,1)</f>
        <v>15</v>
      </c>
      <c r="H58" s="348">
        <f>ROUND(('1観光消費時系列'!I58-'1観光消費時系列'!H58)/'1観光消費時系列'!H58*100,1)</f>
        <v>3.9</v>
      </c>
      <c r="I58" s="197">
        <f>ROUND(('1観光消費時系列'!J58-'1観光消費時系列'!I58)/'1観光消費時系列'!I58*100,1)</f>
        <v>3.9</v>
      </c>
      <c r="J58" s="197">
        <f>ROUND(('1観光消費時系列'!K58-'1観光消費時系列'!J58)/'1観光消費時系列'!J58*100,1)</f>
        <v>-1.2</v>
      </c>
      <c r="K58" s="197">
        <f>ROUND(('1観光消費時系列'!L58-'1観光消費時系列'!K58)/'1観光消費時系列'!K58*100,1)</f>
        <v>-4.5999999999999996</v>
      </c>
      <c r="L58" s="197">
        <f>ROUND(('1観光消費時系列'!M58-'1観光消費時系列'!L58)/'1観光消費時系列'!L58*100,1)</f>
        <v>-43.7</v>
      </c>
      <c r="M58" s="508">
        <f>ROUND(('1観光消費時系列'!N58-'1観光消費時系列'!M58)/'1観光消費時系列'!M58*100,1)</f>
        <v>21.3</v>
      </c>
      <c r="N58" s="508">
        <f>ROUND(('1観光消費時系列'!O58-'1観光消費時系列'!N58)/'1観光消費時系列'!N58*100,1)</f>
        <v>37.299999999999997</v>
      </c>
      <c r="O58" s="508">
        <f>ROUND(('1観光消費時系列'!P58-'1観光消費時系列'!O58)/'1観光消費時系列'!O58*100,1)</f>
        <v>30.6</v>
      </c>
      <c r="P58" s="508">
        <f>ROUND(('1観光消費時系列'!Q58-'1観光消費時系列'!P58)/'1観光消費時系列'!P58*100,1)</f>
        <v>-5.0999999999999996</v>
      </c>
    </row>
    <row r="59" spans="1:16" x14ac:dyDescent="0.2">
      <c r="A59" s="203"/>
      <c r="B59" s="194" t="s">
        <v>260</v>
      </c>
      <c r="C59" s="359">
        <f>ROUND(('1観光消費時系列'!D59-'1観光消費時系列'!C59)/'1観光消費時系列'!C59*100,1)</f>
        <v>0.2</v>
      </c>
      <c r="D59" s="348">
        <f>ROUND(('1観光消費時系列'!E59-'1観光消費時系列'!D59)/'1観光消費時系列'!D59*100,1)</f>
        <v>0</v>
      </c>
      <c r="E59" s="348">
        <f>ROUND(('1観光消費時系列'!F59-'1観光消費時系列'!E59)/'1観光消費時系列'!E59*100,1)</f>
        <v>-4.4000000000000004</v>
      </c>
      <c r="F59" s="348">
        <f>ROUND(('1観光消費時系列'!G59-'1観光消費時系列'!F59)/'1観光消費時系列'!F59*100,1)</f>
        <v>-7.6</v>
      </c>
      <c r="G59" s="348">
        <f>ROUND(('1観光消費時系列'!H59-'1観光消費時系列'!G59)/'1観光消費時系列'!G59*100,1)</f>
        <v>14</v>
      </c>
      <c r="H59" s="348">
        <f>ROUND(('1観光消費時系列'!I59-'1観光消費時系列'!H59)/'1観光消費時系列'!H59*100,1)</f>
        <v>10.1</v>
      </c>
      <c r="I59" s="197">
        <f>ROUND(('1観光消費時系列'!J59-'1観光消費時系列'!I59)/'1観光消費時系列'!I59*100,1)</f>
        <v>5.8</v>
      </c>
      <c r="J59" s="197">
        <f>ROUND(('1観光消費時系列'!K59-'1観光消費時系列'!J59)/'1観光消費時系列'!J59*100,1)</f>
        <v>-2</v>
      </c>
      <c r="K59" s="197">
        <f>ROUND(('1観光消費時系列'!L59-'1観光消費時系列'!K59)/'1観光消費時系列'!K59*100,1)</f>
        <v>9.5</v>
      </c>
      <c r="L59" s="197">
        <f>ROUND(('1観光消費時系列'!M59-'1観光消費時系列'!L59)/'1観光消費時系列'!L59*100,1)</f>
        <v>-41.3</v>
      </c>
      <c r="M59" s="508">
        <f>ROUND(('1観光消費時系列'!N59-'1観光消費時系列'!M59)/'1観光消費時系列'!M59*100,1)</f>
        <v>37.9</v>
      </c>
      <c r="N59" s="508">
        <f>ROUND(('1観光消費時系列'!O59-'1観光消費時系列'!N59)/'1観光消費時系列'!N59*100,1)</f>
        <v>17.3</v>
      </c>
      <c r="O59" s="508">
        <f>ROUND(('1観光消費時系列'!P59-'1観光消費時系列'!O59)/'1観光消費時系列'!O59*100,1)</f>
        <v>40.700000000000003</v>
      </c>
      <c r="P59" s="508">
        <f>ROUND(('1観光消費時系列'!Q59-'1観光消費時系列'!P59)/'1観光消費時系列'!P59*100,1)</f>
        <v>-8.6999999999999993</v>
      </c>
    </row>
    <row r="60" spans="1:16" x14ac:dyDescent="0.2">
      <c r="A60" s="200">
        <v>221</v>
      </c>
      <c r="B60" s="194" t="s">
        <v>420</v>
      </c>
      <c r="C60" s="359">
        <f>ROUND(('1観光消費時系列'!D60-'1観光消費時系列'!C60)/'1観光消費時系列'!C60*100,1)</f>
        <v>1</v>
      </c>
      <c r="D60" s="348">
        <f>ROUND(('1観光消費時系列'!E60-'1観光消費時系列'!D60)/'1観光消費時系列'!D60*100,1)</f>
        <v>-4.0999999999999996</v>
      </c>
      <c r="E60" s="348">
        <f>ROUND(('1観光消費時系列'!F60-'1観光消費時系列'!E60)/'1観光消費時系列'!E60*100,1)</f>
        <v>-5.2</v>
      </c>
      <c r="F60" s="348">
        <f>ROUND(('1観光消費時系列'!G60-'1観光消費時系列'!F60)/'1観光消費時系列'!F60*100,1)</f>
        <v>-5.6</v>
      </c>
      <c r="G60" s="348">
        <f>ROUND(('1観光消費時系列'!H60-'1観光消費時系列'!G60)/'1観光消費時系列'!G60*100,1)</f>
        <v>13</v>
      </c>
      <c r="H60" s="348">
        <f>ROUND(('1観光消費時系列'!I60-'1観光消費時系列'!H60)/'1観光消費時系列'!H60*100,1)</f>
        <v>11.5</v>
      </c>
      <c r="I60" s="197">
        <f>ROUND(('1観光消費時系列'!J60-'1観光消費時系列'!I60)/'1観光消費時系列'!I60*100,1)</f>
        <v>5</v>
      </c>
      <c r="J60" s="197">
        <f>ROUND(('1観光消費時系列'!K60-'1観光消費時系列'!J60)/'1観光消費時系列'!J60*100,1)</f>
        <v>-5</v>
      </c>
      <c r="K60" s="197">
        <f>ROUND(('1観光消費時系列'!L60-'1観光消費時系列'!K60)/'1観光消費時系列'!K60*100,1)</f>
        <v>17.600000000000001</v>
      </c>
      <c r="L60" s="197">
        <f>ROUND(('1観光消費時系列'!M60-'1観光消費時系列'!L60)/'1観光消費時系列'!L60*100,1)</f>
        <v>-40.299999999999997</v>
      </c>
      <c r="M60" s="508">
        <f>ROUND(('1観光消費時系列'!N60-'1観光消費時系列'!M60)/'1観光消費時系列'!M60*100,1)</f>
        <v>39</v>
      </c>
      <c r="N60" s="508">
        <f>ROUND(('1観光消費時系列'!O60-'1観光消費時系列'!N60)/'1観光消費時系列'!N60*100,1)</f>
        <v>15.9</v>
      </c>
      <c r="O60" s="508">
        <f>ROUND(('1観光消費時系列'!P60-'1観光消費時系列'!O60)/'1観光消費時系列'!O60*100,1)</f>
        <v>51.2</v>
      </c>
      <c r="P60" s="508">
        <f>ROUND(('1観光消費時系列'!Q60-'1観光消費時系列'!P60)/'1観光消費時系列'!P60*100,1)</f>
        <v>-8</v>
      </c>
    </row>
    <row r="61" spans="1:16" x14ac:dyDescent="0.2">
      <c r="A61" s="200">
        <v>223</v>
      </c>
      <c r="B61" s="194" t="s">
        <v>5</v>
      </c>
      <c r="C61" s="359">
        <f>ROUND(('1観光消費時系列'!D61-'1観光消費時系列'!C61)/'1観光消費時系列'!C61*100,1)</f>
        <v>-0.9</v>
      </c>
      <c r="D61" s="348">
        <f>ROUND(('1観光消費時系列'!E61-'1観光消費時系列'!D61)/'1観光消費時系列'!D61*100,1)</f>
        <v>5</v>
      </c>
      <c r="E61" s="348">
        <f>ROUND(('1観光消費時系列'!F61-'1観光消費時系列'!E61)/'1観光消費時系列'!E61*100,1)</f>
        <v>-3.4</v>
      </c>
      <c r="F61" s="348">
        <f>ROUND(('1観光消費時系列'!G61-'1観光消費時系列'!F61)/'1観光消費時系列'!F61*100,1)</f>
        <v>-9.8000000000000007</v>
      </c>
      <c r="G61" s="348">
        <f>ROUND(('1観光消費時系列'!H61-'1観光消費時系列'!G61)/'1観光消費時系列'!G61*100,1)</f>
        <v>15.2</v>
      </c>
      <c r="H61" s="348">
        <f>ROUND(('1観光消費時系列'!I61-'1観光消費時系列'!H61)/'1観光消費時系列'!H61*100,1)</f>
        <v>8.4</v>
      </c>
      <c r="I61" s="197">
        <f>ROUND(('1観光消費時系列'!J61-'1観光消費時系列'!I61)/'1観光消費時系列'!I61*100,1)</f>
        <v>6.7</v>
      </c>
      <c r="J61" s="197">
        <f>ROUND(('1観光消費時系列'!K61-'1観光消費時系列'!J61)/'1観光消費時系列'!J61*100,1)</f>
        <v>1.4</v>
      </c>
      <c r="K61" s="197">
        <f>ROUND(('1観光消費時系列'!L61-'1観光消費時系列'!K61)/'1観光消費時系列'!K61*100,1)</f>
        <v>0.6</v>
      </c>
      <c r="L61" s="197">
        <f>ROUND(('1観光消費時系列'!M61-'1観光消費時系列'!L61)/'1観光消費時系列'!L61*100,1)</f>
        <v>-42.5</v>
      </c>
      <c r="M61" s="508">
        <f>ROUND(('1観光消費時系列'!N61-'1観光消費時系列'!M61)/'1観光消費時系列'!M61*100,1)</f>
        <v>36.5</v>
      </c>
      <c r="N61" s="508">
        <f>ROUND(('1観光消費時系列'!O61-'1観光消費時系列'!N61)/'1観光消費時系列'!N61*100,1)</f>
        <v>19.2</v>
      </c>
      <c r="O61" s="508">
        <f>ROUND(('1観光消費時系列'!P61-'1観光消費時系列'!O61)/'1観光消費時系列'!O61*100,1)</f>
        <v>27.1</v>
      </c>
      <c r="P61" s="508">
        <f>ROUND(('1観光消費時系列'!Q61-'1観光消費時系列'!P61)/'1観光消費時系列'!P61*100,1)</f>
        <v>-9.6999999999999993</v>
      </c>
    </row>
    <row r="62" spans="1:16" x14ac:dyDescent="0.2">
      <c r="A62" s="203"/>
      <c r="B62" s="194" t="s">
        <v>261</v>
      </c>
      <c r="C62" s="359">
        <f>ROUND(('1観光消費時系列'!D62-'1観光消費時系列'!C62)/'1観光消費時系列'!C62*100,1)</f>
        <v>-3.4</v>
      </c>
      <c r="D62" s="348">
        <f>ROUND(('1観光消費時系列'!E62-'1観光消費時系列'!D62)/'1観光消費時系列'!D62*100,1)</f>
        <v>4.0999999999999996</v>
      </c>
      <c r="E62" s="348">
        <f>ROUND(('1観光消費時系列'!F62-'1観光消費時系列'!E62)/'1観光消費時系列'!E62*100,1)</f>
        <v>-2.4</v>
      </c>
      <c r="F62" s="348">
        <f>ROUND(('1観光消費時系列'!G62-'1観光消費時系列'!F62)/'1観光消費時系列'!F62*100,1)</f>
        <v>3.3</v>
      </c>
      <c r="G62" s="348">
        <f>ROUND(('1観光消費時系列'!H62-'1観光消費時系列'!G62)/'1観光消費時系列'!G62*100,1)</f>
        <v>20.3</v>
      </c>
      <c r="H62" s="348">
        <f>ROUND(('1観光消費時系列'!I62-'1観光消費時系列'!H62)/'1観光消費時系列'!H62*100,1)</f>
        <v>1.5</v>
      </c>
      <c r="I62" s="197">
        <f>ROUND(('1観光消費時系列'!J62-'1観光消費時系列'!I62)/'1観光消費時系列'!I62*100,1)</f>
        <v>3.3</v>
      </c>
      <c r="J62" s="197">
        <f>ROUND(('1観光消費時系列'!K62-'1観光消費時系列'!J62)/'1観光消費時系列'!J62*100,1)</f>
        <v>-5.0999999999999996</v>
      </c>
      <c r="K62" s="197">
        <f>ROUND(('1観光消費時系列'!L62-'1観光消費時系列'!K62)/'1観光消費時系列'!K62*100,1)</f>
        <v>0.5</v>
      </c>
      <c r="L62" s="197">
        <f>ROUND(('1観光消費時系列'!M62-'1観光消費時系列'!L62)/'1観光消費時系列'!L62*100,1)</f>
        <v>-45</v>
      </c>
      <c r="M62" s="508">
        <f>ROUND(('1観光消費時系列'!N62-'1観光消費時系列'!M62)/'1観光消費時系列'!M62*100,1)</f>
        <v>46.7</v>
      </c>
      <c r="N62" s="508">
        <f>ROUND(('1観光消費時系列'!O62-'1観光消費時系列'!N62)/'1観光消費時系列'!N62*100,1)</f>
        <v>35</v>
      </c>
      <c r="O62" s="508">
        <f>ROUND(('1観光消費時系列'!P62-'1観光消費時系列'!O62)/'1観光消費時系列'!O62*100,1)</f>
        <v>33.1</v>
      </c>
      <c r="P62" s="508">
        <f>ROUND(('1観光消費時系列'!Q62-'1観光消費時系列'!P62)/'1観光消費時系列'!P62*100,1)</f>
        <v>-10.7</v>
      </c>
    </row>
    <row r="63" spans="1:16" x14ac:dyDescent="0.2">
      <c r="A63" s="200">
        <v>205</v>
      </c>
      <c r="B63" s="194" t="s">
        <v>137</v>
      </c>
      <c r="C63" s="359">
        <f>ROUND(('1観光消費時系列'!D63-'1観光消費時系列'!C63)/'1観光消費時系列'!C63*100,1)</f>
        <v>2.1</v>
      </c>
      <c r="D63" s="348">
        <f>ROUND(('1観光消費時系列'!E63-'1観光消費時系列'!D63)/'1観光消費時系列'!D63*100,1)</f>
        <v>7.2</v>
      </c>
      <c r="E63" s="348">
        <f>ROUND(('1観光消費時系列'!F63-'1観光消費時系列'!E63)/'1観光消費時系列'!E63*100,1)</f>
        <v>-6.5</v>
      </c>
      <c r="F63" s="348">
        <f>ROUND(('1観光消費時系列'!G63-'1観光消費時系列'!F63)/'1観光消費時系列'!F63*100,1)</f>
        <v>3.2</v>
      </c>
      <c r="G63" s="348">
        <f>ROUND(('1観光消費時系列'!H63-'1観光消費時系列'!G63)/'1観光消費時系列'!G63*100,1)</f>
        <v>23.3</v>
      </c>
      <c r="H63" s="348">
        <f>ROUND(('1観光消費時系列'!I63-'1観光消費時系列'!H63)/'1観光消費時系列'!H63*100,1)</f>
        <v>2.2000000000000002</v>
      </c>
      <c r="I63" s="197">
        <f>ROUND(('1観光消費時系列'!J63-'1観光消費時系列'!I63)/'1観光消費時系列'!I63*100,1)</f>
        <v>7.8</v>
      </c>
      <c r="J63" s="197">
        <f>ROUND(('1観光消費時系列'!K63-'1観光消費時系列'!J63)/'1観光消費時系列'!J63*100,1)</f>
        <v>-0.2</v>
      </c>
      <c r="K63" s="197">
        <f>ROUND(('1観光消費時系列'!L63-'1観光消費時系列'!K63)/'1観光消費時系列'!K63*100,1)</f>
        <v>-1.8</v>
      </c>
      <c r="L63" s="197">
        <f>ROUND(('1観光消費時系列'!M63-'1観光消費時系列'!L63)/'1観光消費時系列'!L63*100,1)</f>
        <v>-39.4</v>
      </c>
      <c r="M63" s="508">
        <f>ROUND(('1観光消費時系列'!N63-'1観光消費時系列'!M63)/'1観光消費時系列'!M63*100,1)</f>
        <v>54.7</v>
      </c>
      <c r="N63" s="508">
        <f>ROUND(('1観光消費時系列'!O63-'1観光消費時系列'!N63)/'1観光消費時系列'!N63*100,1)</f>
        <v>9.5</v>
      </c>
      <c r="O63" s="508">
        <f>ROUND(('1観光消費時系列'!P63-'1観光消費時系列'!O63)/'1観光消費時系列'!O63*100,1)</f>
        <v>31.2</v>
      </c>
      <c r="P63" s="508">
        <f>ROUND(('1観光消費時系列'!Q63-'1観光消費時系列'!P63)/'1観光消費時系列'!P63*100,1)</f>
        <v>-8.3000000000000007</v>
      </c>
    </row>
    <row r="64" spans="1:16" x14ac:dyDescent="0.2">
      <c r="A64" s="200">
        <v>224</v>
      </c>
      <c r="B64" s="194" t="s">
        <v>3</v>
      </c>
      <c r="C64" s="359">
        <f>ROUND(('1観光消費時系列'!D64-'1観光消費時系列'!C64)/'1観光消費時系列'!C64*100,1)</f>
        <v>-2.9</v>
      </c>
      <c r="D64" s="348">
        <f>ROUND(('1観光消費時系列'!E64-'1観光消費時系列'!D64)/'1観光消費時系列'!D64*100,1)</f>
        <v>5.5</v>
      </c>
      <c r="E64" s="348">
        <f>ROUND(('1観光消費時系列'!F64-'1観光消費時系列'!E64)/'1観光消費時系列'!E64*100,1)</f>
        <v>-2</v>
      </c>
      <c r="F64" s="348">
        <f>ROUND(('1観光消費時系列'!G64-'1観光消費時系列'!F64)/'1観光消費時系列'!F64*100,1)</f>
        <v>-17.2</v>
      </c>
      <c r="G64" s="348">
        <f>ROUND(('1観光消費時系列'!H64-'1観光消費時系列'!G64)/'1観光消費時系列'!G64*100,1)</f>
        <v>20.6</v>
      </c>
      <c r="H64" s="348">
        <f>ROUND(('1観光消費時系列'!I64-'1観光消費時系列'!H64)/'1観光消費時系列'!H64*100,1)</f>
        <v>7.4</v>
      </c>
      <c r="I64" s="197">
        <f>ROUND(('1観光消費時系列'!J64-'1観光消費時系列'!I64)/'1観光消費時系列'!I64*100,1)</f>
        <v>-1.3</v>
      </c>
      <c r="J64" s="197">
        <f>ROUND(('1観光消費時系列'!K64-'1観光消費時系列'!J64)/'1観光消費時系列'!J64*100,1)</f>
        <v>-9.5</v>
      </c>
      <c r="K64" s="197">
        <f>ROUND(('1観光消費時系列'!L64-'1観光消費時系列'!K64)/'1観光消費時系列'!K64*100,1)</f>
        <v>-0.6</v>
      </c>
      <c r="L64" s="197">
        <f>ROUND(('1観光消費時系列'!M64-'1観光消費時系列'!L64)/'1観光消費時系列'!L64*100,1)</f>
        <v>-52.8</v>
      </c>
      <c r="M64" s="508">
        <f>ROUND(('1観光消費時系列'!N64-'1観光消費時系列'!M64)/'1観光消費時系列'!M64*100,1)</f>
        <v>48.5</v>
      </c>
      <c r="N64" s="508">
        <f>ROUND(('1観光消費時系列'!O64-'1観光消費時系列'!N64)/'1観光消費時系列'!N64*100,1)</f>
        <v>53.3</v>
      </c>
      <c r="O64" s="508">
        <f>ROUND(('1観光消費時系列'!P64-'1観光消費時系列'!O64)/'1観光消費時系列'!O64*100,1)</f>
        <v>25</v>
      </c>
      <c r="P64" s="508">
        <f>ROUND(('1観光消費時系列'!Q64-'1観光消費時系列'!P64)/'1観光消費時系列'!P64*100,1)</f>
        <v>-3.4</v>
      </c>
    </row>
    <row r="65" spans="1:16" x14ac:dyDescent="0.2">
      <c r="A65" s="204">
        <v>226</v>
      </c>
      <c r="B65" s="195" t="s">
        <v>1</v>
      </c>
      <c r="C65" s="360">
        <f>ROUND(('1観光消費時系列'!D65-'1観光消費時系列'!C65)/'1観光消費時系列'!C65*100,1)</f>
        <v>-6.1</v>
      </c>
      <c r="D65" s="349">
        <f>ROUND(('1観光消費時系列'!E65-'1観光消費時系列'!D65)/'1観光消費時系列'!D65*100,1)</f>
        <v>1.7</v>
      </c>
      <c r="E65" s="349">
        <f>ROUND(('1観光消費時系列'!F65-'1観光消費時系列'!E65)/'1観光消費時系列'!E65*100,1)</f>
        <v>-0.7</v>
      </c>
      <c r="F65" s="349">
        <f>ROUND(('1観光消費時系列'!G65-'1観光消費時系列'!F65)/'1観光消費時系列'!F65*100,1)</f>
        <v>17.600000000000001</v>
      </c>
      <c r="G65" s="349">
        <f>ROUND(('1観光消費時系列'!H65-'1観光消費時系列'!G65)/'1観光消費時系列'!G65*100,1)</f>
        <v>18.899999999999999</v>
      </c>
      <c r="H65" s="349">
        <f>ROUND(('1観光消費時系列'!I65-'1観光消費時系列'!H65)/'1観光消費時系列'!H65*100,1)</f>
        <v>-1.8</v>
      </c>
      <c r="I65" s="198">
        <f>ROUND(('1観光消費時系列'!J65-'1観光消費時系列'!I65)/'1観光消費時系列'!I65*100,1)</f>
        <v>3.9</v>
      </c>
      <c r="J65" s="198">
        <f>ROUND(('1観光消費時系列'!K65-'1観光消費時系列'!J65)/'1観光消費時系列'!J65*100,1)</f>
        <v>-5</v>
      </c>
      <c r="K65" s="198">
        <f>ROUND(('1観光消費時系列'!L65-'1観光消費時系列'!K65)/'1観光消費時系列'!K65*100,1)</f>
        <v>2</v>
      </c>
      <c r="L65" s="198">
        <f>ROUND(('1観光消費時系列'!M65-'1観光消費時系列'!L65)/'1観光消費時系列'!L65*100,1)</f>
        <v>-43.9</v>
      </c>
      <c r="M65" s="509">
        <f>ROUND(('1観光消費時系列'!N65-'1観光消費時系列'!M65)/'1観光消費時系列'!M65*100,1)</f>
        <v>42.1</v>
      </c>
      <c r="N65" s="509">
        <f>ROUND(('1観光消費時系列'!O65-'1観光消費時系列'!N65)/'1観光消費時系列'!N65*100,1)</f>
        <v>40.799999999999997</v>
      </c>
      <c r="O65" s="509">
        <f>ROUND(('1観光消費時系列'!P65-'1観光消費時系列'!O65)/'1観光消費時系列'!O65*100,1)</f>
        <v>37.5</v>
      </c>
      <c r="P65" s="509">
        <f>ROUND(('1観光消費時系列'!Q65-'1観光消費時系列'!P65)/'1観光消費時系列'!P65*100,1)</f>
        <v>-14.6</v>
      </c>
    </row>
    <row r="66" spans="1:16" x14ac:dyDescent="0.2">
      <c r="A66" s="31" t="s">
        <v>571</v>
      </c>
      <c r="B66" s="211"/>
      <c r="C66" s="211"/>
      <c r="D66" s="211"/>
      <c r="E66" s="211"/>
      <c r="F66" s="211"/>
      <c r="G66" s="211"/>
      <c r="H66" s="211"/>
      <c r="I66" s="211"/>
      <c r="J66" s="211"/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Q66"/>
  <sheetViews>
    <sheetView workbookViewId="0">
      <pane xSplit="2" ySplit="3" topLeftCell="E50" activePane="bottomRight" state="frozen"/>
      <selection pane="topRight" activeCell="C1" sqref="C1"/>
      <selection pane="bottomLeft" activeCell="A4" sqref="A4"/>
      <selection pane="bottomRight" activeCell="P3" sqref="P3"/>
    </sheetView>
  </sheetViews>
  <sheetFormatPr defaultColWidth="9" defaultRowHeight="13" x14ac:dyDescent="0.2"/>
  <cols>
    <col min="1" max="1" width="5.26953125" customWidth="1"/>
    <col min="2" max="2" width="13.453125" customWidth="1"/>
    <col min="3" max="9" width="11" customWidth="1"/>
    <col min="10" max="11" width="10.453125" customWidth="1"/>
    <col min="12" max="12" width="10.6328125" customWidth="1"/>
    <col min="13" max="14" width="10.7265625" customWidth="1"/>
    <col min="15" max="15" width="10.90625" customWidth="1"/>
    <col min="16" max="17" width="10.81640625" customWidth="1"/>
  </cols>
  <sheetData>
    <row r="1" spans="1:17" x14ac:dyDescent="0.2">
      <c r="A1" s="156" t="s">
        <v>484</v>
      </c>
      <c r="B1" s="31"/>
      <c r="C1" s="31"/>
      <c r="D1" s="31"/>
      <c r="E1" s="31"/>
      <c r="G1" s="31"/>
      <c r="I1" s="31" t="s">
        <v>153</v>
      </c>
      <c r="J1" s="403" t="str">
        <f>推計方法!H1</f>
        <v>2026.2.22</v>
      </c>
      <c r="K1" s="159"/>
      <c r="N1" s="159" t="s">
        <v>274</v>
      </c>
    </row>
    <row r="2" spans="1:17" x14ac:dyDescent="0.2">
      <c r="A2" s="754" t="s">
        <v>300</v>
      </c>
      <c r="B2" s="766"/>
      <c r="C2" s="215"/>
      <c r="D2" s="157"/>
      <c r="E2" s="157"/>
      <c r="F2" s="157"/>
      <c r="G2" s="157"/>
      <c r="H2" s="157"/>
      <c r="I2" s="193" t="s">
        <v>299</v>
      </c>
      <c r="J2" s="361"/>
      <c r="K2" s="361"/>
      <c r="L2" s="374"/>
      <c r="M2" s="374"/>
      <c r="N2" s="374"/>
      <c r="O2" s="374"/>
      <c r="P2" s="374"/>
      <c r="Q2" s="637"/>
    </row>
    <row r="3" spans="1:17" x14ac:dyDescent="0.2">
      <c r="A3" s="756"/>
      <c r="B3" s="767"/>
      <c r="C3" s="196" t="s">
        <v>69</v>
      </c>
      <c r="D3" s="155" t="s">
        <v>70</v>
      </c>
      <c r="E3" s="155" t="s">
        <v>67</v>
      </c>
      <c r="F3" s="155" t="s">
        <v>61</v>
      </c>
      <c r="G3" s="155" t="s">
        <v>60</v>
      </c>
      <c r="H3" s="155" t="s">
        <v>59</v>
      </c>
      <c r="I3" s="92" t="s">
        <v>58</v>
      </c>
      <c r="J3" s="76" t="s">
        <v>371</v>
      </c>
      <c r="K3" s="76" t="s">
        <v>438</v>
      </c>
      <c r="L3" s="13" t="s">
        <v>439</v>
      </c>
      <c r="M3" s="13" t="s">
        <v>493</v>
      </c>
      <c r="N3" s="13" t="s">
        <v>553</v>
      </c>
      <c r="O3" s="13" t="s">
        <v>577</v>
      </c>
      <c r="P3" s="13" t="s">
        <v>617</v>
      </c>
      <c r="Q3" s="638" t="s">
        <v>629</v>
      </c>
    </row>
    <row r="4" spans="1:17" x14ac:dyDescent="0.2">
      <c r="A4" s="199"/>
      <c r="B4" s="362" t="s">
        <v>252</v>
      </c>
      <c r="C4" s="363">
        <f>ROUND('1観光消費時系列'!C4/'1観光消費時系列'!C$4*100,1)</f>
        <v>100</v>
      </c>
      <c r="D4" s="350">
        <f>ROUND('1観光消費時系列'!D4/'1観光消費時系列'!D$4*100,1)</f>
        <v>100</v>
      </c>
      <c r="E4" s="350">
        <f>ROUND('1観光消費時系列'!E4/'1観光消費時系列'!E$4*100,1)</f>
        <v>100</v>
      </c>
      <c r="F4" s="350">
        <f>ROUND('1観光消費時系列'!F4/'1観光消費時系列'!F$4*100,1)</f>
        <v>100</v>
      </c>
      <c r="G4" s="350">
        <f>ROUND('1観光消費時系列'!G4/'1観光消費時系列'!G$4*100,1)</f>
        <v>100</v>
      </c>
      <c r="H4" s="350">
        <f>ROUND('1観光消費時系列'!H4/'1観光消費時系列'!H$4*100,1)</f>
        <v>100</v>
      </c>
      <c r="I4" s="350">
        <f>ROUND('1観光消費時系列'!I4/'1観光消費時系列'!I$4*100,1)</f>
        <v>100</v>
      </c>
      <c r="J4" s="205">
        <f>ROUND('1観光消費時系列'!J4/'1観光消費時系列'!J$4*100,1)</f>
        <v>100</v>
      </c>
      <c r="K4" s="205">
        <f>ROUND('1観光消費時系列'!K4/'1観光消費時系列'!K$4*100,1)</f>
        <v>100</v>
      </c>
      <c r="L4" s="205">
        <f>ROUND('1観光消費時系列'!L4/'1観光消費時系列'!L$4*100,1)</f>
        <v>100</v>
      </c>
      <c r="M4" s="205">
        <f>ROUND('1観光消費時系列'!M4/'1観光消費時系列'!M$4*100,1)</f>
        <v>100</v>
      </c>
      <c r="N4" s="205">
        <f>ROUND('1観光消費時系列'!N4/'1観光消費時系列'!N$4*100,1)</f>
        <v>100</v>
      </c>
      <c r="O4" s="205">
        <f>ROUND('1観光消費時系列'!O4/'1観光消費時系列'!O$4*100,1)</f>
        <v>100</v>
      </c>
      <c r="P4" s="205">
        <f>ROUND('1観光消費時系列'!P4/'1観光消費時系列'!P$4*100,1)</f>
        <v>100</v>
      </c>
      <c r="Q4" s="205">
        <f>ROUND('1観光消費時系列'!Q4/'1観光消費時系列'!Q$4*100,1)</f>
        <v>100</v>
      </c>
    </row>
    <row r="5" spans="1:17" x14ac:dyDescent="0.2">
      <c r="A5" s="200"/>
      <c r="B5" s="346" t="s">
        <v>104</v>
      </c>
      <c r="C5" s="363">
        <f>ROUND('1観光消費時系列'!C5/'1観光消費時系列'!C$4*100,1)</f>
        <v>27.2</v>
      </c>
      <c r="D5" s="350">
        <f>ROUND('1観光消費時系列'!D5/'1観光消費時系列'!D$4*100,1)</f>
        <v>27.3</v>
      </c>
      <c r="E5" s="350">
        <f>ROUND('1観光消費時系列'!E5/'1観光消費時系列'!E$4*100,1)</f>
        <v>28.3</v>
      </c>
      <c r="F5" s="350">
        <f>ROUND('1観光消費時系列'!F5/'1観光消費時系列'!F$4*100,1)</f>
        <v>29.3</v>
      </c>
      <c r="G5" s="350">
        <f>ROUND('1観光消費時系列'!G5/'1観光消費時系列'!G$4*100,1)</f>
        <v>29.9</v>
      </c>
      <c r="H5" s="350">
        <f>ROUND('1観光消費時系列'!H5/'1観光消費時系列'!H$4*100,1)</f>
        <v>29.1</v>
      </c>
      <c r="I5" s="350">
        <f>ROUND('1観光消費時系列'!I5/'1観光消費時系列'!I$4*100,1)</f>
        <v>29.4</v>
      </c>
      <c r="J5" s="205">
        <f>ROUND('1観光消費時系列'!J5/'1観光消費時系列'!J$4*100,1)</f>
        <v>31.4</v>
      </c>
      <c r="K5" s="205">
        <f>ROUND('1観光消費時系列'!K5/'1観光消費時系列'!K$4*100,1)</f>
        <v>28.5</v>
      </c>
      <c r="L5" s="205">
        <f>ROUND('1観光消費時系列'!L5/'1観光消費時系列'!L$4*100,1)</f>
        <v>29</v>
      </c>
      <c r="M5" s="205">
        <f>ROUND('1観光消費時系列'!M5/'1観光消費時系列'!M$4*100,1)</f>
        <v>25.1</v>
      </c>
      <c r="N5" s="205">
        <f>ROUND('1観光消費時系列'!N5/'1観光消費時系列'!N$4*100,1)</f>
        <v>21</v>
      </c>
      <c r="O5" s="205">
        <f>ROUND('1観光消費時系列'!O5/'1観光消費時系列'!O$4*100,1)</f>
        <v>24.8</v>
      </c>
      <c r="P5" s="205">
        <f>ROUND('1観光消費時系列'!P5/'1観光消費時系列'!P$4*100,1)</f>
        <v>24.1</v>
      </c>
      <c r="Q5" s="205">
        <f>ROUND('1観光消費時系列'!Q5/'1観光消費時系列'!Q$4*100,1)</f>
        <v>27.6</v>
      </c>
    </row>
    <row r="6" spans="1:17" x14ac:dyDescent="0.2">
      <c r="A6" s="201"/>
      <c r="B6" s="346" t="s">
        <v>253</v>
      </c>
      <c r="C6" s="363">
        <f>ROUND('1観光消費時系列'!C6/'1観光消費時系列'!C$4*100,1)</f>
        <v>10</v>
      </c>
      <c r="D6" s="350">
        <f>ROUND('1観光消費時系列'!D6/'1観光消費時系列'!D$4*100,1)</f>
        <v>9.5</v>
      </c>
      <c r="E6" s="350">
        <f>ROUND('1観光消費時系列'!E6/'1観光消費時系列'!E$4*100,1)</f>
        <v>9.1999999999999993</v>
      </c>
      <c r="F6" s="350">
        <f>ROUND('1観光消費時系列'!F6/'1観光消費時系列'!F$4*100,1)</f>
        <v>9.5</v>
      </c>
      <c r="G6" s="350">
        <f>ROUND('1観光消費時系列'!G6/'1観光消費時系列'!G$4*100,1)</f>
        <v>9.5</v>
      </c>
      <c r="H6" s="350">
        <f>ROUND('1観光消費時系列'!H6/'1観光消費時系列'!H$4*100,1)</f>
        <v>9.1999999999999993</v>
      </c>
      <c r="I6" s="350">
        <f>ROUND('1観光消費時系列'!I6/'1観光消費時系列'!I$4*100,1)</f>
        <v>9.6</v>
      </c>
      <c r="J6" s="205">
        <f>ROUND('1観光消費時系列'!J6/'1観光消費時系列'!J$4*100,1)</f>
        <v>9.1999999999999993</v>
      </c>
      <c r="K6" s="205">
        <f>ROUND('1観光消費時系列'!K6/'1観光消費時系列'!K$4*100,1)</f>
        <v>9.6999999999999993</v>
      </c>
      <c r="L6" s="205">
        <f>ROUND('1観光消費時系列'!L6/'1観光消費時系列'!L$4*100,1)</f>
        <v>10</v>
      </c>
      <c r="M6" s="205">
        <f>ROUND('1観光消費時系列'!M6/'1観光消費時系列'!M$4*100,1)</f>
        <v>9.5</v>
      </c>
      <c r="N6" s="205">
        <f>ROUND('1観光消費時系列'!N6/'1観光消費時系列'!N$4*100,1)</f>
        <v>10.5</v>
      </c>
      <c r="O6" s="205">
        <f>ROUND('1観光消費時系列'!O6/'1観光消費時系列'!O$4*100,1)</f>
        <v>10.4</v>
      </c>
      <c r="P6" s="205">
        <f>ROUND('1観光消費時系列'!P6/'1観光消費時系列'!P$4*100,1)</f>
        <v>10.7</v>
      </c>
      <c r="Q6" s="205">
        <f>ROUND('1観光消費時系列'!Q6/'1観光消費時系列'!Q$4*100,1)</f>
        <v>10.4</v>
      </c>
    </row>
    <row r="7" spans="1:17" x14ac:dyDescent="0.2">
      <c r="A7" s="201"/>
      <c r="B7" s="346" t="s">
        <v>254</v>
      </c>
      <c r="C7" s="363">
        <f>ROUND('1観光消費時系列'!C7/'1観光消費時系列'!C$4*100,1)</f>
        <v>11.6</v>
      </c>
      <c r="D7" s="350">
        <f>ROUND('1観光消費時系列'!D7/'1観光消費時系列'!D$4*100,1)</f>
        <v>11.3</v>
      </c>
      <c r="E7" s="350">
        <f>ROUND('1観光消費時系列'!E7/'1観光消費時系列'!E$4*100,1)</f>
        <v>10.9</v>
      </c>
      <c r="F7" s="350">
        <f>ROUND('1観光消費時系列'!F7/'1観光消費時系列'!F$4*100,1)</f>
        <v>10.6</v>
      </c>
      <c r="G7" s="350">
        <f>ROUND('1観光消費時系列'!G7/'1観光消費時系列'!G$4*100,1)</f>
        <v>10.5</v>
      </c>
      <c r="H7" s="350">
        <f>ROUND('1観光消費時系列'!H7/'1観光消費時系列'!H$4*100,1)</f>
        <v>10.199999999999999</v>
      </c>
      <c r="I7" s="350">
        <f>ROUND('1観光消費時系列'!I7/'1観光消費時系列'!I$4*100,1)</f>
        <v>10.199999999999999</v>
      </c>
      <c r="J7" s="205">
        <f>ROUND('1観光消費時系列'!J7/'1観光消費時系列'!J$4*100,1)</f>
        <v>10</v>
      </c>
      <c r="K7" s="205">
        <f>ROUND('1観光消費時系列'!K7/'1観光消費時系列'!K$4*100,1)</f>
        <v>11.8</v>
      </c>
      <c r="L7" s="205">
        <f>ROUND('1観光消費時系列'!L7/'1観光消費時系列'!L$4*100,1)</f>
        <v>11.5</v>
      </c>
      <c r="M7" s="205">
        <f>ROUND('1観光消費時系列'!M7/'1観光消費時系列'!M$4*100,1)</f>
        <v>12.4</v>
      </c>
      <c r="N7" s="205">
        <f>ROUND('1観光消費時系列'!N7/'1観光消費時系列'!N$4*100,1)</f>
        <v>13.9</v>
      </c>
      <c r="O7" s="205">
        <f>ROUND('1観光消費時系列'!O7/'1観光消費時系列'!O$4*100,1)</f>
        <v>12.2</v>
      </c>
      <c r="P7" s="205">
        <f>ROUND('1観光消費時系列'!P7/'1観光消費時系列'!P$4*100,1)</f>
        <v>12</v>
      </c>
      <c r="Q7" s="205">
        <f>ROUND('1観光消費時系列'!Q7/'1観光消費時系列'!Q$4*100,1)</f>
        <v>11</v>
      </c>
    </row>
    <row r="8" spans="1:17" x14ac:dyDescent="0.2">
      <c r="A8" s="201"/>
      <c r="B8" s="346" t="s">
        <v>255</v>
      </c>
      <c r="C8" s="363">
        <f>ROUND('1観光消費時系列'!C8/'1観光消費時系列'!C$4*100,1)</f>
        <v>6.6</v>
      </c>
      <c r="D8" s="350">
        <f>ROUND('1観光消費時系列'!D8/'1観光消費時系列'!D$4*100,1)</f>
        <v>6.4</v>
      </c>
      <c r="E8" s="350">
        <f>ROUND('1観光消費時系列'!E8/'1観光消費時系列'!E$4*100,1)</f>
        <v>6.2</v>
      </c>
      <c r="F8" s="350">
        <f>ROUND('1観光消費時系列'!F8/'1観光消費時系列'!F$4*100,1)</f>
        <v>6.1</v>
      </c>
      <c r="G8" s="350">
        <f>ROUND('1観光消費時系列'!G8/'1観光消費時系列'!G$4*100,1)</f>
        <v>6</v>
      </c>
      <c r="H8" s="350">
        <f>ROUND('1観光消費時系列'!H8/'1観光消費時系列'!H$4*100,1)</f>
        <v>5.8</v>
      </c>
      <c r="I8" s="350">
        <f>ROUND('1観光消費時系列'!I8/'1観光消費時系列'!I$4*100,1)</f>
        <v>6</v>
      </c>
      <c r="J8" s="205">
        <f>ROUND('1観光消費時系列'!J8/'1観光消費時系列'!J$4*100,1)</f>
        <v>6.1</v>
      </c>
      <c r="K8" s="205">
        <f>ROUND('1観光消費時系列'!K8/'1観光消費時系列'!K$4*100,1)</f>
        <v>6.3</v>
      </c>
      <c r="L8" s="205">
        <f>ROUND('1観光消費時系列'!L8/'1観光消費時系列'!L$4*100,1)</f>
        <v>6.6</v>
      </c>
      <c r="M8" s="205">
        <f>ROUND('1観光消費時系列'!M8/'1観光消費時系列'!M$4*100,1)</f>
        <v>7.2</v>
      </c>
      <c r="N8" s="205">
        <f>ROUND('1観光消費時系列'!N8/'1観光消費時系列'!N$4*100,1)</f>
        <v>7</v>
      </c>
      <c r="O8" s="205">
        <f>ROUND('1観光消費時系列'!O8/'1観光消費時系列'!O$4*100,1)</f>
        <v>6.1</v>
      </c>
      <c r="P8" s="205">
        <f>ROUND('1観光消費時系列'!P8/'1観光消費時系列'!P$4*100,1)</f>
        <v>6.1</v>
      </c>
      <c r="Q8" s="205">
        <f>ROUND('1観光消費時系列'!Q8/'1観光消費時系列'!Q$4*100,1)</f>
        <v>5.9</v>
      </c>
    </row>
    <row r="9" spans="1:17" x14ac:dyDescent="0.2">
      <c r="A9" s="201"/>
      <c r="B9" s="346" t="s">
        <v>256</v>
      </c>
      <c r="C9" s="363">
        <f>ROUND('1観光消費時系列'!C9/'1観光消費時系列'!C$4*100,1)</f>
        <v>9.9</v>
      </c>
      <c r="D9" s="350">
        <f>ROUND('1観光消費時系列'!D9/'1観光消費時系列'!D$4*100,1)</f>
        <v>9.6</v>
      </c>
      <c r="E9" s="350">
        <f>ROUND('1観光消費時系列'!E9/'1観光消費時系列'!E$4*100,1)</f>
        <v>9.4</v>
      </c>
      <c r="F9" s="350">
        <f>ROUND('1観光消費時系列'!F9/'1観光消費時系列'!F$4*100,1)</f>
        <v>9.1999999999999993</v>
      </c>
      <c r="G9" s="350">
        <f>ROUND('1観光消費時系列'!G9/'1観光消費時系列'!G$4*100,1)</f>
        <v>8.9</v>
      </c>
      <c r="H9" s="350">
        <f>ROUND('1観光消費時系列'!H9/'1観光消費時系列'!H$4*100,1)</f>
        <v>8.6</v>
      </c>
      <c r="I9" s="350">
        <f>ROUND('1観光消費時系列'!I9/'1観光消費時系列'!I$4*100,1)</f>
        <v>9</v>
      </c>
      <c r="J9" s="205">
        <f>ROUND('1観光消費時系列'!J9/'1観光消費時系列'!J$4*100,1)</f>
        <v>8.6999999999999993</v>
      </c>
      <c r="K9" s="205">
        <f>ROUND('1観光消費時系列'!K9/'1観光消費時系列'!K$4*100,1)</f>
        <v>8.8000000000000007</v>
      </c>
      <c r="L9" s="205">
        <f>ROUND('1観光消費時系列'!L9/'1観光消費時系列'!L$4*100,1)</f>
        <v>9</v>
      </c>
      <c r="M9" s="205">
        <f>ROUND('1観光消費時系列'!M9/'1観光消費時系列'!M$4*100,1)</f>
        <v>11.2</v>
      </c>
      <c r="N9" s="205">
        <f>ROUND('1観光消費時系列'!N9/'1観光消費時系列'!N$4*100,1)</f>
        <v>11.1</v>
      </c>
      <c r="O9" s="205">
        <f>ROUND('1観光消費時系列'!O9/'1観光消費時系列'!O$4*100,1)</f>
        <v>10</v>
      </c>
      <c r="P9" s="205">
        <f>ROUND('1観光消費時系列'!P9/'1観光消費時系列'!P$4*100,1)</f>
        <v>9.6</v>
      </c>
      <c r="Q9" s="205">
        <f>ROUND('1観光消費時系列'!Q9/'1観光消費時系列'!Q$4*100,1)</f>
        <v>9.4</v>
      </c>
    </row>
    <row r="10" spans="1:17" x14ac:dyDescent="0.2">
      <c r="A10" s="201"/>
      <c r="B10" s="346" t="s">
        <v>257</v>
      </c>
      <c r="C10" s="363">
        <f>ROUND('1観光消費時系列'!C10/'1観光消費時系列'!C$4*100,1)</f>
        <v>8.3000000000000007</v>
      </c>
      <c r="D10" s="350">
        <f>ROUND('1観光消費時系列'!D10/'1観光消費時系列'!D$4*100,1)</f>
        <v>9.6999999999999993</v>
      </c>
      <c r="E10" s="350">
        <f>ROUND('1観光消費時系列'!E10/'1観光消費時系列'!E$4*100,1)</f>
        <v>8.5</v>
      </c>
      <c r="F10" s="350">
        <f>ROUND('1観光消費時系列'!F10/'1観光消費時系列'!F$4*100,1)</f>
        <v>8.6999999999999993</v>
      </c>
      <c r="G10" s="350">
        <f>ROUND('1観光消費時系列'!G10/'1観光消費時系列'!G$4*100,1)</f>
        <v>7.5</v>
      </c>
      <c r="H10" s="350">
        <f>ROUND('1観光消費時系列'!H10/'1観光消費時系列'!H$4*100,1)</f>
        <v>10.4</v>
      </c>
      <c r="I10" s="350">
        <f>ROUND('1観光消費時系列'!I10/'1観光消費時系列'!I$4*100,1)</f>
        <v>9</v>
      </c>
      <c r="J10" s="205">
        <f>ROUND('1観光消費時系列'!J10/'1観光消費時系列'!J$4*100,1)</f>
        <v>8.1</v>
      </c>
      <c r="K10" s="205">
        <f>ROUND('1観光消費時系列'!K10/'1観光消費時系列'!K$4*100,1)</f>
        <v>8.6</v>
      </c>
      <c r="L10" s="205">
        <f>ROUND('1観光消費時系列'!L10/'1観光消費時系列'!L$4*100,1)</f>
        <v>7.8</v>
      </c>
      <c r="M10" s="205">
        <f>ROUND('1観光消費時系列'!M10/'1観光消費時系列'!M$4*100,1)</f>
        <v>6.1</v>
      </c>
      <c r="N10" s="205">
        <f>ROUND('1観光消費時系列'!N10/'1観光消費時系列'!N$4*100,1)</f>
        <v>7.2</v>
      </c>
      <c r="O10" s="205">
        <f>ROUND('1観光消費時系列'!O10/'1観光消費時系列'!O$4*100,1)</f>
        <v>8.9</v>
      </c>
      <c r="P10" s="205">
        <f>ROUND('1観光消費時系列'!P10/'1観光消費時系列'!P$4*100,1)</f>
        <v>10.7</v>
      </c>
      <c r="Q10" s="205">
        <f>ROUND('1観光消費時系列'!Q10/'1観光消費時系列'!Q$4*100,1)</f>
        <v>10.199999999999999</v>
      </c>
    </row>
    <row r="11" spans="1:17" x14ac:dyDescent="0.2">
      <c r="A11" s="201"/>
      <c r="B11" s="346" t="s">
        <v>258</v>
      </c>
      <c r="C11" s="363">
        <f>ROUND('1観光消費時系列'!C11/'1観光消費時系列'!C$4*100,1)</f>
        <v>5.2</v>
      </c>
      <c r="D11" s="350">
        <f>ROUND('1観光消費時系列'!D11/'1観光消費時系列'!D$4*100,1)</f>
        <v>5.0999999999999996</v>
      </c>
      <c r="E11" s="350">
        <f>ROUND('1観光消費時系列'!E11/'1観光消費時系列'!E$4*100,1)</f>
        <v>5.0999999999999996</v>
      </c>
      <c r="F11" s="350">
        <f>ROUND('1観光消費時系列'!F11/'1観光消費時系列'!F$4*100,1)</f>
        <v>5</v>
      </c>
      <c r="G11" s="350">
        <f>ROUND('1観光消費時系列'!G11/'1観光消費時系列'!G$4*100,1)</f>
        <v>5</v>
      </c>
      <c r="H11" s="350">
        <f>ROUND('1観光消費時系列'!H11/'1観光消費時系列'!H$4*100,1)</f>
        <v>4.8</v>
      </c>
      <c r="I11" s="350">
        <f>ROUND('1観光消費時系列'!I11/'1観光消費時系列'!I$4*100,1)</f>
        <v>4.8</v>
      </c>
      <c r="J11" s="205">
        <f>ROUND('1観光消費時系列'!J11/'1観光消費時系列'!J$4*100,1)</f>
        <v>4.8</v>
      </c>
      <c r="K11" s="205">
        <f>ROUND('1観光消費時系列'!K11/'1観光消費時系列'!K$4*100,1)</f>
        <v>4.5999999999999996</v>
      </c>
      <c r="L11" s="205">
        <f>ROUND('1観光消費時系列'!L11/'1観光消費時系列'!L$4*100,1)</f>
        <v>4.7</v>
      </c>
      <c r="M11" s="205">
        <f>ROUND('1観光消費時系列'!M11/'1観光消費時系列'!M$4*100,1)</f>
        <v>5.0999999999999996</v>
      </c>
      <c r="N11" s="205">
        <f>ROUND('1観光消費時系列'!N11/'1観光消費時系列'!N$4*100,1)</f>
        <v>5.3</v>
      </c>
      <c r="O11" s="205">
        <f>ROUND('1観光消費時系列'!O11/'1観光消費時系列'!O$4*100,1)</f>
        <v>4.5999999999999996</v>
      </c>
      <c r="P11" s="205">
        <f>ROUND('1観光消費時系列'!P11/'1観光消費時系列'!P$4*100,1)</f>
        <v>4.4000000000000004</v>
      </c>
      <c r="Q11" s="205">
        <f>ROUND('1観光消費時系列'!Q11/'1観光消費時系列'!Q$4*100,1)</f>
        <v>4.0999999999999996</v>
      </c>
    </row>
    <row r="12" spans="1:17" x14ac:dyDescent="0.2">
      <c r="A12" s="201"/>
      <c r="B12" s="346" t="s">
        <v>259</v>
      </c>
      <c r="C12" s="363">
        <f>ROUND('1観光消費時系列'!C12/'1観光消費時系列'!C$4*100,1)</f>
        <v>8.3000000000000007</v>
      </c>
      <c r="D12" s="350">
        <f>ROUND('1観光消費時系列'!D12/'1観光消費時系列'!D$4*100,1)</f>
        <v>8.6</v>
      </c>
      <c r="E12" s="350">
        <f>ROUND('1観光消費時系列'!E12/'1観光消費時系列'!E$4*100,1)</f>
        <v>9.6999999999999993</v>
      </c>
      <c r="F12" s="350">
        <f>ROUND('1観光消費時系列'!F12/'1観光消費時系列'!F$4*100,1)</f>
        <v>9.8000000000000007</v>
      </c>
      <c r="G12" s="350">
        <f>ROUND('1観光消費時系列'!G12/'1観光消費時系列'!G$4*100,1)</f>
        <v>10.1</v>
      </c>
      <c r="H12" s="350">
        <f>ROUND('1観光消費時系列'!H12/'1観光消費時系列'!H$4*100,1)</f>
        <v>9.3000000000000007</v>
      </c>
      <c r="I12" s="350">
        <f>ROUND('1観光消費時系列'!I12/'1観光消費時系列'!I$4*100,1)</f>
        <v>9.5</v>
      </c>
      <c r="J12" s="205">
        <f>ROUND('1観光消費時系列'!J12/'1観光消費時系列'!J$4*100,1)</f>
        <v>9.3000000000000007</v>
      </c>
      <c r="K12" s="205">
        <f>ROUND('1観光消費時系列'!K12/'1観光消費時系列'!K$4*100,1)</f>
        <v>9.4</v>
      </c>
      <c r="L12" s="205">
        <f>ROUND('1観光消費時系列'!L12/'1観光消費時系列'!L$4*100,1)</f>
        <v>9</v>
      </c>
      <c r="M12" s="205">
        <f>ROUND('1観光消費時系列'!M12/'1観光消費時系列'!M$4*100,1)</f>
        <v>9.5</v>
      </c>
      <c r="N12" s="205">
        <f>ROUND('1観光消費時系列'!N12/'1観光消費時系列'!N$4*100,1)</f>
        <v>8.8000000000000007</v>
      </c>
      <c r="O12" s="205">
        <f>ROUND('1観光消費時系列'!O12/'1観光消費時系列'!O$4*100,1)</f>
        <v>8.6999999999999993</v>
      </c>
      <c r="P12" s="205">
        <f>ROUND('1観光消費時系列'!P12/'1観光消費時系列'!P$4*100,1)</f>
        <v>8.1999999999999993</v>
      </c>
      <c r="Q12" s="205">
        <f>ROUND('1観光消費時系列'!Q12/'1観光消費時系列'!Q$4*100,1)</f>
        <v>8.1</v>
      </c>
    </row>
    <row r="13" spans="1:17" x14ac:dyDescent="0.2">
      <c r="A13" s="201"/>
      <c r="B13" s="346" t="s">
        <v>260</v>
      </c>
      <c r="C13" s="363">
        <f>ROUND('1観光消費時系列'!C13/'1観光消費時系列'!C$4*100,1)</f>
        <v>3.2</v>
      </c>
      <c r="D13" s="350">
        <f>ROUND('1観光消費時系列'!D13/'1観光消費時系列'!D$4*100,1)</f>
        <v>3.2</v>
      </c>
      <c r="E13" s="350">
        <f>ROUND('1観光消費時系列'!E13/'1観光消費時系列'!E$4*100,1)</f>
        <v>3.2</v>
      </c>
      <c r="F13" s="350">
        <f>ROUND('1観光消費時系列'!F13/'1観光消費時系列'!F$4*100,1)</f>
        <v>3</v>
      </c>
      <c r="G13" s="350">
        <f>ROUND('1観光消費時系列'!G13/'1観光消費時系列'!G$4*100,1)</f>
        <v>2.9</v>
      </c>
      <c r="H13" s="350">
        <f>ROUND('1観光消費時系列'!H13/'1観光消費時系列'!H$4*100,1)</f>
        <v>2.8</v>
      </c>
      <c r="I13" s="350">
        <f>ROUND('1観光消費時系列'!I13/'1観光消費時系列'!I$4*100,1)</f>
        <v>2.9</v>
      </c>
      <c r="J13" s="205">
        <f>ROUND('1観光消費時系列'!J13/'1観光消費時系列'!J$4*100,1)</f>
        <v>2.9</v>
      </c>
      <c r="K13" s="205">
        <f>ROUND('1観光消費時系列'!K13/'1観光消費時系列'!K$4*100,1)</f>
        <v>3</v>
      </c>
      <c r="L13" s="205">
        <f>ROUND('1観光消費時系列'!L13/'1観光消費時系列'!L$4*100,1)</f>
        <v>3.3</v>
      </c>
      <c r="M13" s="205">
        <f>ROUND('1観光消費時系列'!M13/'1観光消費時系列'!M$4*100,1)</f>
        <v>3.8</v>
      </c>
      <c r="N13" s="205">
        <f>ROUND('1観光消費時系列'!N13/'1観光消費時系列'!N$4*100,1)</f>
        <v>4</v>
      </c>
      <c r="O13" s="205">
        <f>ROUND('1観光消費時系列'!O13/'1観光消費時系列'!O$4*100,1)</f>
        <v>3.4</v>
      </c>
      <c r="P13" s="205">
        <f>ROUND('1観光消費時系列'!P13/'1観光消費時系列'!P$4*100,1)</f>
        <v>3.4</v>
      </c>
      <c r="Q13" s="205">
        <f>ROUND('1観光消費時系列'!Q13/'1観光消費時系列'!Q$4*100,1)</f>
        <v>3.3</v>
      </c>
    </row>
    <row r="14" spans="1:17" x14ac:dyDescent="0.2">
      <c r="A14" s="201"/>
      <c r="B14" s="346" t="s">
        <v>261</v>
      </c>
      <c r="C14" s="363">
        <f>ROUND('1観光消費時系列'!C14/'1観光消費時系列'!C$4*100,1)</f>
        <v>9.6</v>
      </c>
      <c r="D14" s="350">
        <f>ROUND('1観光消費時系列'!D14/'1観光消費時系列'!D$4*100,1)</f>
        <v>9.1999999999999993</v>
      </c>
      <c r="E14" s="350">
        <f>ROUND('1観光消費時系列'!E14/'1観光消費時系列'!E$4*100,1)</f>
        <v>9.5</v>
      </c>
      <c r="F14" s="350">
        <f>ROUND('1観光消費時系列'!F14/'1観光消費時系列'!F$4*100,1)</f>
        <v>9</v>
      </c>
      <c r="G14" s="350">
        <f>ROUND('1観光消費時系列'!G14/'1観光消費時系列'!G$4*100,1)</f>
        <v>9.6999999999999993</v>
      </c>
      <c r="H14" s="350">
        <f>ROUND('1観光消費時系列'!H14/'1観光消費時系列'!H$4*100,1)</f>
        <v>9.9</v>
      </c>
      <c r="I14" s="350">
        <f>ROUND('1観光消費時系列'!I14/'1観光消費時系列'!I$4*100,1)</f>
        <v>9.6</v>
      </c>
      <c r="J14" s="205">
        <f>ROUND('1観光消費時系列'!J14/'1観光消費時系列'!J$4*100,1)</f>
        <v>9.5</v>
      </c>
      <c r="K14" s="205">
        <f>ROUND('1観光消費時系列'!K14/'1観光消費時系列'!K$4*100,1)</f>
        <v>9.3000000000000007</v>
      </c>
      <c r="L14" s="205">
        <f>ROUND('1観光消費時系列'!L14/'1観光消費時系列'!L$4*100,1)</f>
        <v>9.4</v>
      </c>
      <c r="M14" s="205">
        <f>ROUND('1観光消費時系列'!M14/'1観光消費時系列'!M$4*100,1)</f>
        <v>10.199999999999999</v>
      </c>
      <c r="N14" s="205">
        <f>ROUND('1観光消費時系列'!N14/'1観光消費時系列'!N$4*100,1)</f>
        <v>11.4</v>
      </c>
      <c r="O14" s="205">
        <f>ROUND('1観光消費時系列'!O14/'1観光消費時系列'!O$4*100,1)</f>
        <v>11</v>
      </c>
      <c r="P14" s="205">
        <f>ROUND('1観光消費時系列'!P14/'1観光消費時系列'!P$4*100,1)</f>
        <v>10.7</v>
      </c>
      <c r="Q14" s="205">
        <f>ROUND('1観光消費時系列'!Q14/'1観光消費時系列'!Q$4*100,1)</f>
        <v>10</v>
      </c>
    </row>
    <row r="15" spans="1:17" x14ac:dyDescent="0.2">
      <c r="A15" s="201"/>
      <c r="B15" s="346"/>
      <c r="C15" s="363"/>
      <c r="D15" s="350"/>
      <c r="E15" s="350"/>
      <c r="F15" s="350"/>
      <c r="G15" s="350"/>
      <c r="H15" s="350"/>
      <c r="I15" s="350"/>
      <c r="J15" s="205"/>
      <c r="K15" s="205"/>
      <c r="L15" s="205"/>
      <c r="M15" s="205"/>
      <c r="N15" s="205"/>
      <c r="O15" s="205"/>
      <c r="P15" s="205"/>
      <c r="Q15" s="205"/>
    </row>
    <row r="16" spans="1:17" x14ac:dyDescent="0.2">
      <c r="A16" s="202">
        <v>100</v>
      </c>
      <c r="B16" s="346" t="s">
        <v>104</v>
      </c>
      <c r="C16" s="363">
        <f>ROUND('1観光消費時系列'!C16/'1観光消費時系列'!C$4*100,1)</f>
        <v>27.2</v>
      </c>
      <c r="D16" s="350">
        <f>ROUND('1観光消費時系列'!D16/'1観光消費時系列'!D$4*100,1)</f>
        <v>27.3</v>
      </c>
      <c r="E16" s="350">
        <f>ROUND('1観光消費時系列'!E16/'1観光消費時系列'!E$4*100,1)</f>
        <v>28.3</v>
      </c>
      <c r="F16" s="350">
        <f>ROUND('1観光消費時系列'!F16/'1観光消費時系列'!F$4*100,1)</f>
        <v>29.3</v>
      </c>
      <c r="G16" s="350">
        <f>ROUND('1観光消費時系列'!G16/'1観光消費時系列'!G$4*100,1)</f>
        <v>29.9</v>
      </c>
      <c r="H16" s="350">
        <f>ROUND('1観光消費時系列'!H16/'1観光消費時系列'!H$4*100,1)</f>
        <v>29.1</v>
      </c>
      <c r="I16" s="350">
        <f>ROUND('1観光消費時系列'!I16/'1観光消費時系列'!I$4*100,1)</f>
        <v>29.4</v>
      </c>
      <c r="J16" s="205">
        <f>ROUND('1観光消費時系列'!J16/'1観光消費時系列'!J$4*100,1)</f>
        <v>31.4</v>
      </c>
      <c r="K16" s="205">
        <f>ROUND('1観光消費時系列'!K16/'1観光消費時系列'!K$4*100,1)</f>
        <v>28.5</v>
      </c>
      <c r="L16" s="205">
        <f>ROUND('1観光消費時系列'!L16/'1観光消費時系列'!L$4*100,1)</f>
        <v>29</v>
      </c>
      <c r="M16" s="205">
        <f>ROUND('1観光消費時系列'!M16/'1観光消費時系列'!M$4*100,1)</f>
        <v>25.1</v>
      </c>
      <c r="N16" s="205">
        <f>ROUND('1観光消費時系列'!N16/'1観光消費時系列'!N$4*100,1)</f>
        <v>21</v>
      </c>
      <c r="O16" s="205">
        <f>ROUND('1観光消費時系列'!O16/'1観光消費時系列'!O$4*100,1)</f>
        <v>24.8</v>
      </c>
      <c r="P16" s="205">
        <f>ROUND('1観光消費時系列'!P16/'1観光消費時系列'!P$4*100,1)</f>
        <v>24.1</v>
      </c>
      <c r="Q16" s="205">
        <f>ROUND('1観光消費時系列'!Q16/'1観光消費時系列'!Q$4*100,1)</f>
        <v>27.6</v>
      </c>
    </row>
    <row r="17" spans="1:17" x14ac:dyDescent="0.2">
      <c r="A17" s="203"/>
      <c r="B17" s="346" t="s">
        <v>262</v>
      </c>
      <c r="C17" s="363">
        <f>ROUND('1観光消費時系列'!C17/'1観光消費時系列'!C$4*100,1)</f>
        <v>10</v>
      </c>
      <c r="D17" s="350">
        <f>ROUND('1観光消費時系列'!D17/'1観光消費時系列'!D$4*100,1)</f>
        <v>9.5</v>
      </c>
      <c r="E17" s="350">
        <f>ROUND('1観光消費時系列'!E17/'1観光消費時系列'!E$4*100,1)</f>
        <v>9.1999999999999993</v>
      </c>
      <c r="F17" s="350">
        <f>ROUND('1観光消費時系列'!F17/'1観光消費時系列'!F$4*100,1)</f>
        <v>9.5</v>
      </c>
      <c r="G17" s="350">
        <f>ROUND('1観光消費時系列'!G17/'1観光消費時系列'!G$4*100,1)</f>
        <v>9.5</v>
      </c>
      <c r="H17" s="350">
        <f>ROUND('1観光消費時系列'!H17/'1観光消費時系列'!H$4*100,1)</f>
        <v>9.1999999999999993</v>
      </c>
      <c r="I17" s="350">
        <f>ROUND('1観光消費時系列'!I17/'1観光消費時系列'!I$4*100,1)</f>
        <v>9.6</v>
      </c>
      <c r="J17" s="205">
        <f>ROUND('1観光消費時系列'!J17/'1観光消費時系列'!J$4*100,1)</f>
        <v>9.1999999999999993</v>
      </c>
      <c r="K17" s="205">
        <f>ROUND('1観光消費時系列'!K17/'1観光消費時系列'!K$4*100,1)</f>
        <v>9.6999999999999993</v>
      </c>
      <c r="L17" s="205">
        <f>ROUND('1観光消費時系列'!L17/'1観光消費時系列'!L$4*100,1)</f>
        <v>10</v>
      </c>
      <c r="M17" s="205">
        <f>ROUND('1観光消費時系列'!M17/'1観光消費時系列'!M$4*100,1)</f>
        <v>9.5</v>
      </c>
      <c r="N17" s="205">
        <f>ROUND('1観光消費時系列'!N17/'1観光消費時系列'!N$4*100,1)</f>
        <v>10.5</v>
      </c>
      <c r="O17" s="205">
        <f>ROUND('1観光消費時系列'!O17/'1観光消費時系列'!O$4*100,1)</f>
        <v>10.4</v>
      </c>
      <c r="P17" s="205">
        <f>ROUND('1観光消費時系列'!P17/'1観光消費時系列'!P$4*100,1)</f>
        <v>10.7</v>
      </c>
      <c r="Q17" s="205">
        <f>ROUND('1観光消費時系列'!Q17/'1観光消費時系列'!Q$4*100,1)</f>
        <v>10.4</v>
      </c>
    </row>
    <row r="18" spans="1:17" x14ac:dyDescent="0.2">
      <c r="A18" s="200">
        <v>202</v>
      </c>
      <c r="B18" s="346" t="s">
        <v>105</v>
      </c>
      <c r="C18" s="363">
        <f>ROUND('1観光消費時系列'!C18/'1観光消費時系列'!C$4*100,1)</f>
        <v>1.8</v>
      </c>
      <c r="D18" s="350">
        <f>ROUND('1観光消費時系列'!D18/'1観光消費時系列'!D$4*100,1)</f>
        <v>1.8</v>
      </c>
      <c r="E18" s="350">
        <f>ROUND('1観光消費時系列'!E18/'1観光消費時系列'!E$4*100,1)</f>
        <v>1.8</v>
      </c>
      <c r="F18" s="350">
        <f>ROUND('1観光消費時系列'!F18/'1観光消費時系列'!F$4*100,1)</f>
        <v>1.9</v>
      </c>
      <c r="G18" s="350">
        <f>ROUND('1観光消費時系列'!G18/'1観光消費時系列'!G$4*100,1)</f>
        <v>2</v>
      </c>
      <c r="H18" s="350">
        <f>ROUND('1観光消費時系列'!H18/'1観光消費時系列'!H$4*100,1)</f>
        <v>2.1</v>
      </c>
      <c r="I18" s="350">
        <f>ROUND('1観光消費時系列'!I18/'1観光消費時系列'!I$4*100,1)</f>
        <v>2.2999999999999998</v>
      </c>
      <c r="J18" s="205">
        <f>ROUND('1観光消費時系列'!J18/'1観光消費時系列'!J$4*100,1)</f>
        <v>2.2000000000000002</v>
      </c>
      <c r="K18" s="205">
        <f>ROUND('1観光消費時系列'!K18/'1観光消費時系列'!K$4*100,1)</f>
        <v>2.4</v>
      </c>
      <c r="L18" s="205">
        <f>ROUND('1観光消費時系列'!L18/'1観光消費時系列'!L$4*100,1)</f>
        <v>2.5</v>
      </c>
      <c r="M18" s="205">
        <f>ROUND('1観光消費時系列'!M18/'1観光消費時系列'!M$4*100,1)</f>
        <v>2.6</v>
      </c>
      <c r="N18" s="205">
        <f>ROUND('1観光消費時系列'!N18/'1観光消費時系列'!N$4*100,1)</f>
        <v>2.7</v>
      </c>
      <c r="O18" s="205">
        <f>ROUND('1観光消費時系列'!O18/'1観光消費時系列'!O$4*100,1)</f>
        <v>2.7</v>
      </c>
      <c r="P18" s="205">
        <f>ROUND('1観光消費時系列'!P18/'1観光消費時系列'!P$4*100,1)</f>
        <v>2.8</v>
      </c>
      <c r="Q18" s="205">
        <f>ROUND('1観光消費時系列'!Q18/'1観光消費時系列'!Q$4*100,1)</f>
        <v>2.8</v>
      </c>
    </row>
    <row r="19" spans="1:17" x14ac:dyDescent="0.2">
      <c r="A19" s="200">
        <v>204</v>
      </c>
      <c r="B19" s="346" t="s">
        <v>106</v>
      </c>
      <c r="C19" s="363">
        <f>ROUND('1観光消費時系列'!C19/'1観光消費時系列'!C$4*100,1)</f>
        <v>8.1</v>
      </c>
      <c r="D19" s="350">
        <f>ROUND('1観光消費時系列'!D19/'1観光消費時系列'!D$4*100,1)</f>
        <v>7.6</v>
      </c>
      <c r="E19" s="350">
        <f>ROUND('1観光消費時系列'!E19/'1観光消費時系列'!E$4*100,1)</f>
        <v>7.2</v>
      </c>
      <c r="F19" s="350">
        <f>ROUND('1観光消費時系列'!F19/'1観光消費時系列'!F$4*100,1)</f>
        <v>7.4</v>
      </c>
      <c r="G19" s="350">
        <f>ROUND('1観光消費時系列'!G19/'1観光消費時系列'!G$4*100,1)</f>
        <v>7.3</v>
      </c>
      <c r="H19" s="350">
        <f>ROUND('1観光消費時系列'!H19/'1観光消費時系列'!H$4*100,1)</f>
        <v>6.9</v>
      </c>
      <c r="I19" s="350">
        <f>ROUND('1観光消費時系列'!I19/'1観光消費時系列'!I$4*100,1)</f>
        <v>7</v>
      </c>
      <c r="J19" s="205">
        <f>ROUND('1観光消費時系列'!J19/'1観光消費時系列'!J$4*100,1)</f>
        <v>6.8</v>
      </c>
      <c r="K19" s="205">
        <f>ROUND('1観光消費時系列'!K19/'1観光消費時系列'!K$4*100,1)</f>
        <v>7.1</v>
      </c>
      <c r="L19" s="205">
        <f>ROUND('1観光消費時系列'!L19/'1観光消費時系列'!L$4*100,1)</f>
        <v>7.3</v>
      </c>
      <c r="M19" s="205">
        <f>ROUND('1観光消費時系列'!M19/'1観光消費時系列'!M$4*100,1)</f>
        <v>6.7</v>
      </c>
      <c r="N19" s="205">
        <f>ROUND('1観光消費時系列'!N19/'1観光消費時系列'!N$4*100,1)</f>
        <v>7.5</v>
      </c>
      <c r="O19" s="205">
        <f>ROUND('1観光消費時系列'!O19/'1観光消費時系列'!O$4*100,1)</f>
        <v>7.4</v>
      </c>
      <c r="P19" s="205">
        <f>ROUND('1観光消費時系列'!P19/'1観光消費時系列'!P$4*100,1)</f>
        <v>7.6</v>
      </c>
      <c r="Q19" s="205">
        <f>ROUND('1観光消費時系列'!Q19/'1観光消費時系列'!Q$4*100,1)</f>
        <v>7.2</v>
      </c>
    </row>
    <row r="20" spans="1:17" x14ac:dyDescent="0.2">
      <c r="A20" s="200">
        <v>206</v>
      </c>
      <c r="B20" s="346" t="s">
        <v>107</v>
      </c>
      <c r="C20" s="363">
        <f>ROUND('1観光消費時系列'!C20/'1観光消費時系列'!C$4*100,1)</f>
        <v>0.2</v>
      </c>
      <c r="D20" s="350">
        <f>ROUND('1観光消費時系列'!D20/'1観光消費時系列'!D$4*100,1)</f>
        <v>0.2</v>
      </c>
      <c r="E20" s="350">
        <f>ROUND('1観光消費時系列'!E20/'1観光消費時系列'!E$4*100,1)</f>
        <v>0.2</v>
      </c>
      <c r="F20" s="350">
        <f>ROUND('1観光消費時系列'!F20/'1観光消費時系列'!F$4*100,1)</f>
        <v>0.2</v>
      </c>
      <c r="G20" s="350">
        <f>ROUND('1観光消費時系列'!G20/'1観光消費時系列'!G$4*100,1)</f>
        <v>0.2</v>
      </c>
      <c r="H20" s="350">
        <f>ROUND('1観光消費時系列'!H20/'1観光消費時系列'!H$4*100,1)</f>
        <v>0.2</v>
      </c>
      <c r="I20" s="350">
        <f>ROUND('1観光消費時系列'!I20/'1観光消費時系列'!I$4*100,1)</f>
        <v>0.2</v>
      </c>
      <c r="J20" s="205">
        <f>ROUND('1観光消費時系列'!J20/'1観光消費時系列'!J$4*100,1)</f>
        <v>0.2</v>
      </c>
      <c r="K20" s="205">
        <f>ROUND('1観光消費時系列'!K20/'1観光消費時系列'!K$4*100,1)</f>
        <v>0.2</v>
      </c>
      <c r="L20" s="205">
        <f>ROUND('1観光消費時系列'!L20/'1観光消費時系列'!L$4*100,1)</f>
        <v>0.2</v>
      </c>
      <c r="M20" s="205">
        <f>ROUND('1観光消費時系列'!M20/'1観光消費時系列'!M$4*100,1)</f>
        <v>0.2</v>
      </c>
      <c r="N20" s="205">
        <f>ROUND('1観光消費時系列'!N20/'1観光消費時系列'!N$4*100,1)</f>
        <v>0.3</v>
      </c>
      <c r="O20" s="205">
        <f>ROUND('1観光消費時系列'!O20/'1観光消費時系列'!O$4*100,1)</f>
        <v>0.3</v>
      </c>
      <c r="P20" s="205">
        <f>ROUND('1観光消費時系列'!P20/'1観光消費時系列'!P$4*100,1)</f>
        <v>0.3</v>
      </c>
      <c r="Q20" s="205">
        <f>ROUND('1観光消費時系列'!Q20/'1観光消費時系列'!Q$4*100,1)</f>
        <v>0.3</v>
      </c>
    </row>
    <row r="21" spans="1:17" x14ac:dyDescent="0.2">
      <c r="A21" s="203"/>
      <c r="B21" s="346" t="s">
        <v>254</v>
      </c>
      <c r="C21" s="363">
        <f>ROUND('1観光消費時系列'!C21/'1観光消費時系列'!C$4*100,1)</f>
        <v>11.6</v>
      </c>
      <c r="D21" s="350">
        <f>ROUND('1観光消費時系列'!D21/'1観光消費時系列'!D$4*100,1)</f>
        <v>11.3</v>
      </c>
      <c r="E21" s="350">
        <f>ROUND('1観光消費時系列'!E21/'1観光消費時系列'!E$4*100,1)</f>
        <v>10.9</v>
      </c>
      <c r="F21" s="350">
        <f>ROUND('1観光消費時系列'!F21/'1観光消費時系列'!F$4*100,1)</f>
        <v>10.6</v>
      </c>
      <c r="G21" s="350">
        <f>ROUND('1観光消費時系列'!G21/'1観光消費時系列'!G$4*100,1)</f>
        <v>10.5</v>
      </c>
      <c r="H21" s="350">
        <f>ROUND('1観光消費時系列'!H21/'1観光消費時系列'!H$4*100,1)</f>
        <v>10.199999999999999</v>
      </c>
      <c r="I21" s="350">
        <f>ROUND('1観光消費時系列'!I21/'1観光消費時系列'!I$4*100,1)</f>
        <v>10.199999999999999</v>
      </c>
      <c r="J21" s="205">
        <f>ROUND('1観光消費時系列'!J21/'1観光消費時系列'!J$4*100,1)</f>
        <v>10</v>
      </c>
      <c r="K21" s="205">
        <f>ROUND('1観光消費時系列'!K21/'1観光消費時系列'!K$4*100,1)</f>
        <v>11.8</v>
      </c>
      <c r="L21" s="205">
        <f>ROUND('1観光消費時系列'!L21/'1観光消費時系列'!L$4*100,1)</f>
        <v>11.5</v>
      </c>
      <c r="M21" s="205">
        <f>ROUND('1観光消費時系列'!M21/'1観光消費時系列'!M$4*100,1)</f>
        <v>12.4</v>
      </c>
      <c r="N21" s="205">
        <f>ROUND('1観光消費時系列'!N21/'1観光消費時系列'!N$4*100,1)</f>
        <v>13.9</v>
      </c>
      <c r="O21" s="205">
        <f>ROUND('1観光消費時系列'!O21/'1観光消費時系列'!O$4*100,1)</f>
        <v>12.2</v>
      </c>
      <c r="P21" s="205">
        <f>ROUND('1観光消費時系列'!P21/'1観光消費時系列'!P$4*100,1)</f>
        <v>12</v>
      </c>
      <c r="Q21" s="205">
        <f>ROUND('1観光消費時系列'!Q21/'1観光消費時系列'!Q$4*100,1)</f>
        <v>11</v>
      </c>
    </row>
    <row r="22" spans="1:17" x14ac:dyDescent="0.2">
      <c r="A22" s="200">
        <v>207</v>
      </c>
      <c r="B22" s="346" t="s">
        <v>108</v>
      </c>
      <c r="C22" s="363">
        <f>ROUND('1観光消費時系列'!C22/'1観光消費時系列'!C$4*100,1)</f>
        <v>1.9</v>
      </c>
      <c r="D22" s="350">
        <f>ROUND('1観光消費時系列'!D22/'1観光消費時系列'!D$4*100,1)</f>
        <v>1.8</v>
      </c>
      <c r="E22" s="350">
        <f>ROUND('1観光消費時系列'!E22/'1観光消費時系列'!E$4*100,1)</f>
        <v>1.8</v>
      </c>
      <c r="F22" s="350">
        <f>ROUND('1観光消費時系列'!F22/'1観光消費時系列'!F$4*100,1)</f>
        <v>1.7</v>
      </c>
      <c r="G22" s="350">
        <f>ROUND('1観光消費時系列'!G22/'1観光消費時系列'!G$4*100,1)</f>
        <v>1.8</v>
      </c>
      <c r="H22" s="350">
        <f>ROUND('1観光消費時系列'!H22/'1観光消費時系列'!H$4*100,1)</f>
        <v>1.8</v>
      </c>
      <c r="I22" s="350">
        <f>ROUND('1観光消費時系列'!I22/'1観光消費時系列'!I$4*100,1)</f>
        <v>1.6</v>
      </c>
      <c r="J22" s="205">
        <f>ROUND('1観光消費時系列'!J22/'1観光消費時系列'!J$4*100,1)</f>
        <v>1.6</v>
      </c>
      <c r="K22" s="205">
        <f>ROUND('1観光消費時系列'!K22/'1観光消費時系列'!K$4*100,1)</f>
        <v>1.7</v>
      </c>
      <c r="L22" s="205">
        <f>ROUND('1観光消費時系列'!L22/'1観光消費時系列'!L$4*100,1)</f>
        <v>1.6</v>
      </c>
      <c r="M22" s="205">
        <f>ROUND('1観光消費時系列'!M22/'1観光消費時系列'!M$4*100,1)</f>
        <v>1.7</v>
      </c>
      <c r="N22" s="205">
        <f>ROUND('1観光消費時系列'!N22/'1観光消費時系列'!N$4*100,1)</f>
        <v>1.7</v>
      </c>
      <c r="O22" s="205">
        <f>ROUND('1観光消費時系列'!O22/'1観光消費時系列'!O$4*100,1)</f>
        <v>1.6</v>
      </c>
      <c r="P22" s="205">
        <f>ROUND('1観光消費時系列'!P22/'1観光消費時系列'!P$4*100,1)</f>
        <v>1.5</v>
      </c>
      <c r="Q22" s="205">
        <f>ROUND('1観光消費時系列'!Q22/'1観光消費時系列'!Q$4*100,1)</f>
        <v>1.5</v>
      </c>
    </row>
    <row r="23" spans="1:17" x14ac:dyDescent="0.2">
      <c r="A23" s="200">
        <v>214</v>
      </c>
      <c r="B23" s="346" t="s">
        <v>109</v>
      </c>
      <c r="C23" s="363">
        <f>ROUND('1観光消費時系列'!C23/'1観光消費時系列'!C$4*100,1)</f>
        <v>5.7</v>
      </c>
      <c r="D23" s="350">
        <f>ROUND('1観光消費時系列'!D23/'1観光消費時系列'!D$4*100,1)</f>
        <v>5.6</v>
      </c>
      <c r="E23" s="350">
        <f>ROUND('1観光消費時系列'!E23/'1観光消費時系列'!E$4*100,1)</f>
        <v>5.2</v>
      </c>
      <c r="F23" s="350">
        <f>ROUND('1観光消費時系列'!F23/'1観光消費時系列'!F$4*100,1)</f>
        <v>5.2</v>
      </c>
      <c r="G23" s="350">
        <f>ROUND('1観光消費時系列'!G23/'1観光消費時系列'!G$4*100,1)</f>
        <v>5</v>
      </c>
      <c r="H23" s="350">
        <f>ROUND('1観光消費時系列'!H23/'1観光消費時系列'!H$4*100,1)</f>
        <v>4.8</v>
      </c>
      <c r="I23" s="350">
        <f>ROUND('1観光消費時系列'!I23/'1観光消費時系列'!I$4*100,1)</f>
        <v>4.9000000000000004</v>
      </c>
      <c r="J23" s="205">
        <f>ROUND('1観光消費時系列'!J23/'1観光消費時系列'!J$4*100,1)</f>
        <v>4.9000000000000004</v>
      </c>
      <c r="K23" s="205">
        <f>ROUND('1観光消費時系列'!K23/'1観光消費時系列'!K$4*100,1)</f>
        <v>6.6</v>
      </c>
      <c r="L23" s="205">
        <f>ROUND('1観光消費時系列'!L23/'1観光消費時系列'!L$4*100,1)</f>
        <v>6</v>
      </c>
      <c r="M23" s="205">
        <f>ROUND('1観光消費時系列'!M23/'1観光消費時系列'!M$4*100,1)</f>
        <v>6.3</v>
      </c>
      <c r="N23" s="205">
        <f>ROUND('1観光消費時系列'!N23/'1観光消費時系列'!N$4*100,1)</f>
        <v>7.7</v>
      </c>
      <c r="O23" s="205">
        <f>ROUND('1観光消費時系列'!O23/'1観光消費時系列'!O$4*100,1)</f>
        <v>6.9</v>
      </c>
      <c r="P23" s="205">
        <f>ROUND('1観光消費時系列'!P23/'1観光消費時系列'!P$4*100,1)</f>
        <v>6.5</v>
      </c>
      <c r="Q23" s="205">
        <f>ROUND('1観光消費時系列'!Q23/'1観光消費時系列'!Q$4*100,1)</f>
        <v>6.1</v>
      </c>
    </row>
    <row r="24" spans="1:17" x14ac:dyDescent="0.2">
      <c r="A24" s="200">
        <v>217</v>
      </c>
      <c r="B24" s="346" t="s">
        <v>110</v>
      </c>
      <c r="C24" s="363">
        <f>ROUND('1観光消費時系列'!C24/'1観光消費時系列'!C$4*100,1)</f>
        <v>1.4</v>
      </c>
      <c r="D24" s="350">
        <f>ROUND('1観光消費時系列'!D24/'1観光消費時系列'!D$4*100,1)</f>
        <v>1.4</v>
      </c>
      <c r="E24" s="350">
        <f>ROUND('1観光消費時系列'!E24/'1観光消費時系列'!E$4*100,1)</f>
        <v>1.3</v>
      </c>
      <c r="F24" s="350">
        <f>ROUND('1観光消費時系列'!F24/'1観光消費時系列'!F$4*100,1)</f>
        <v>1.3</v>
      </c>
      <c r="G24" s="350">
        <f>ROUND('1観光消費時系列'!G24/'1観光消費時系列'!G$4*100,1)</f>
        <v>1.2</v>
      </c>
      <c r="H24" s="350">
        <f>ROUND('1観光消費時系列'!H24/'1観光消費時系列'!H$4*100,1)</f>
        <v>1.2</v>
      </c>
      <c r="I24" s="350">
        <f>ROUND('1観光消費時系列'!I24/'1観光消費時系列'!I$4*100,1)</f>
        <v>1.3</v>
      </c>
      <c r="J24" s="205">
        <f>ROUND('1観光消費時系列'!J24/'1観光消費時系列'!J$4*100,1)</f>
        <v>1.3</v>
      </c>
      <c r="K24" s="205">
        <f>ROUND('1観光消費時系列'!K24/'1観光消費時系列'!K$4*100,1)</f>
        <v>1.3</v>
      </c>
      <c r="L24" s="205">
        <f>ROUND('1観光消費時系列'!L24/'1観光消費時系列'!L$4*100,1)</f>
        <v>1.3</v>
      </c>
      <c r="M24" s="205">
        <f>ROUND('1観光消費時系列'!M24/'1観光消費時系列'!M$4*100,1)</f>
        <v>1.1000000000000001</v>
      </c>
      <c r="N24" s="205">
        <f>ROUND('1観光消費時系列'!N24/'1観光消費時系列'!N$4*100,1)</f>
        <v>1.2</v>
      </c>
      <c r="O24" s="205">
        <f>ROUND('1観光消費時系列'!O24/'1観光消費時系列'!O$4*100,1)</f>
        <v>0.9</v>
      </c>
      <c r="P24" s="205">
        <f>ROUND('1観光消費時系列'!P24/'1観光消費時系列'!P$4*100,1)</f>
        <v>1.2</v>
      </c>
      <c r="Q24" s="205">
        <f>ROUND('1観光消費時系列'!Q24/'1観光消費時系列'!Q$4*100,1)</f>
        <v>0.9</v>
      </c>
    </row>
    <row r="25" spans="1:17" x14ac:dyDescent="0.2">
      <c r="A25" s="200">
        <v>219</v>
      </c>
      <c r="B25" s="346" t="s">
        <v>111</v>
      </c>
      <c r="C25" s="363">
        <f>ROUND('1観光消費時系列'!C25/'1観光消費時系列'!C$4*100,1)</f>
        <v>1.9</v>
      </c>
      <c r="D25" s="350">
        <f>ROUND('1観光消費時系列'!D25/'1観光消費時系列'!D$4*100,1)</f>
        <v>1.8</v>
      </c>
      <c r="E25" s="350">
        <f>ROUND('1観光消費時系列'!E25/'1観光消費時系列'!E$4*100,1)</f>
        <v>1.8</v>
      </c>
      <c r="F25" s="350">
        <f>ROUND('1観光消費時系列'!F25/'1観光消費時系列'!F$4*100,1)</f>
        <v>1.8</v>
      </c>
      <c r="G25" s="350">
        <f>ROUND('1観光消費時系列'!G25/'1観光消費時系列'!G$4*100,1)</f>
        <v>1.8</v>
      </c>
      <c r="H25" s="350">
        <f>ROUND('1観光消費時系列'!H25/'1観光消費時系列'!H$4*100,1)</f>
        <v>1.7</v>
      </c>
      <c r="I25" s="350">
        <f>ROUND('1観光消費時系列'!I25/'1観光消費時系列'!I$4*100,1)</f>
        <v>1.7</v>
      </c>
      <c r="J25" s="205">
        <f>ROUND('1観光消費時系列'!J25/'1観光消費時系列'!J$4*100,1)</f>
        <v>1.6</v>
      </c>
      <c r="K25" s="205">
        <f>ROUND('1観光消費時系列'!K25/'1観光消費時系列'!K$4*100,1)</f>
        <v>1.6</v>
      </c>
      <c r="L25" s="205">
        <f>ROUND('1観光消費時系列'!L25/'1観光消費時系列'!L$4*100,1)</f>
        <v>1.8</v>
      </c>
      <c r="M25" s="205">
        <f>ROUND('1観光消費時系列'!M25/'1観光消費時系列'!M$4*100,1)</f>
        <v>2.4</v>
      </c>
      <c r="N25" s="205">
        <f>ROUND('1観光消費時系列'!N25/'1観光消費時系列'!N$4*100,1)</f>
        <v>2.5</v>
      </c>
      <c r="O25" s="205">
        <f>ROUND('1観光消費時系列'!O25/'1観光消費時系列'!O$4*100,1)</f>
        <v>2</v>
      </c>
      <c r="P25" s="205">
        <f>ROUND('1観光消費時系列'!P25/'1観光消費時系列'!P$4*100,1)</f>
        <v>2.1</v>
      </c>
      <c r="Q25" s="205">
        <f>ROUND('1観光消費時系列'!Q25/'1観光消費時系列'!Q$4*100,1)</f>
        <v>1.9</v>
      </c>
    </row>
    <row r="26" spans="1:17" x14ac:dyDescent="0.2">
      <c r="A26" s="200">
        <v>301</v>
      </c>
      <c r="B26" s="346" t="s">
        <v>112</v>
      </c>
      <c r="C26" s="363">
        <f>ROUND('1観光消費時系列'!C26/'1観光消費時系列'!C$4*100,1)</f>
        <v>0.8</v>
      </c>
      <c r="D26" s="350">
        <f>ROUND('1観光消費時系列'!D26/'1観光消費時系列'!D$4*100,1)</f>
        <v>0.7</v>
      </c>
      <c r="E26" s="350">
        <f>ROUND('1観光消費時系列'!E26/'1観光消費時系列'!E$4*100,1)</f>
        <v>0.7</v>
      </c>
      <c r="F26" s="350">
        <f>ROUND('1観光消費時系列'!F26/'1観光消費時系列'!F$4*100,1)</f>
        <v>0.7</v>
      </c>
      <c r="G26" s="350">
        <f>ROUND('1観光消費時系列'!G26/'1観光消費時系列'!G$4*100,1)</f>
        <v>0.7</v>
      </c>
      <c r="H26" s="350">
        <f>ROUND('1観光消費時系列'!H26/'1観光消費時系列'!H$4*100,1)</f>
        <v>0.7</v>
      </c>
      <c r="I26" s="350">
        <f>ROUND('1観光消費時系列'!I26/'1観光消費時系列'!I$4*100,1)</f>
        <v>0.7</v>
      </c>
      <c r="J26" s="205">
        <f>ROUND('1観光消費時系列'!J26/'1観光消費時系列'!J$4*100,1)</f>
        <v>0.7</v>
      </c>
      <c r="K26" s="205">
        <f>ROUND('1観光消費時系列'!K26/'1観光消費時系列'!K$4*100,1)</f>
        <v>0.6</v>
      </c>
      <c r="L26" s="205">
        <f>ROUND('1観光消費時系列'!L26/'1観光消費時系列'!L$4*100,1)</f>
        <v>0.7</v>
      </c>
      <c r="M26" s="205">
        <f>ROUND('1観光消費時系列'!M26/'1観光消費時系列'!M$4*100,1)</f>
        <v>0.9</v>
      </c>
      <c r="N26" s="205">
        <f>ROUND('1観光消費時系列'!N26/'1観光消費時系列'!N$4*100,1)</f>
        <v>0.9</v>
      </c>
      <c r="O26" s="205">
        <f>ROUND('1観光消費時系列'!O26/'1観光消費時系列'!O$4*100,1)</f>
        <v>0.8</v>
      </c>
      <c r="P26" s="205">
        <f>ROUND('1観光消費時系列'!P26/'1観光消費時系列'!P$4*100,1)</f>
        <v>0.8</v>
      </c>
      <c r="Q26" s="205">
        <f>ROUND('1観光消費時系列'!Q26/'1観光消費時系列'!Q$4*100,1)</f>
        <v>0.7</v>
      </c>
    </row>
    <row r="27" spans="1:17" x14ac:dyDescent="0.2">
      <c r="A27" s="203"/>
      <c r="B27" s="346" t="s">
        <v>255</v>
      </c>
      <c r="C27" s="363">
        <f>ROUND('1観光消費時系列'!C27/'1観光消費時系列'!C$4*100,1)</f>
        <v>6.6</v>
      </c>
      <c r="D27" s="350">
        <f>ROUND('1観光消費時系列'!D27/'1観光消費時系列'!D$4*100,1)</f>
        <v>6.4</v>
      </c>
      <c r="E27" s="350">
        <f>ROUND('1観光消費時系列'!E27/'1観光消費時系列'!E$4*100,1)</f>
        <v>6.2</v>
      </c>
      <c r="F27" s="350">
        <f>ROUND('1観光消費時系列'!F27/'1観光消費時系列'!F$4*100,1)</f>
        <v>6.1</v>
      </c>
      <c r="G27" s="350">
        <f>ROUND('1観光消費時系列'!G27/'1観光消費時系列'!G$4*100,1)</f>
        <v>6</v>
      </c>
      <c r="H27" s="350">
        <f>ROUND('1観光消費時系列'!H27/'1観光消費時系列'!H$4*100,1)</f>
        <v>5.8</v>
      </c>
      <c r="I27" s="350">
        <f>ROUND('1観光消費時系列'!I27/'1観光消費時系列'!I$4*100,1)</f>
        <v>6</v>
      </c>
      <c r="J27" s="205">
        <f>ROUND('1観光消費時系列'!J27/'1観光消費時系列'!J$4*100,1)</f>
        <v>6.1</v>
      </c>
      <c r="K27" s="205">
        <f>ROUND('1観光消費時系列'!K27/'1観光消費時系列'!K$4*100,1)</f>
        <v>6.3</v>
      </c>
      <c r="L27" s="205">
        <f>ROUND('1観光消費時系列'!L27/'1観光消費時系列'!L$4*100,1)</f>
        <v>6.6</v>
      </c>
      <c r="M27" s="205">
        <f>ROUND('1観光消費時系列'!M27/'1観光消費時系列'!M$4*100,1)</f>
        <v>7.2</v>
      </c>
      <c r="N27" s="205">
        <f>ROUND('1観光消費時系列'!N27/'1観光消費時系列'!N$4*100,1)</f>
        <v>7</v>
      </c>
      <c r="O27" s="205">
        <f>ROUND('1観光消費時系列'!O27/'1観光消費時系列'!O$4*100,1)</f>
        <v>6.1</v>
      </c>
      <c r="P27" s="205">
        <f>ROUND('1観光消費時系列'!P27/'1観光消費時系列'!P$4*100,1)</f>
        <v>6.1</v>
      </c>
      <c r="Q27" s="205">
        <f>ROUND('1観光消費時系列'!Q27/'1観光消費時系列'!Q$4*100,1)</f>
        <v>5.9</v>
      </c>
    </row>
    <row r="28" spans="1:17" x14ac:dyDescent="0.2">
      <c r="A28" s="200">
        <v>203</v>
      </c>
      <c r="B28" s="346" t="s">
        <v>113</v>
      </c>
      <c r="C28" s="363">
        <f>ROUND('1観光消費時系列'!C28/'1観光消費時系列'!C$4*100,1)</f>
        <v>3.7</v>
      </c>
      <c r="D28" s="350">
        <f>ROUND('1観光消費時系列'!D28/'1観光消費時系列'!D$4*100,1)</f>
        <v>3.6</v>
      </c>
      <c r="E28" s="350">
        <f>ROUND('1観光消費時系列'!E28/'1観光消費時系列'!E$4*100,1)</f>
        <v>3.4</v>
      </c>
      <c r="F28" s="350">
        <f>ROUND('1観光消費時系列'!F28/'1観光消費時系列'!F$4*100,1)</f>
        <v>3.4</v>
      </c>
      <c r="G28" s="350">
        <f>ROUND('1観光消費時系列'!G28/'1観光消費時系列'!G$4*100,1)</f>
        <v>3.5</v>
      </c>
      <c r="H28" s="350">
        <f>ROUND('1観光消費時系列'!H28/'1観光消費時系列'!H$4*100,1)</f>
        <v>3.4</v>
      </c>
      <c r="I28" s="350">
        <f>ROUND('1観光消費時系列'!I28/'1観光消費時系列'!I$4*100,1)</f>
        <v>3.5</v>
      </c>
      <c r="J28" s="205">
        <f>ROUND('1観光消費時系列'!J28/'1観光消費時系列'!J$4*100,1)</f>
        <v>3.7</v>
      </c>
      <c r="K28" s="205">
        <f>ROUND('1観光消費時系列'!K28/'1観光消費時系列'!K$4*100,1)</f>
        <v>3.8</v>
      </c>
      <c r="L28" s="205">
        <f>ROUND('1観光消費時系列'!L28/'1観光消費時系列'!L$4*100,1)</f>
        <v>4</v>
      </c>
      <c r="M28" s="205">
        <f>ROUND('1観光消費時系列'!M28/'1観光消費時系列'!M$4*100,1)</f>
        <v>4.2</v>
      </c>
      <c r="N28" s="205">
        <f>ROUND('1観光消費時系列'!N28/'1観光消費時系列'!N$4*100,1)</f>
        <v>4.3</v>
      </c>
      <c r="O28" s="205">
        <f>ROUND('1観光消費時系列'!O28/'1観光消費時系列'!O$4*100,1)</f>
        <v>3.9</v>
      </c>
      <c r="P28" s="205">
        <f>ROUND('1観光消費時系列'!P28/'1観光消費時系列'!P$4*100,1)</f>
        <v>3.9</v>
      </c>
      <c r="Q28" s="205">
        <f>ROUND('1観光消費時系列'!Q28/'1観光消費時系列'!Q$4*100,1)</f>
        <v>3.7</v>
      </c>
    </row>
    <row r="29" spans="1:17" x14ac:dyDescent="0.2">
      <c r="A29" s="200">
        <v>210</v>
      </c>
      <c r="B29" s="346" t="s">
        <v>114</v>
      </c>
      <c r="C29" s="363">
        <f>ROUND('1観光消費時系列'!C29/'1観光消費時系列'!C$4*100,1)</f>
        <v>1.7</v>
      </c>
      <c r="D29" s="350">
        <f>ROUND('1観光消費時系列'!D29/'1観光消費時系列'!D$4*100,1)</f>
        <v>1.7</v>
      </c>
      <c r="E29" s="350">
        <f>ROUND('1観光消費時系列'!E29/'1観光消費時系列'!E$4*100,1)</f>
        <v>1.6</v>
      </c>
      <c r="F29" s="350">
        <f>ROUND('1観光消費時系列'!F29/'1観光消費時系列'!F$4*100,1)</f>
        <v>1.5</v>
      </c>
      <c r="G29" s="350">
        <f>ROUND('1観光消費時系列'!G29/'1観光消費時系列'!G$4*100,1)</f>
        <v>1.5</v>
      </c>
      <c r="H29" s="350">
        <f>ROUND('1観光消費時系列'!H29/'1観光消費時系列'!H$4*100,1)</f>
        <v>1.5</v>
      </c>
      <c r="I29" s="350">
        <f>ROUND('1観光消費時系列'!I29/'1観光消費時系列'!I$4*100,1)</f>
        <v>1.5</v>
      </c>
      <c r="J29" s="205">
        <f>ROUND('1観光消費時系列'!J29/'1観光消費時系列'!J$4*100,1)</f>
        <v>1.5</v>
      </c>
      <c r="K29" s="205">
        <f>ROUND('1観光消費時系列'!K29/'1観光消費時系列'!K$4*100,1)</f>
        <v>1.5</v>
      </c>
      <c r="L29" s="205">
        <f>ROUND('1観光消費時系列'!L29/'1観光消費時系列'!L$4*100,1)</f>
        <v>1.5</v>
      </c>
      <c r="M29" s="205">
        <f>ROUND('1観光消費時系列'!M29/'1観光消費時系列'!M$4*100,1)</f>
        <v>1.6</v>
      </c>
      <c r="N29" s="205">
        <f>ROUND('1観光消費時系列'!N29/'1観光消費時系列'!N$4*100,1)</f>
        <v>1.6</v>
      </c>
      <c r="O29" s="205">
        <f>ROUND('1観光消費時系列'!O29/'1観光消費時系列'!O$4*100,1)</f>
        <v>1.1000000000000001</v>
      </c>
      <c r="P29" s="205">
        <f>ROUND('1観光消費時系列'!P29/'1観光消費時系列'!P$4*100,1)</f>
        <v>1</v>
      </c>
      <c r="Q29" s="205">
        <f>ROUND('1観光消費時系列'!Q29/'1観光消費時系列'!Q$4*100,1)</f>
        <v>1</v>
      </c>
    </row>
    <row r="30" spans="1:17" x14ac:dyDescent="0.2">
      <c r="A30" s="200">
        <v>216</v>
      </c>
      <c r="B30" s="346" t="s">
        <v>115</v>
      </c>
      <c r="C30" s="363">
        <f>ROUND('1観光消費時系列'!C30/'1観光消費時系列'!C$4*100,1)</f>
        <v>0.9</v>
      </c>
      <c r="D30" s="350">
        <f>ROUND('1観光消費時系列'!D30/'1観光消費時系列'!D$4*100,1)</f>
        <v>0.9</v>
      </c>
      <c r="E30" s="350">
        <f>ROUND('1観光消費時系列'!E30/'1観光消費時系列'!E$4*100,1)</f>
        <v>0.8</v>
      </c>
      <c r="F30" s="350">
        <f>ROUND('1観光消費時系列'!F30/'1観光消費時系列'!F$4*100,1)</f>
        <v>0.8</v>
      </c>
      <c r="G30" s="350">
        <f>ROUND('1観光消費時系列'!G30/'1観光消費時系列'!G$4*100,1)</f>
        <v>0.7</v>
      </c>
      <c r="H30" s="350">
        <f>ROUND('1観光消費時系列'!H30/'1観光消費時系列'!H$4*100,1)</f>
        <v>0.6</v>
      </c>
      <c r="I30" s="350">
        <f>ROUND('1観光消費時系列'!I30/'1観光消費時系列'!I$4*100,1)</f>
        <v>0.7</v>
      </c>
      <c r="J30" s="205">
        <f>ROUND('1観光消費時系列'!J30/'1観光消費時系列'!J$4*100,1)</f>
        <v>0.7</v>
      </c>
      <c r="K30" s="205">
        <f>ROUND('1観光消費時系列'!K30/'1観光消費時系列'!K$4*100,1)</f>
        <v>0.7</v>
      </c>
      <c r="L30" s="205">
        <f>ROUND('1観光消費時系列'!L30/'1観光消費時系列'!L$4*100,1)</f>
        <v>0.8</v>
      </c>
      <c r="M30" s="205">
        <f>ROUND('1観光消費時系列'!M30/'1観光消費時系列'!M$4*100,1)</f>
        <v>1.1000000000000001</v>
      </c>
      <c r="N30" s="205">
        <f>ROUND('1観光消費時系列'!N30/'1観光消費時系列'!N$4*100,1)</f>
        <v>0.9</v>
      </c>
      <c r="O30" s="205">
        <f>ROUND('1観光消費時系列'!O30/'1観光消費時系列'!O$4*100,1)</f>
        <v>0.9</v>
      </c>
      <c r="P30" s="205">
        <f>ROUND('1観光消費時系列'!P30/'1観光消費時系列'!P$4*100,1)</f>
        <v>0.9</v>
      </c>
      <c r="Q30" s="205">
        <f>ROUND('1観光消費時系列'!Q30/'1観光消費時系列'!Q$4*100,1)</f>
        <v>0.9</v>
      </c>
    </row>
    <row r="31" spans="1:17" x14ac:dyDescent="0.2">
      <c r="A31" s="200">
        <v>381</v>
      </c>
      <c r="B31" s="346" t="s">
        <v>116</v>
      </c>
      <c r="C31" s="363">
        <f>ROUND('1観光消費時系列'!C31/'1観光消費時系列'!C$4*100,1)</f>
        <v>0.1</v>
      </c>
      <c r="D31" s="350">
        <f>ROUND('1観光消費時系列'!D31/'1観光消費時系列'!D$4*100,1)</f>
        <v>0.1</v>
      </c>
      <c r="E31" s="350">
        <f>ROUND('1観光消費時系列'!E31/'1観光消費時系列'!E$4*100,1)</f>
        <v>0.1</v>
      </c>
      <c r="F31" s="350">
        <f>ROUND('1観光消費時系列'!F31/'1観光消費時系列'!F$4*100,1)</f>
        <v>0.1</v>
      </c>
      <c r="G31" s="350">
        <f>ROUND('1観光消費時系列'!G31/'1観光消費時系列'!G$4*100,1)</f>
        <v>0.1</v>
      </c>
      <c r="H31" s="350">
        <f>ROUND('1観光消費時系列'!H31/'1観光消費時系列'!H$4*100,1)</f>
        <v>0.1</v>
      </c>
      <c r="I31" s="350">
        <f>ROUND('1観光消費時系列'!I31/'1観光消費時系列'!I$4*100,1)</f>
        <v>0.1</v>
      </c>
      <c r="J31" s="205">
        <f>ROUND('1観光消費時系列'!J31/'1観光消費時系列'!J$4*100,1)</f>
        <v>0.1</v>
      </c>
      <c r="K31" s="205">
        <f>ROUND('1観光消費時系列'!K31/'1観光消費時系列'!K$4*100,1)</f>
        <v>0.1</v>
      </c>
      <c r="L31" s="205">
        <f>ROUND('1観光消費時系列'!L31/'1観光消費時系列'!L$4*100,1)</f>
        <v>0.1</v>
      </c>
      <c r="M31" s="205">
        <f>ROUND('1観光消費時系列'!M31/'1観光消費時系列'!M$4*100,1)</f>
        <v>0.1</v>
      </c>
      <c r="N31" s="205">
        <f>ROUND('1観光消費時系列'!N31/'1観光消費時系列'!N$4*100,1)</f>
        <v>0.1</v>
      </c>
      <c r="O31" s="205">
        <f>ROUND('1観光消費時系列'!O31/'1観光消費時系列'!O$4*100,1)</f>
        <v>0.1</v>
      </c>
      <c r="P31" s="205">
        <f>ROUND('1観光消費時系列'!P31/'1観光消費時系列'!P$4*100,1)</f>
        <v>0.1</v>
      </c>
      <c r="Q31" s="205">
        <f>ROUND('1観光消費時系列'!Q31/'1観光消費時系列'!Q$4*100,1)</f>
        <v>0.1</v>
      </c>
    </row>
    <row r="32" spans="1:17" x14ac:dyDescent="0.2">
      <c r="A32" s="200">
        <v>382</v>
      </c>
      <c r="B32" s="346" t="s">
        <v>117</v>
      </c>
      <c r="C32" s="363">
        <f>ROUND('1観光消費時系列'!C32/'1観光消費時系列'!C$4*100,1)</f>
        <v>0.3</v>
      </c>
      <c r="D32" s="350">
        <f>ROUND('1観光消費時系列'!D32/'1観光消費時系列'!D$4*100,1)</f>
        <v>0.2</v>
      </c>
      <c r="E32" s="350">
        <f>ROUND('1観光消費時系列'!E32/'1観光消費時系列'!E$4*100,1)</f>
        <v>0.3</v>
      </c>
      <c r="F32" s="350">
        <f>ROUND('1観光消費時系列'!F32/'1観光消費時系列'!F$4*100,1)</f>
        <v>0.3</v>
      </c>
      <c r="G32" s="350">
        <f>ROUND('1観光消費時系列'!G32/'1観光消費時系列'!G$4*100,1)</f>
        <v>0.3</v>
      </c>
      <c r="H32" s="350">
        <f>ROUND('1観光消費時系列'!H32/'1観光消費時系列'!H$4*100,1)</f>
        <v>0.2</v>
      </c>
      <c r="I32" s="350">
        <f>ROUND('1観光消費時系列'!I32/'1観光消費時系列'!I$4*100,1)</f>
        <v>0.2</v>
      </c>
      <c r="J32" s="205">
        <f>ROUND('1観光消費時系列'!J32/'1観光消費時系列'!J$4*100,1)</f>
        <v>0.2</v>
      </c>
      <c r="K32" s="205">
        <f>ROUND('1観光消費時系列'!K32/'1観光消費時系列'!K$4*100,1)</f>
        <v>0.2</v>
      </c>
      <c r="L32" s="205">
        <f>ROUND('1観光消費時系列'!L32/'1観光消費時系列'!L$4*100,1)</f>
        <v>0.2</v>
      </c>
      <c r="M32" s="205">
        <f>ROUND('1観光消費時系列'!M32/'1観光消費時系列'!M$4*100,1)</f>
        <v>0.2</v>
      </c>
      <c r="N32" s="205">
        <f>ROUND('1観光消費時系列'!N32/'1観光消費時系列'!N$4*100,1)</f>
        <v>0.2</v>
      </c>
      <c r="O32" s="205">
        <f>ROUND('1観光消費時系列'!O32/'1観光消費時系列'!O$4*100,1)</f>
        <v>0.2</v>
      </c>
      <c r="P32" s="205">
        <f>ROUND('1観光消費時系列'!P32/'1観光消費時系列'!P$4*100,1)</f>
        <v>0.2</v>
      </c>
      <c r="Q32" s="205">
        <f>ROUND('1観光消費時系列'!Q32/'1観光消費時系列'!Q$4*100,1)</f>
        <v>0.2</v>
      </c>
    </row>
    <row r="33" spans="1:17" x14ac:dyDescent="0.2">
      <c r="A33" s="203"/>
      <c r="B33" s="346" t="s">
        <v>256</v>
      </c>
      <c r="C33" s="363">
        <f>ROUND('1観光消費時系列'!C33/'1観光消費時系列'!C$4*100,1)</f>
        <v>9.9</v>
      </c>
      <c r="D33" s="350">
        <f>ROUND('1観光消費時系列'!D33/'1観光消費時系列'!D$4*100,1)</f>
        <v>9.6</v>
      </c>
      <c r="E33" s="350">
        <f>ROUND('1観光消費時系列'!E33/'1観光消費時系列'!E$4*100,1)</f>
        <v>9.4</v>
      </c>
      <c r="F33" s="350">
        <f>ROUND('1観光消費時系列'!F33/'1観光消費時系列'!F$4*100,1)</f>
        <v>9.1999999999999993</v>
      </c>
      <c r="G33" s="350">
        <f>ROUND('1観光消費時系列'!G33/'1観光消費時系列'!G$4*100,1)</f>
        <v>8.9</v>
      </c>
      <c r="H33" s="350">
        <f>ROUND('1観光消費時系列'!H33/'1観光消費時系列'!H$4*100,1)</f>
        <v>8.6</v>
      </c>
      <c r="I33" s="350">
        <f>ROUND('1観光消費時系列'!I33/'1観光消費時系列'!I$4*100,1)</f>
        <v>9</v>
      </c>
      <c r="J33" s="205">
        <f>ROUND('1観光消費時系列'!J33/'1観光消費時系列'!J$4*100,1)</f>
        <v>8.6999999999999993</v>
      </c>
      <c r="K33" s="205">
        <f>ROUND('1観光消費時系列'!K33/'1観光消費時系列'!K$4*100,1)</f>
        <v>8.8000000000000007</v>
      </c>
      <c r="L33" s="205">
        <f>ROUND('1観光消費時系列'!L33/'1観光消費時系列'!L$4*100,1)</f>
        <v>9</v>
      </c>
      <c r="M33" s="205">
        <f>ROUND('1観光消費時系列'!M33/'1観光消費時系列'!M$4*100,1)</f>
        <v>11.2</v>
      </c>
      <c r="N33" s="205">
        <f>ROUND('1観光消費時系列'!N33/'1観光消費時系列'!N$4*100,1)</f>
        <v>11.1</v>
      </c>
      <c r="O33" s="205">
        <f>ROUND('1観光消費時系列'!O33/'1観光消費時系列'!O$4*100,1)</f>
        <v>10</v>
      </c>
      <c r="P33" s="205">
        <f>ROUND('1観光消費時系列'!P33/'1観光消費時系列'!P$4*100,1)</f>
        <v>9.6</v>
      </c>
      <c r="Q33" s="205">
        <f>ROUND('1観光消費時系列'!Q33/'1観光消費時系列'!Q$4*100,1)</f>
        <v>9.4</v>
      </c>
    </row>
    <row r="34" spans="1:17" x14ac:dyDescent="0.2">
      <c r="A34" s="200">
        <v>213</v>
      </c>
      <c r="B34" s="346" t="s">
        <v>118</v>
      </c>
      <c r="C34" s="363">
        <f>ROUND('1観光消費時系列'!C34/'1観光消費時系列'!C$4*100,1)</f>
        <v>0.9</v>
      </c>
      <c r="D34" s="350">
        <f>ROUND('1観光消費時系列'!D34/'1観光消費時系列'!D$4*100,1)</f>
        <v>1</v>
      </c>
      <c r="E34" s="350">
        <f>ROUND('1観光消費時系列'!E34/'1観光消費時系列'!E$4*100,1)</f>
        <v>0.9</v>
      </c>
      <c r="F34" s="350">
        <f>ROUND('1観光消費時系列'!F34/'1観光消費時系列'!F$4*100,1)</f>
        <v>0.8</v>
      </c>
      <c r="G34" s="350">
        <f>ROUND('1観光消費時系列'!G34/'1観光消費時系列'!G$4*100,1)</f>
        <v>0.8</v>
      </c>
      <c r="H34" s="350">
        <f>ROUND('1観光消費時系列'!H34/'1観光消費時系列'!H$4*100,1)</f>
        <v>0.9</v>
      </c>
      <c r="I34" s="350">
        <f>ROUND('1観光消費時系列'!I34/'1観光消費時系列'!I$4*100,1)</f>
        <v>0.9</v>
      </c>
      <c r="J34" s="205">
        <f>ROUND('1観光消費時系列'!J34/'1観光消費時系列'!J$4*100,1)</f>
        <v>0.9</v>
      </c>
      <c r="K34" s="205">
        <f>ROUND('1観光消費時系列'!K34/'1観光消費時系列'!K$4*100,1)</f>
        <v>0.9</v>
      </c>
      <c r="L34" s="205">
        <f>ROUND('1観光消費時系列'!L34/'1観光消費時系列'!L$4*100,1)</f>
        <v>0.9</v>
      </c>
      <c r="M34" s="205">
        <f>ROUND('1観光消費時系列'!M34/'1観光消費時系列'!M$4*100,1)</f>
        <v>1</v>
      </c>
      <c r="N34" s="205">
        <f>ROUND('1観光消費時系列'!N34/'1観光消費時系列'!N$4*100,1)</f>
        <v>1</v>
      </c>
      <c r="O34" s="205">
        <f>ROUND('1観光消費時系列'!O34/'1観光消費時系列'!O$4*100,1)</f>
        <v>0.9</v>
      </c>
      <c r="P34" s="205">
        <f>ROUND('1観光消費時系列'!P34/'1観光消費時系列'!P$4*100,1)</f>
        <v>0.8</v>
      </c>
      <c r="Q34" s="205">
        <f>ROUND('1観光消費時系列'!Q34/'1観光消費時系列'!Q$4*100,1)</f>
        <v>0.8</v>
      </c>
    </row>
    <row r="35" spans="1:17" x14ac:dyDescent="0.2">
      <c r="A35" s="200">
        <v>215</v>
      </c>
      <c r="B35" s="346" t="s">
        <v>263</v>
      </c>
      <c r="C35" s="363">
        <f>ROUND('1観光消費時系列'!C35/'1観光消費時系列'!C$4*100,1)</f>
        <v>3.6</v>
      </c>
      <c r="D35" s="350">
        <f>ROUND('1観光消費時系列'!D35/'1観光消費時系列'!D$4*100,1)</f>
        <v>3.5</v>
      </c>
      <c r="E35" s="350">
        <f>ROUND('1観光消費時系列'!E35/'1観光消費時系列'!E$4*100,1)</f>
        <v>3.5</v>
      </c>
      <c r="F35" s="350">
        <f>ROUND('1観光消費時系列'!F35/'1観光消費時系列'!F$4*100,1)</f>
        <v>3.4</v>
      </c>
      <c r="G35" s="350">
        <f>ROUND('1観光消費時系列'!G35/'1観光消費時系列'!G$4*100,1)</f>
        <v>3</v>
      </c>
      <c r="H35" s="350">
        <f>ROUND('1観光消費時系列'!H35/'1観光消費時系列'!H$4*100,1)</f>
        <v>2.7</v>
      </c>
      <c r="I35" s="350">
        <f>ROUND('1観光消費時系列'!I35/'1観光消費時系列'!I$4*100,1)</f>
        <v>2.9</v>
      </c>
      <c r="J35" s="205">
        <f>ROUND('1観光消費時系列'!J35/'1観光消費時系列'!J$4*100,1)</f>
        <v>3.1</v>
      </c>
      <c r="K35" s="205">
        <f>ROUND('1観光消費時系列'!K35/'1観光消費時系列'!K$4*100,1)</f>
        <v>3</v>
      </c>
      <c r="L35" s="205">
        <f>ROUND('1観光消費時系列'!L35/'1観光消費時系列'!L$4*100,1)</f>
        <v>3.2</v>
      </c>
      <c r="M35" s="205">
        <f>ROUND('1観光消費時系列'!M35/'1観光消費時系列'!M$4*100,1)</f>
        <v>4</v>
      </c>
      <c r="N35" s="205">
        <f>ROUND('1観光消費時系列'!N35/'1観光消費時系列'!N$4*100,1)</f>
        <v>4</v>
      </c>
      <c r="O35" s="205">
        <f>ROUND('1観光消費時系列'!O35/'1観光消費時系列'!O$4*100,1)</f>
        <v>3.4</v>
      </c>
      <c r="P35" s="205">
        <f>ROUND('1観光消費時系列'!P35/'1観光消費時系列'!P$4*100,1)</f>
        <v>3.3</v>
      </c>
      <c r="Q35" s="205">
        <f>ROUND('1観光消費時系列'!Q35/'1観光消費時系列'!Q$4*100,1)</f>
        <v>3.3</v>
      </c>
    </row>
    <row r="36" spans="1:17" x14ac:dyDescent="0.2">
      <c r="A36" s="200">
        <v>218</v>
      </c>
      <c r="B36" s="346" t="s">
        <v>120</v>
      </c>
      <c r="C36" s="363">
        <f>ROUND('1観光消費時系列'!C36/'1観光消費時系列'!C$4*100,1)</f>
        <v>1.5</v>
      </c>
      <c r="D36" s="350">
        <f>ROUND('1観光消費時系列'!D36/'1観光消費時系列'!D$4*100,1)</f>
        <v>1.5</v>
      </c>
      <c r="E36" s="350">
        <f>ROUND('1観光消費時系列'!E36/'1観光消費時系列'!E$4*100,1)</f>
        <v>1.3</v>
      </c>
      <c r="F36" s="350">
        <f>ROUND('1観光消費時系列'!F36/'1観光消費時系列'!F$4*100,1)</f>
        <v>1.4</v>
      </c>
      <c r="G36" s="350">
        <f>ROUND('1観光消費時系列'!G36/'1観光消費時系列'!G$4*100,1)</f>
        <v>1.4</v>
      </c>
      <c r="H36" s="350">
        <f>ROUND('1観光消費時系列'!H36/'1観光消費時系列'!H$4*100,1)</f>
        <v>1.5</v>
      </c>
      <c r="I36" s="350">
        <f>ROUND('1観光消費時系列'!I36/'1観光消費時系列'!I$4*100,1)</f>
        <v>1.5</v>
      </c>
      <c r="J36" s="205">
        <f>ROUND('1観光消費時系列'!J36/'1観光消費時系列'!J$4*100,1)</f>
        <v>1.4</v>
      </c>
      <c r="K36" s="205">
        <f>ROUND('1観光消費時系列'!K36/'1観光消費時系列'!K$4*100,1)</f>
        <v>1.4</v>
      </c>
      <c r="L36" s="205">
        <f>ROUND('1観光消費時系列'!L36/'1観光消費時系列'!L$4*100,1)</f>
        <v>1.2</v>
      </c>
      <c r="M36" s="205">
        <f>ROUND('1観光消費時系列'!M36/'1観光消費時系列'!M$4*100,1)</f>
        <v>1.7</v>
      </c>
      <c r="N36" s="205">
        <f>ROUND('1観光消費時系列'!N36/'1観光消費時系列'!N$4*100,1)</f>
        <v>1.7</v>
      </c>
      <c r="O36" s="205">
        <f>ROUND('1観光消費時系列'!O36/'1観光消費時系列'!O$4*100,1)</f>
        <v>1.8</v>
      </c>
      <c r="P36" s="205">
        <f>ROUND('1観光消費時系列'!P36/'1観光消費時系列'!P$4*100,1)</f>
        <v>1.6</v>
      </c>
      <c r="Q36" s="205">
        <f>ROUND('1観光消費時系列'!Q36/'1観光消費時系列'!Q$4*100,1)</f>
        <v>1.5</v>
      </c>
    </row>
    <row r="37" spans="1:17" x14ac:dyDescent="0.2">
      <c r="A37" s="200">
        <v>220</v>
      </c>
      <c r="B37" s="346" t="s">
        <v>121</v>
      </c>
      <c r="C37" s="363">
        <f>ROUND('1観光消費時系列'!C37/'1観光消費時系列'!C$4*100,1)</f>
        <v>0.6</v>
      </c>
      <c r="D37" s="350">
        <f>ROUND('1観光消費時系列'!D37/'1観光消費時系列'!D$4*100,1)</f>
        <v>0.6</v>
      </c>
      <c r="E37" s="350">
        <f>ROUND('1観光消費時系列'!E37/'1観光消費時系列'!E$4*100,1)</f>
        <v>0.6</v>
      </c>
      <c r="F37" s="350">
        <f>ROUND('1観光消費時系列'!F37/'1観光消費時系列'!F$4*100,1)</f>
        <v>0.6</v>
      </c>
      <c r="G37" s="350">
        <f>ROUND('1観光消費時系列'!G37/'1観光消費時系列'!G$4*100,1)</f>
        <v>0.6</v>
      </c>
      <c r="H37" s="350">
        <f>ROUND('1観光消費時系列'!H37/'1観光消費時系列'!H$4*100,1)</f>
        <v>0.6</v>
      </c>
      <c r="I37" s="350">
        <f>ROUND('1観光消費時系列'!I37/'1観光消費時系列'!I$4*100,1)</f>
        <v>0.6</v>
      </c>
      <c r="J37" s="205">
        <f>ROUND('1観光消費時系列'!J37/'1観光消費時系列'!J$4*100,1)</f>
        <v>0.5</v>
      </c>
      <c r="K37" s="205">
        <f>ROUND('1観光消費時系列'!K37/'1観光消費時系列'!K$4*100,1)</f>
        <v>0.6</v>
      </c>
      <c r="L37" s="205">
        <f>ROUND('1観光消費時系列'!L37/'1観光消費時系列'!L$4*100,1)</f>
        <v>0.8</v>
      </c>
      <c r="M37" s="205">
        <f>ROUND('1観光消費時系列'!M37/'1観光消費時系列'!M$4*100,1)</f>
        <v>1.1000000000000001</v>
      </c>
      <c r="N37" s="205">
        <f>ROUND('1観光消費時系列'!N37/'1観光消費時系列'!N$4*100,1)</f>
        <v>1.1000000000000001</v>
      </c>
      <c r="O37" s="205">
        <f>ROUND('1観光消費時系列'!O37/'1観光消費時系列'!O$4*100,1)</f>
        <v>1</v>
      </c>
      <c r="P37" s="205">
        <f>ROUND('1観光消費時系列'!P37/'1観光消費時系列'!P$4*100,1)</f>
        <v>0.9</v>
      </c>
      <c r="Q37" s="205">
        <f>ROUND('1観光消費時系列'!Q37/'1観光消費時系列'!Q$4*100,1)</f>
        <v>0.9</v>
      </c>
    </row>
    <row r="38" spans="1:17" x14ac:dyDescent="0.2">
      <c r="A38" s="200">
        <v>228</v>
      </c>
      <c r="B38" s="346" t="s">
        <v>29</v>
      </c>
      <c r="C38" s="363">
        <f>ROUND('1観光消費時系列'!C38/'1観光消費時系列'!C$4*100,1)</f>
        <v>2.6</v>
      </c>
      <c r="D38" s="350">
        <f>ROUND('1観光消費時系列'!D38/'1観光消費時系列'!D$4*100,1)</f>
        <v>2.5</v>
      </c>
      <c r="E38" s="350">
        <f>ROUND('1観光消費時系列'!E38/'1観光消費時系列'!E$4*100,1)</f>
        <v>2.4</v>
      </c>
      <c r="F38" s="350">
        <f>ROUND('1観光消費時系列'!F38/'1観光消費時系列'!F$4*100,1)</f>
        <v>2.2999999999999998</v>
      </c>
      <c r="G38" s="350">
        <f>ROUND('1観光消費時系列'!G38/'1観光消費時系列'!G$4*100,1)</f>
        <v>2.4</v>
      </c>
      <c r="H38" s="350">
        <f>ROUND('1観光消費時系列'!H38/'1観光消費時系列'!H$4*100,1)</f>
        <v>2.2000000000000002</v>
      </c>
      <c r="I38" s="350">
        <f>ROUND('1観光消費時系列'!I38/'1観光消費時系列'!I$4*100,1)</f>
        <v>2.2999999999999998</v>
      </c>
      <c r="J38" s="205">
        <f>ROUND('1観光消費時系列'!J38/'1観光消費時系列'!J$4*100,1)</f>
        <v>2.2000000000000002</v>
      </c>
      <c r="K38" s="205">
        <f>ROUND('1観光消費時系列'!K38/'1観光消費時系列'!K$4*100,1)</f>
        <v>2.4</v>
      </c>
      <c r="L38" s="205">
        <f>ROUND('1観光消費時系列'!L38/'1観光消費時系列'!L$4*100,1)</f>
        <v>2.2000000000000002</v>
      </c>
      <c r="M38" s="205">
        <f>ROUND('1観光消費時系列'!M38/'1観光消費時系列'!M$4*100,1)</f>
        <v>2.6</v>
      </c>
      <c r="N38" s="205">
        <f>ROUND('1観光消費時系列'!N38/'1観光消費時系列'!N$4*100,1)</f>
        <v>2.6</v>
      </c>
      <c r="O38" s="205">
        <f>ROUND('1観光消費時系列'!O38/'1観光消費時系列'!O$4*100,1)</f>
        <v>2.2999999999999998</v>
      </c>
      <c r="P38" s="205">
        <f>ROUND('1観光消費時系列'!P38/'1観光消費時系列'!P$4*100,1)</f>
        <v>2.4</v>
      </c>
      <c r="Q38" s="205">
        <f>ROUND('1観光消費時系列'!Q38/'1観光消費時系列'!Q$4*100,1)</f>
        <v>2.4</v>
      </c>
    </row>
    <row r="39" spans="1:17" x14ac:dyDescent="0.2">
      <c r="A39" s="200">
        <v>365</v>
      </c>
      <c r="B39" s="346" t="s">
        <v>264</v>
      </c>
      <c r="C39" s="363">
        <f>ROUND('1観光消費時系列'!C39/'1観光消費時系列'!C$4*100,1)</f>
        <v>0.6</v>
      </c>
      <c r="D39" s="350">
        <f>ROUND('1観光消費時系列'!D39/'1観光消費時系列'!D$4*100,1)</f>
        <v>0.6</v>
      </c>
      <c r="E39" s="350">
        <f>ROUND('1観光消費時系列'!E39/'1観光消費時系列'!E$4*100,1)</f>
        <v>0.7</v>
      </c>
      <c r="F39" s="350">
        <f>ROUND('1観光消費時系列'!F39/'1観光消費時系列'!F$4*100,1)</f>
        <v>0.7</v>
      </c>
      <c r="G39" s="350">
        <f>ROUND('1観光消費時系列'!G39/'1観光消費時系列'!G$4*100,1)</f>
        <v>0.7</v>
      </c>
      <c r="H39" s="350">
        <f>ROUND('1観光消費時系列'!H39/'1観光消費時系列'!H$4*100,1)</f>
        <v>0.7</v>
      </c>
      <c r="I39" s="350">
        <f>ROUND('1観光消費時系列'!I39/'1観光消費時系列'!I$4*100,1)</f>
        <v>0.7</v>
      </c>
      <c r="J39" s="205">
        <f>ROUND('1観光消費時系列'!J39/'1観光消費時系列'!J$4*100,1)</f>
        <v>0.6</v>
      </c>
      <c r="K39" s="205">
        <f>ROUND('1観光消費時系列'!K39/'1観光消費時系列'!K$4*100,1)</f>
        <v>0.6</v>
      </c>
      <c r="L39" s="205">
        <f>ROUND('1観光消費時系列'!L39/'1観光消費時系列'!L$4*100,1)</f>
        <v>0.6</v>
      </c>
      <c r="M39" s="205">
        <f>ROUND('1観光消費時系列'!M39/'1観光消費時系列'!M$4*100,1)</f>
        <v>0.8</v>
      </c>
      <c r="N39" s="205">
        <f>ROUND('1観光消費時系列'!N39/'1観光消費時系列'!N$4*100,1)</f>
        <v>0.7</v>
      </c>
      <c r="O39" s="205">
        <f>ROUND('1観光消費時系列'!O39/'1観光消費時系列'!O$4*100,1)</f>
        <v>0.6</v>
      </c>
      <c r="P39" s="205">
        <f>ROUND('1観光消費時系列'!P39/'1観光消費時系列'!P$4*100,1)</f>
        <v>0.6</v>
      </c>
      <c r="Q39" s="205">
        <f>ROUND('1観光消費時系列'!Q39/'1観光消費時系列'!Q$4*100,1)</f>
        <v>0.6</v>
      </c>
    </row>
    <row r="40" spans="1:17" x14ac:dyDescent="0.2">
      <c r="A40" s="203"/>
      <c r="B40" s="346" t="s">
        <v>257</v>
      </c>
      <c r="C40" s="363">
        <f>ROUND('1観光消費時系列'!C40/'1観光消費時系列'!C$4*100,1)</f>
        <v>8.3000000000000007</v>
      </c>
      <c r="D40" s="350">
        <f>ROUND('1観光消費時系列'!D40/'1観光消費時系列'!D$4*100,1)</f>
        <v>9.6999999999999993</v>
      </c>
      <c r="E40" s="350">
        <f>ROUND('1観光消費時系列'!E40/'1観光消費時系列'!E$4*100,1)</f>
        <v>8.5</v>
      </c>
      <c r="F40" s="350">
        <f>ROUND('1観光消費時系列'!F40/'1観光消費時系列'!F$4*100,1)</f>
        <v>8.6999999999999993</v>
      </c>
      <c r="G40" s="350">
        <f>ROUND('1観光消費時系列'!G40/'1観光消費時系列'!G$4*100,1)</f>
        <v>7.5</v>
      </c>
      <c r="H40" s="350">
        <f>ROUND('1観光消費時系列'!H40/'1観光消費時系列'!H$4*100,1)</f>
        <v>10.4</v>
      </c>
      <c r="I40" s="350">
        <f>ROUND('1観光消費時系列'!I40/'1観光消費時系列'!I$4*100,1)</f>
        <v>9</v>
      </c>
      <c r="J40" s="205">
        <f>ROUND('1観光消費時系列'!J40/'1観光消費時系列'!J$4*100,1)</f>
        <v>8.1</v>
      </c>
      <c r="K40" s="205">
        <f>ROUND('1観光消費時系列'!K40/'1観光消費時系列'!K$4*100,1)</f>
        <v>8.6</v>
      </c>
      <c r="L40" s="205">
        <f>ROUND('1観光消費時系列'!L40/'1観光消費時系列'!L$4*100,1)</f>
        <v>7.8</v>
      </c>
      <c r="M40" s="205">
        <f>ROUND('1観光消費時系列'!M40/'1観光消費時系列'!M$4*100,1)</f>
        <v>6.1</v>
      </c>
      <c r="N40" s="205">
        <f>ROUND('1観光消費時系列'!N40/'1観光消費時系列'!N$4*100,1)</f>
        <v>7.2</v>
      </c>
      <c r="O40" s="205">
        <f>ROUND('1観光消費時系列'!O40/'1観光消費時系列'!O$4*100,1)</f>
        <v>8.9</v>
      </c>
      <c r="P40" s="205">
        <f>ROUND('1観光消費時系列'!P40/'1観光消費時系列'!P$4*100,1)</f>
        <v>10.7</v>
      </c>
      <c r="Q40" s="205">
        <f>ROUND('1観光消費時系列'!Q40/'1観光消費時系列'!Q$4*100,1)</f>
        <v>10.199999999999999</v>
      </c>
    </row>
    <row r="41" spans="1:17" x14ac:dyDescent="0.2">
      <c r="A41" s="200">
        <v>201</v>
      </c>
      <c r="B41" s="346" t="s">
        <v>265</v>
      </c>
      <c r="C41" s="363">
        <f>ROUND('1観光消費時系列'!C41/'1観光消費時系列'!C$4*100,1)</f>
        <v>7.5</v>
      </c>
      <c r="D41" s="350">
        <f>ROUND('1観光消費時系列'!D41/'1観光消費時系列'!D$4*100,1)</f>
        <v>8.9</v>
      </c>
      <c r="E41" s="350">
        <f>ROUND('1観光消費時系列'!E41/'1観光消費時系列'!E$4*100,1)</f>
        <v>7.7</v>
      </c>
      <c r="F41" s="350">
        <f>ROUND('1観光消費時系列'!F41/'1観光消費時系列'!F$4*100,1)</f>
        <v>7.9</v>
      </c>
      <c r="G41" s="350">
        <f>ROUND('1観光消費時系列'!G41/'1観光消費時系列'!G$4*100,1)</f>
        <v>6.8</v>
      </c>
      <c r="H41" s="350">
        <f>ROUND('1観光消費時系列'!H41/'1観光消費時系列'!H$4*100,1)</f>
        <v>9.8000000000000007</v>
      </c>
      <c r="I41" s="350">
        <f>ROUND('1観光消費時系列'!I41/'1観光消費時系列'!I$4*100,1)</f>
        <v>8.3000000000000007</v>
      </c>
      <c r="J41" s="205">
        <f>ROUND('1観光消費時系列'!J41/'1観光消費時系列'!J$4*100,1)</f>
        <v>7.4</v>
      </c>
      <c r="K41" s="205">
        <f>ROUND('1観光消費時系列'!K41/'1観光消費時系列'!K$4*100,1)</f>
        <v>7.9</v>
      </c>
      <c r="L41" s="205">
        <f>ROUND('1観光消費時系列'!L41/'1観光消費時系列'!L$4*100,1)</f>
        <v>7</v>
      </c>
      <c r="M41" s="205">
        <f>ROUND('1観光消費時系列'!M41/'1観光消費時系列'!M$4*100,1)</f>
        <v>5</v>
      </c>
      <c r="N41" s="205">
        <f>ROUND('1観光消費時系列'!N41/'1観光消費時系列'!N$4*100,1)</f>
        <v>6</v>
      </c>
      <c r="O41" s="205">
        <f>ROUND('1観光消費時系列'!O41/'1観光消費時系列'!O$4*100,1)</f>
        <v>7.9</v>
      </c>
      <c r="P41" s="205">
        <f>ROUND('1観光消費時系列'!P41/'1観光消費時系列'!P$4*100,1)</f>
        <v>9.8000000000000007</v>
      </c>
      <c r="Q41" s="205">
        <f>ROUND('1観光消費時系列'!Q41/'1観光消費時系列'!Q$4*100,1)</f>
        <v>9.4</v>
      </c>
    </row>
    <row r="42" spans="1:17" x14ac:dyDescent="0.2">
      <c r="A42" s="200">
        <v>442</v>
      </c>
      <c r="B42" s="346" t="s">
        <v>266</v>
      </c>
      <c r="C42" s="363">
        <f>ROUND('1観光消費時系列'!C42/'1観光消費時系列'!C$4*100,1)</f>
        <v>0.1</v>
      </c>
      <c r="D42" s="350">
        <f>ROUND('1観光消費時系列'!D42/'1観光消費時系列'!D$4*100,1)</f>
        <v>0.1</v>
      </c>
      <c r="E42" s="350">
        <f>ROUND('1観光消費時系列'!E42/'1観光消費時系列'!E$4*100,1)</f>
        <v>0.1</v>
      </c>
      <c r="F42" s="350">
        <f>ROUND('1観光消費時系列'!F42/'1観光消費時系列'!F$4*100,1)</f>
        <v>0.1</v>
      </c>
      <c r="G42" s="350">
        <f>ROUND('1観光消費時系列'!G42/'1観光消費時系列'!G$4*100,1)</f>
        <v>0.1</v>
      </c>
      <c r="H42" s="350">
        <f>ROUND('1観光消費時系列'!H42/'1観光消費時系列'!H$4*100,1)</f>
        <v>0.1</v>
      </c>
      <c r="I42" s="350">
        <f>ROUND('1観光消費時系列'!I42/'1観光消費時系列'!I$4*100,1)</f>
        <v>0.1</v>
      </c>
      <c r="J42" s="205">
        <f>ROUND('1観光消費時系列'!J42/'1観光消費時系列'!J$4*100,1)</f>
        <v>0.1</v>
      </c>
      <c r="K42" s="205">
        <f>ROUND('1観光消費時系列'!K42/'1観光消費時系列'!K$4*100,1)</f>
        <v>0.1</v>
      </c>
      <c r="L42" s="205">
        <f>ROUND('1観光消費時系列'!L42/'1観光消費時系列'!L$4*100,1)</f>
        <v>0.1</v>
      </c>
      <c r="M42" s="205">
        <f>ROUND('1観光消費時系列'!M42/'1観光消費時系列'!M$4*100,1)</f>
        <v>0.1</v>
      </c>
      <c r="N42" s="205">
        <f>ROUND('1観光消費時系列'!N42/'1観光消費時系列'!N$4*100,1)</f>
        <v>0.1</v>
      </c>
      <c r="O42" s="205">
        <f>ROUND('1観光消費時系列'!O42/'1観光消費時系列'!O$4*100,1)</f>
        <v>0.1</v>
      </c>
      <c r="P42" s="205">
        <f>ROUND('1観光消費時系列'!P42/'1観光消費時系列'!P$4*100,1)</f>
        <v>0.1</v>
      </c>
      <c r="Q42" s="205">
        <f>ROUND('1観光消費時系列'!Q42/'1観光消費時系列'!Q$4*100,1)</f>
        <v>0.1</v>
      </c>
    </row>
    <row r="43" spans="1:17" x14ac:dyDescent="0.2">
      <c r="A43" s="200">
        <v>443</v>
      </c>
      <c r="B43" s="346" t="s">
        <v>267</v>
      </c>
      <c r="C43" s="363">
        <f>ROUND('1観光消費時系列'!C43/'1観光消費時系列'!C$4*100,1)</f>
        <v>0.2</v>
      </c>
      <c r="D43" s="350">
        <f>ROUND('1観光消費時系列'!D43/'1観光消費時系列'!D$4*100,1)</f>
        <v>0.2</v>
      </c>
      <c r="E43" s="350">
        <f>ROUND('1観光消費時系列'!E43/'1観光消費時系列'!E$4*100,1)</f>
        <v>0.2</v>
      </c>
      <c r="F43" s="350">
        <f>ROUND('1観光消費時系列'!F43/'1観光消費時系列'!F$4*100,1)</f>
        <v>0.2</v>
      </c>
      <c r="G43" s="350">
        <f>ROUND('1観光消費時系列'!G43/'1観光消費時系列'!G$4*100,1)</f>
        <v>0.2</v>
      </c>
      <c r="H43" s="350">
        <f>ROUND('1観光消費時系列'!H43/'1観光消費時系列'!H$4*100,1)</f>
        <v>0.2</v>
      </c>
      <c r="I43" s="350">
        <f>ROUND('1観光消費時系列'!I43/'1観光消費時系列'!I$4*100,1)</f>
        <v>0.2</v>
      </c>
      <c r="J43" s="205">
        <f>ROUND('1観光消費時系列'!J43/'1観光消費時系列'!J$4*100,1)</f>
        <v>0.2</v>
      </c>
      <c r="K43" s="205">
        <f>ROUND('1観光消費時系列'!K43/'1観光消費時系列'!K$4*100,1)</f>
        <v>0.2</v>
      </c>
      <c r="L43" s="205">
        <f>ROUND('1観光消費時系列'!L43/'1観光消費時系列'!L$4*100,1)</f>
        <v>0.2</v>
      </c>
      <c r="M43" s="205">
        <f>ROUND('1観光消費時系列'!M43/'1観光消費時系列'!M$4*100,1)</f>
        <v>0.4</v>
      </c>
      <c r="N43" s="205">
        <f>ROUND('1観光消費時系列'!N43/'1観光消費時系列'!N$4*100,1)</f>
        <v>0.4</v>
      </c>
      <c r="O43" s="205">
        <f>ROUND('1観光消費時系列'!O43/'1観光消費時系列'!O$4*100,1)</f>
        <v>0.4</v>
      </c>
      <c r="P43" s="205">
        <f>ROUND('1観光消費時系列'!P43/'1観光消費時系列'!P$4*100,1)</f>
        <v>0.4</v>
      </c>
      <c r="Q43" s="205">
        <f>ROUND('1観光消費時系列'!Q43/'1観光消費時系列'!Q$4*100,1)</f>
        <v>0.4</v>
      </c>
    </row>
    <row r="44" spans="1:17" x14ac:dyDescent="0.2">
      <c r="A44" s="200">
        <v>446</v>
      </c>
      <c r="B44" s="346" t="s">
        <v>268</v>
      </c>
      <c r="C44" s="363">
        <f>ROUND('1観光消費時系列'!C44/'1観光消費時系列'!C$4*100,1)</f>
        <v>0.5</v>
      </c>
      <c r="D44" s="350">
        <f>ROUND('1観光消費時系列'!D44/'1観光消費時系列'!D$4*100,1)</f>
        <v>0.5</v>
      </c>
      <c r="E44" s="350">
        <f>ROUND('1観光消費時系列'!E44/'1観光消費時系列'!E$4*100,1)</f>
        <v>0.5</v>
      </c>
      <c r="F44" s="350">
        <f>ROUND('1観光消費時系列'!F44/'1観光消費時系列'!F$4*100,1)</f>
        <v>0.4</v>
      </c>
      <c r="G44" s="350">
        <f>ROUND('1観光消費時系列'!G44/'1観光消費時系列'!G$4*100,1)</f>
        <v>0.4</v>
      </c>
      <c r="H44" s="350">
        <f>ROUND('1観光消費時系列'!H44/'1観光消費時系列'!H$4*100,1)</f>
        <v>0.4</v>
      </c>
      <c r="I44" s="350">
        <f>ROUND('1観光消費時系列'!I44/'1観光消費時系列'!I$4*100,1)</f>
        <v>0.4</v>
      </c>
      <c r="J44" s="205">
        <f>ROUND('1観光消費時系列'!J44/'1観光消費時系列'!J$4*100,1)</f>
        <v>0.4</v>
      </c>
      <c r="K44" s="205">
        <f>ROUND('1観光消費時系列'!K44/'1観光消費時系列'!K$4*100,1)</f>
        <v>0.5</v>
      </c>
      <c r="L44" s="205">
        <f>ROUND('1観光消費時系列'!L44/'1観光消費時系列'!L$4*100,1)</f>
        <v>0.4</v>
      </c>
      <c r="M44" s="205">
        <f>ROUND('1観光消費時系列'!M44/'1観光消費時系列'!M$4*100,1)</f>
        <v>0.7</v>
      </c>
      <c r="N44" s="205">
        <f>ROUND('1観光消費時系列'!N44/'1観光消費時系列'!N$4*100,1)</f>
        <v>0.7</v>
      </c>
      <c r="O44" s="205">
        <f>ROUND('1観光消費時系列'!O44/'1観光消費時系列'!O$4*100,1)</f>
        <v>0.5</v>
      </c>
      <c r="P44" s="205">
        <f>ROUND('1観光消費時系列'!P44/'1観光消費時系列'!P$4*100,1)</f>
        <v>0.4</v>
      </c>
      <c r="Q44" s="205">
        <f>ROUND('1観光消費時系列'!Q44/'1観光消費時系列'!Q$4*100,1)</f>
        <v>0.4</v>
      </c>
    </row>
    <row r="45" spans="1:17" x14ac:dyDescent="0.2">
      <c r="A45" s="203"/>
      <c r="B45" s="346" t="s">
        <v>258</v>
      </c>
      <c r="C45" s="363">
        <f>ROUND('1観光消費時系列'!C45/'1観光消費時系列'!C$4*100,1)</f>
        <v>5.2</v>
      </c>
      <c r="D45" s="350">
        <f>ROUND('1観光消費時系列'!D45/'1観光消費時系列'!D$4*100,1)</f>
        <v>5.0999999999999996</v>
      </c>
      <c r="E45" s="350">
        <f>ROUND('1観光消費時系列'!E45/'1観光消費時系列'!E$4*100,1)</f>
        <v>5.0999999999999996</v>
      </c>
      <c r="F45" s="350">
        <f>ROUND('1観光消費時系列'!F45/'1観光消費時系列'!F$4*100,1)</f>
        <v>5</v>
      </c>
      <c r="G45" s="350">
        <f>ROUND('1観光消費時系列'!G45/'1観光消費時系列'!G$4*100,1)</f>
        <v>5</v>
      </c>
      <c r="H45" s="350">
        <f>ROUND('1観光消費時系列'!H45/'1観光消費時系列'!H$4*100,1)</f>
        <v>4.8</v>
      </c>
      <c r="I45" s="350">
        <f>ROUND('1観光消費時系列'!I45/'1観光消費時系列'!I$4*100,1)</f>
        <v>4.8</v>
      </c>
      <c r="J45" s="205">
        <f>ROUND('1観光消費時系列'!J45/'1観光消費時系列'!J$4*100,1)</f>
        <v>4.8</v>
      </c>
      <c r="K45" s="205">
        <f>ROUND('1観光消費時系列'!K45/'1観光消費時系列'!K$4*100,1)</f>
        <v>4.5999999999999996</v>
      </c>
      <c r="L45" s="205">
        <f>ROUND('1観光消費時系列'!L45/'1観光消費時系列'!L$4*100,1)</f>
        <v>4.7</v>
      </c>
      <c r="M45" s="205">
        <f>ROUND('1観光消費時系列'!M45/'1観光消費時系列'!M$4*100,1)</f>
        <v>5.0999999999999996</v>
      </c>
      <c r="N45" s="205">
        <f>ROUND('1観光消費時系列'!N45/'1観光消費時系列'!N$4*100,1)</f>
        <v>5.3</v>
      </c>
      <c r="O45" s="205">
        <f>ROUND('1観光消費時系列'!O45/'1観光消費時系列'!O$4*100,1)</f>
        <v>4.5999999999999996</v>
      </c>
      <c r="P45" s="205">
        <f>ROUND('1観光消費時系列'!P45/'1観光消費時系列'!P$4*100,1)</f>
        <v>4.4000000000000004</v>
      </c>
      <c r="Q45" s="205">
        <f>ROUND('1観光消費時系列'!Q45/'1観光消費時系列'!Q$4*100,1)</f>
        <v>4.0999999999999996</v>
      </c>
    </row>
    <row r="46" spans="1:17" x14ac:dyDescent="0.2">
      <c r="A46" s="200">
        <v>208</v>
      </c>
      <c r="B46" s="346" t="s">
        <v>125</v>
      </c>
      <c r="C46" s="363">
        <f>ROUND('1観光消費時系列'!C46/'1観光消費時系列'!C$4*100,1)</f>
        <v>0.7</v>
      </c>
      <c r="D46" s="350">
        <f>ROUND('1観光消費時系列'!D46/'1観光消費時系列'!D$4*100,1)</f>
        <v>0.6</v>
      </c>
      <c r="E46" s="350">
        <f>ROUND('1観光消費時系列'!E46/'1観光消費時系列'!E$4*100,1)</f>
        <v>0.7</v>
      </c>
      <c r="F46" s="350">
        <f>ROUND('1観光消費時系列'!F46/'1観光消費時系列'!F$4*100,1)</f>
        <v>0.7</v>
      </c>
      <c r="G46" s="350">
        <f>ROUND('1観光消費時系列'!G46/'1観光消費時系列'!G$4*100,1)</f>
        <v>0.7</v>
      </c>
      <c r="H46" s="350">
        <f>ROUND('1観光消費時系列'!H46/'1観光消費時系列'!H$4*100,1)</f>
        <v>0.6</v>
      </c>
      <c r="I46" s="350">
        <f>ROUND('1観光消費時系列'!I46/'1観光消費時系列'!I$4*100,1)</f>
        <v>0.6</v>
      </c>
      <c r="J46" s="205">
        <f>ROUND('1観光消費時系列'!J46/'1観光消費時系列'!J$4*100,1)</f>
        <v>0.6</v>
      </c>
      <c r="K46" s="205">
        <f>ROUND('1観光消費時系列'!K46/'1観光消費時系列'!K$4*100,1)</f>
        <v>0.6</v>
      </c>
      <c r="L46" s="205">
        <f>ROUND('1観光消費時系列'!L46/'1観光消費時系列'!L$4*100,1)</f>
        <v>0.6</v>
      </c>
      <c r="M46" s="205">
        <f>ROUND('1観光消費時系列'!M46/'1観光消費時系列'!M$4*100,1)</f>
        <v>0.9</v>
      </c>
      <c r="N46" s="205">
        <f>ROUND('1観光消費時系列'!N46/'1観光消費時系列'!N$4*100,1)</f>
        <v>0.8</v>
      </c>
      <c r="O46" s="205">
        <f>ROUND('1観光消費時系列'!O46/'1観光消費時系列'!O$4*100,1)</f>
        <v>0.6</v>
      </c>
      <c r="P46" s="205">
        <f>ROUND('1観光消費時系列'!P46/'1観光消費時系列'!P$4*100,1)</f>
        <v>0.6</v>
      </c>
      <c r="Q46" s="205">
        <f>ROUND('1観光消費時系列'!Q46/'1観光消費時系列'!Q$4*100,1)</f>
        <v>0.6</v>
      </c>
    </row>
    <row r="47" spans="1:17" x14ac:dyDescent="0.2">
      <c r="A47" s="200">
        <v>212</v>
      </c>
      <c r="B47" s="346" t="s">
        <v>269</v>
      </c>
      <c r="C47" s="363">
        <f>ROUND('1観光消費時系列'!C47/'1観光消費時系列'!C$4*100,1)</f>
        <v>1.4</v>
      </c>
      <c r="D47" s="350">
        <f>ROUND('1観光消費時系列'!D47/'1観光消費時系列'!D$4*100,1)</f>
        <v>1.4</v>
      </c>
      <c r="E47" s="350">
        <f>ROUND('1観光消費時系列'!E47/'1観光消費時系列'!E$4*100,1)</f>
        <v>1.4</v>
      </c>
      <c r="F47" s="350">
        <f>ROUND('1観光消費時系列'!F47/'1観光消費時系列'!F$4*100,1)</f>
        <v>1.4</v>
      </c>
      <c r="G47" s="350">
        <f>ROUND('1観光消費時系列'!G47/'1観光消費時系列'!G$4*100,1)</f>
        <v>1.5</v>
      </c>
      <c r="H47" s="350">
        <f>ROUND('1観光消費時系列'!H47/'1観光消費時系列'!H$4*100,1)</f>
        <v>1.5</v>
      </c>
      <c r="I47" s="350">
        <f>ROUND('1観光消費時系列'!I47/'1観光消費時系列'!I$4*100,1)</f>
        <v>1.5</v>
      </c>
      <c r="J47" s="205">
        <f>ROUND('1観光消費時系列'!J47/'1観光消費時系列'!J$4*100,1)</f>
        <v>1.4</v>
      </c>
      <c r="K47" s="205">
        <f>ROUND('1観光消費時系列'!K47/'1観光消費時系列'!K$4*100,1)</f>
        <v>1.4</v>
      </c>
      <c r="L47" s="205">
        <f>ROUND('1観光消費時系列'!L47/'1観光消費時系列'!L$4*100,1)</f>
        <v>1.5</v>
      </c>
      <c r="M47" s="205">
        <f>ROUND('1観光消費時系列'!M47/'1観光消費時系列'!M$4*100,1)</f>
        <v>1.6</v>
      </c>
      <c r="N47" s="205">
        <f>ROUND('1観光消費時系列'!N47/'1観光消費時系列'!N$4*100,1)</f>
        <v>1.7</v>
      </c>
      <c r="O47" s="205">
        <f>ROUND('1観光消費時系列'!O47/'1観光消費時系列'!O$4*100,1)</f>
        <v>1.6</v>
      </c>
      <c r="P47" s="205">
        <f>ROUND('1観光消費時系列'!P47/'1観光消費時系列'!P$4*100,1)</f>
        <v>1.4</v>
      </c>
      <c r="Q47" s="205">
        <f>ROUND('1観光消費時系列'!Q47/'1観光消費時系列'!Q$4*100,1)</f>
        <v>1.4</v>
      </c>
    </row>
    <row r="48" spans="1:17" x14ac:dyDescent="0.2">
      <c r="A48" s="200">
        <v>227</v>
      </c>
      <c r="B48" s="346" t="s">
        <v>18</v>
      </c>
      <c r="C48" s="363">
        <f>ROUND('1観光消費時系列'!C48/'1観光消費時系列'!C$4*100,1)</f>
        <v>0.8</v>
      </c>
      <c r="D48" s="350">
        <f>ROUND('1観光消費時系列'!D48/'1観光消費時系列'!D$4*100,1)</f>
        <v>0.9</v>
      </c>
      <c r="E48" s="350">
        <f>ROUND('1観光消費時系列'!E48/'1観光消費時系列'!E$4*100,1)</f>
        <v>0.8</v>
      </c>
      <c r="F48" s="350">
        <f>ROUND('1観光消費時系列'!F48/'1観光消費時系列'!F$4*100,1)</f>
        <v>0.9</v>
      </c>
      <c r="G48" s="350">
        <f>ROUND('1観光消費時系列'!G48/'1観光消費時系列'!G$4*100,1)</f>
        <v>0.8</v>
      </c>
      <c r="H48" s="350">
        <f>ROUND('1観光消費時系列'!H48/'1観光消費時系列'!H$4*100,1)</f>
        <v>0.8</v>
      </c>
      <c r="I48" s="350">
        <f>ROUND('1観光消費時系列'!I48/'1観光消費時系列'!I$4*100,1)</f>
        <v>0.8</v>
      </c>
      <c r="J48" s="205">
        <f>ROUND('1観光消費時系列'!J48/'1観光消費時系列'!J$4*100,1)</f>
        <v>0.7</v>
      </c>
      <c r="K48" s="205">
        <f>ROUND('1観光消費時系列'!K48/'1観光消費時系列'!K$4*100,1)</f>
        <v>0.7</v>
      </c>
      <c r="L48" s="205">
        <f>ROUND('1観光消費時系列'!L48/'1観光消費時系列'!L$4*100,1)</f>
        <v>0.6</v>
      </c>
      <c r="M48" s="205">
        <f>ROUND('1観光消費時系列'!M48/'1観光消費時系列'!M$4*100,1)</f>
        <v>0.8</v>
      </c>
      <c r="N48" s="205">
        <f>ROUND('1観光消費時系列'!N48/'1観光消費時系列'!N$4*100,1)</f>
        <v>0.8</v>
      </c>
      <c r="O48" s="205">
        <f>ROUND('1観光消費時系列'!O48/'1観光消費時系列'!O$4*100,1)</f>
        <v>0.6</v>
      </c>
      <c r="P48" s="205">
        <f>ROUND('1観光消費時系列'!P48/'1観光消費時系列'!P$4*100,1)</f>
        <v>0.6</v>
      </c>
      <c r="Q48" s="205">
        <f>ROUND('1観光消費時系列'!Q48/'1観光消費時系列'!Q$4*100,1)</f>
        <v>0.6</v>
      </c>
    </row>
    <row r="49" spans="1:17" x14ac:dyDescent="0.2">
      <c r="A49" s="200">
        <v>229</v>
      </c>
      <c r="B49" s="346" t="s">
        <v>20</v>
      </c>
      <c r="C49" s="363">
        <f>ROUND('1観光消費時系列'!C49/'1観光消費時系列'!C$4*100,1)</f>
        <v>1.3</v>
      </c>
      <c r="D49" s="350">
        <f>ROUND('1観光消費時系列'!D49/'1観光消費時系列'!D$4*100,1)</f>
        <v>1.2</v>
      </c>
      <c r="E49" s="350">
        <f>ROUND('1観光消費時系列'!E49/'1観光消費時系列'!E$4*100,1)</f>
        <v>1.2</v>
      </c>
      <c r="F49" s="350">
        <f>ROUND('1観光消費時系列'!F49/'1観光消費時系列'!F$4*100,1)</f>
        <v>1.2</v>
      </c>
      <c r="G49" s="350">
        <f>ROUND('1観光消費時系列'!G49/'1観光消費時系列'!G$4*100,1)</f>
        <v>1.2</v>
      </c>
      <c r="H49" s="350">
        <f>ROUND('1観光消費時系列'!H49/'1観光消費時系列'!H$4*100,1)</f>
        <v>1.1000000000000001</v>
      </c>
      <c r="I49" s="350">
        <f>ROUND('1観光消費時系列'!I49/'1観光消費時系列'!I$4*100,1)</f>
        <v>1.2</v>
      </c>
      <c r="J49" s="205">
        <f>ROUND('1観光消費時系列'!J49/'1観光消費時系列'!J$4*100,1)</f>
        <v>1.2</v>
      </c>
      <c r="K49" s="205">
        <f>ROUND('1観光消費時系列'!K49/'1観光消費時系列'!K$4*100,1)</f>
        <v>1.1000000000000001</v>
      </c>
      <c r="L49" s="205">
        <f>ROUND('1観光消費時系列'!L49/'1観光消費時系列'!L$4*100,1)</f>
        <v>1.1000000000000001</v>
      </c>
      <c r="M49" s="205">
        <f>ROUND('1観光消費時系列'!M49/'1観光消費時系列'!M$4*100,1)</f>
        <v>1</v>
      </c>
      <c r="N49" s="205">
        <f>ROUND('1観光消費時系列'!N49/'1観光消費時系列'!N$4*100,1)</f>
        <v>1.1000000000000001</v>
      </c>
      <c r="O49" s="205">
        <f>ROUND('1観光消費時系列'!O49/'1観光消費時系列'!O$4*100,1)</f>
        <v>1.1000000000000001</v>
      </c>
      <c r="P49" s="205">
        <f>ROUND('1観光消費時系列'!P49/'1観光消費時系列'!P$4*100,1)</f>
        <v>1</v>
      </c>
      <c r="Q49" s="205">
        <f>ROUND('1観光消費時系列'!Q49/'1観光消費時系列'!Q$4*100,1)</f>
        <v>0.9</v>
      </c>
    </row>
    <row r="50" spans="1:17" x14ac:dyDescent="0.2">
      <c r="A50" s="200">
        <v>464</v>
      </c>
      <c r="B50" s="346" t="s">
        <v>128</v>
      </c>
      <c r="C50" s="363">
        <f>ROUND('1観光消費時系列'!C50/'1観光消費時系列'!C$4*100,1)</f>
        <v>0.2</v>
      </c>
      <c r="D50" s="350">
        <f>ROUND('1観光消費時系列'!D50/'1観光消費時系列'!D$4*100,1)</f>
        <v>0.1</v>
      </c>
      <c r="E50" s="350">
        <f>ROUND('1観光消費時系列'!E50/'1観光消費時系列'!E$4*100,1)</f>
        <v>0.1</v>
      </c>
      <c r="F50" s="350">
        <f>ROUND('1観光消費時系列'!F50/'1観光消費時系列'!F$4*100,1)</f>
        <v>0.1</v>
      </c>
      <c r="G50" s="350">
        <f>ROUND('1観光消費時系列'!G50/'1観光消費時系列'!G$4*100,1)</f>
        <v>0.1</v>
      </c>
      <c r="H50" s="350">
        <f>ROUND('1観光消費時系列'!H50/'1観光消費時系列'!H$4*100,1)</f>
        <v>0.1</v>
      </c>
      <c r="I50" s="350">
        <f>ROUND('1観光消費時系列'!I50/'1観光消費時系列'!I$4*100,1)</f>
        <v>0.1</v>
      </c>
      <c r="J50" s="205">
        <f>ROUND('1観光消費時系列'!J50/'1観光消費時系列'!J$4*100,1)</f>
        <v>0.1</v>
      </c>
      <c r="K50" s="205">
        <f>ROUND('1観光消費時系列'!K50/'1観光消費時系列'!K$4*100,1)</f>
        <v>0.1</v>
      </c>
      <c r="L50" s="205">
        <f>ROUND('1観光消費時系列'!L50/'1観光消費時系列'!L$4*100,1)</f>
        <v>0.1</v>
      </c>
      <c r="M50" s="205">
        <f>ROUND('1観光消費時系列'!M50/'1観光消費時系列'!M$4*100,1)</f>
        <v>0.1</v>
      </c>
      <c r="N50" s="205">
        <f>ROUND('1観光消費時系列'!N50/'1観光消費時系列'!N$4*100,1)</f>
        <v>0.1</v>
      </c>
      <c r="O50" s="205">
        <f>ROUND('1観光消費時系列'!O50/'1観光消費時系列'!O$4*100,1)</f>
        <v>0.1</v>
      </c>
      <c r="P50" s="205">
        <f>ROUND('1観光消費時系列'!P50/'1観光消費時系列'!P$4*100,1)</f>
        <v>0.1</v>
      </c>
      <c r="Q50" s="205">
        <f>ROUND('1観光消費時系列'!Q50/'1観光消費時系列'!Q$4*100,1)</f>
        <v>0.1</v>
      </c>
    </row>
    <row r="51" spans="1:17" x14ac:dyDescent="0.2">
      <c r="A51" s="200">
        <v>481</v>
      </c>
      <c r="B51" s="346" t="s">
        <v>129</v>
      </c>
      <c r="C51" s="363">
        <f>ROUND('1観光消費時系列'!C51/'1観光消費時系列'!C$4*100,1)</f>
        <v>0.3</v>
      </c>
      <c r="D51" s="350">
        <f>ROUND('1観光消費時系列'!D51/'1観光消費時系列'!D$4*100,1)</f>
        <v>0.3</v>
      </c>
      <c r="E51" s="350">
        <f>ROUND('1観光消費時系列'!E51/'1観光消費時系列'!E$4*100,1)</f>
        <v>0.2</v>
      </c>
      <c r="F51" s="350">
        <f>ROUND('1観光消費時系列'!F51/'1観光消費時系列'!F$4*100,1)</f>
        <v>0.2</v>
      </c>
      <c r="G51" s="350">
        <f>ROUND('1観光消費時系列'!G51/'1観光消費時系列'!G$4*100,1)</f>
        <v>0.2</v>
      </c>
      <c r="H51" s="350">
        <f>ROUND('1観光消費時系列'!H51/'1観光消費時系列'!H$4*100,1)</f>
        <v>0.2</v>
      </c>
      <c r="I51" s="350">
        <f>ROUND('1観光消費時系列'!I51/'1観光消費時系列'!I$4*100,1)</f>
        <v>0.2</v>
      </c>
      <c r="J51" s="205">
        <f>ROUND('1観光消費時系列'!J51/'1観光消費時系列'!J$4*100,1)</f>
        <v>0.2</v>
      </c>
      <c r="K51" s="205">
        <f>ROUND('1観光消費時系列'!K51/'1観光消費時系列'!K$4*100,1)</f>
        <v>0.2</v>
      </c>
      <c r="L51" s="205">
        <f>ROUND('1観光消費時系列'!L51/'1観光消費時系列'!L$4*100,1)</f>
        <v>0.2</v>
      </c>
      <c r="M51" s="205">
        <f>ROUND('1観光消費時系列'!M51/'1観光消費時系列'!M$4*100,1)</f>
        <v>0.1</v>
      </c>
      <c r="N51" s="205">
        <f>ROUND('1観光消費時系列'!N51/'1観光消費時系列'!N$4*100,1)</f>
        <v>0.2</v>
      </c>
      <c r="O51" s="205">
        <f>ROUND('1観光消費時系列'!O51/'1観光消費時系列'!O$4*100,1)</f>
        <v>0.1</v>
      </c>
      <c r="P51" s="205">
        <f>ROUND('1観光消費時系列'!P51/'1観光消費時系列'!P$4*100,1)</f>
        <v>0.1</v>
      </c>
      <c r="Q51" s="205">
        <f>ROUND('1観光消費時系列'!Q51/'1観光消費時系列'!Q$4*100,1)</f>
        <v>0.1</v>
      </c>
    </row>
    <row r="52" spans="1:17" x14ac:dyDescent="0.2">
      <c r="A52" s="200">
        <v>501</v>
      </c>
      <c r="B52" s="346" t="s">
        <v>130</v>
      </c>
      <c r="C52" s="363">
        <f>ROUND('1観光消費時系列'!C52/'1観光消費時系列'!C$4*100,1)</f>
        <v>0.5</v>
      </c>
      <c r="D52" s="350">
        <f>ROUND('1観光消費時系列'!D52/'1観光消費時系列'!D$4*100,1)</f>
        <v>0.5</v>
      </c>
      <c r="E52" s="350">
        <f>ROUND('1観光消費時系列'!E52/'1観光消費時系列'!E$4*100,1)</f>
        <v>0.5</v>
      </c>
      <c r="F52" s="350">
        <f>ROUND('1観光消費時系列'!F52/'1観光消費時系列'!F$4*100,1)</f>
        <v>0.5</v>
      </c>
      <c r="G52" s="350">
        <f>ROUND('1観光消費時系列'!G52/'1観光消費時系列'!G$4*100,1)</f>
        <v>0.5</v>
      </c>
      <c r="H52" s="350">
        <f>ROUND('1観光消費時系列'!H52/'1観光消費時系列'!H$4*100,1)</f>
        <v>0.5</v>
      </c>
      <c r="I52" s="350">
        <f>ROUND('1観光消費時系列'!I52/'1観光消費時系列'!I$4*100,1)</f>
        <v>0.5</v>
      </c>
      <c r="J52" s="205">
        <f>ROUND('1観光消費時系列'!J52/'1観光消費時系列'!J$4*100,1)</f>
        <v>0.5</v>
      </c>
      <c r="K52" s="205">
        <f>ROUND('1観光消費時系列'!K52/'1観光消費時系列'!K$4*100,1)</f>
        <v>0.5</v>
      </c>
      <c r="L52" s="205">
        <f>ROUND('1観光消費時系列'!L52/'1観光消費時系列'!L$4*100,1)</f>
        <v>0.5</v>
      </c>
      <c r="M52" s="205">
        <f>ROUND('1観光消費時系列'!M52/'1観光消費時系列'!M$4*100,1)</f>
        <v>0.5</v>
      </c>
      <c r="N52" s="205">
        <f>ROUND('1観光消費時系列'!N52/'1観光消費時系列'!N$4*100,1)</f>
        <v>0.5</v>
      </c>
      <c r="O52" s="205">
        <f>ROUND('1観光消費時系列'!O52/'1観光消費時系列'!O$4*100,1)</f>
        <v>0.5</v>
      </c>
      <c r="P52" s="205">
        <f>ROUND('1観光消費時系列'!P52/'1観光消費時系列'!P$4*100,1)</f>
        <v>0.5</v>
      </c>
      <c r="Q52" s="205">
        <f>ROUND('1観光消費時系列'!Q52/'1観光消費時系列'!Q$4*100,1)</f>
        <v>0.4</v>
      </c>
    </row>
    <row r="53" spans="1:17" x14ac:dyDescent="0.2">
      <c r="A53" s="203"/>
      <c r="B53" s="346" t="s">
        <v>259</v>
      </c>
      <c r="C53" s="363">
        <f>ROUND('1観光消費時系列'!C53/'1観光消費時系列'!C$4*100,1)</f>
        <v>8.3000000000000007</v>
      </c>
      <c r="D53" s="350">
        <f>ROUND('1観光消費時系列'!D53/'1観光消費時系列'!D$4*100,1)</f>
        <v>8.6</v>
      </c>
      <c r="E53" s="350">
        <f>ROUND('1観光消費時系列'!E53/'1観光消費時系列'!E$4*100,1)</f>
        <v>9.6999999999999993</v>
      </c>
      <c r="F53" s="350">
        <f>ROUND('1観光消費時系列'!F53/'1観光消費時系列'!F$4*100,1)</f>
        <v>9.8000000000000007</v>
      </c>
      <c r="G53" s="350">
        <f>ROUND('1観光消費時系列'!G53/'1観光消費時系列'!G$4*100,1)</f>
        <v>10.1</v>
      </c>
      <c r="H53" s="350">
        <f>ROUND('1観光消費時系列'!H53/'1観光消費時系列'!H$4*100,1)</f>
        <v>9.3000000000000007</v>
      </c>
      <c r="I53" s="350">
        <f>ROUND('1観光消費時系列'!I53/'1観光消費時系列'!I$4*100,1)</f>
        <v>9.5</v>
      </c>
      <c r="J53" s="205">
        <f>ROUND('1観光消費時系列'!J53/'1観光消費時系列'!J$4*100,1)</f>
        <v>9.3000000000000007</v>
      </c>
      <c r="K53" s="205">
        <f>ROUND('1観光消費時系列'!K53/'1観光消費時系列'!K$4*100,1)</f>
        <v>9.4</v>
      </c>
      <c r="L53" s="205">
        <f>ROUND('1観光消費時系列'!L53/'1観光消費時系列'!L$4*100,1)</f>
        <v>9</v>
      </c>
      <c r="M53" s="205">
        <f>ROUND('1観光消費時系列'!M53/'1観光消費時系列'!M$4*100,1)</f>
        <v>9.5</v>
      </c>
      <c r="N53" s="205">
        <f>ROUND('1観光消費時系列'!N53/'1観光消費時系列'!N$4*100,1)</f>
        <v>8.8000000000000007</v>
      </c>
      <c r="O53" s="205">
        <f>ROUND('1観光消費時系列'!O53/'1観光消費時系列'!O$4*100,1)</f>
        <v>8.6999999999999993</v>
      </c>
      <c r="P53" s="205">
        <f>ROUND('1観光消費時系列'!P53/'1観光消費時系列'!P$4*100,1)</f>
        <v>8.1999999999999993</v>
      </c>
      <c r="Q53" s="205">
        <f>ROUND('1観光消費時系列'!Q53/'1観光消費時系列'!Q$4*100,1)</f>
        <v>8.1</v>
      </c>
    </row>
    <row r="54" spans="1:17" x14ac:dyDescent="0.2">
      <c r="A54" s="202">
        <v>209</v>
      </c>
      <c r="B54" s="346" t="s">
        <v>270</v>
      </c>
      <c r="C54" s="363">
        <f>ROUND('1観光消費時系列'!C54/'1観光消費時系列'!C$4*100,1)</f>
        <v>4.3</v>
      </c>
      <c r="D54" s="350">
        <f>ROUND('1観光消費時系列'!D54/'1観光消費時系列'!D$4*100,1)</f>
        <v>4.7</v>
      </c>
      <c r="E54" s="350">
        <f>ROUND('1観光消費時系列'!E54/'1観光消費時系列'!E$4*100,1)</f>
        <v>4.5999999999999996</v>
      </c>
      <c r="F54" s="350">
        <f>ROUND('1観光消費時系列'!F54/'1観光消費時系列'!F$4*100,1)</f>
        <v>4.4000000000000004</v>
      </c>
      <c r="G54" s="350">
        <f>ROUND('1観光消費時系列'!G54/'1観光消費時系列'!G$4*100,1)</f>
        <v>4.8</v>
      </c>
      <c r="H54" s="350">
        <f>ROUND('1観光消費時系列'!H54/'1観光消費時系列'!H$4*100,1)</f>
        <v>4.4000000000000004</v>
      </c>
      <c r="I54" s="350">
        <f>ROUND('1観光消費時系列'!I54/'1観光消費時系列'!I$4*100,1)</f>
        <v>4.4000000000000004</v>
      </c>
      <c r="J54" s="205">
        <f>ROUND('1観光消費時系列'!J54/'1観光消費時系列'!J$4*100,1)</f>
        <v>4.3</v>
      </c>
      <c r="K54" s="205">
        <f>ROUND('1観光消費時系列'!K54/'1観光消費時系列'!K$4*100,1)</f>
        <v>4.4000000000000004</v>
      </c>
      <c r="L54" s="205">
        <f>ROUND('1観光消費時系列'!L54/'1観光消費時系列'!L$4*100,1)</f>
        <v>4.4000000000000004</v>
      </c>
      <c r="M54" s="205">
        <f>ROUND('1観光消費時系列'!M54/'1観光消費時系列'!M$4*100,1)</f>
        <v>4.3</v>
      </c>
      <c r="N54" s="205">
        <f>ROUND('1観光消費時系列'!N54/'1観光消費時系列'!N$4*100,1)</f>
        <v>4.0999999999999996</v>
      </c>
      <c r="O54" s="205">
        <f>ROUND('1観光消費時系列'!O54/'1観光消費時系列'!O$4*100,1)</f>
        <v>4.2</v>
      </c>
      <c r="P54" s="205">
        <f>ROUND('1観光消費時系列'!P54/'1観光消費時系列'!P$4*100,1)</f>
        <v>3.8</v>
      </c>
      <c r="Q54" s="205">
        <f>ROUND('1観光消費時系列'!Q54/'1観光消費時系列'!Q$4*100,1)</f>
        <v>3.8</v>
      </c>
    </row>
    <row r="55" spans="1:17" x14ac:dyDescent="0.2">
      <c r="A55" s="200">
        <v>222</v>
      </c>
      <c r="B55" s="346" t="s">
        <v>271</v>
      </c>
      <c r="C55" s="363">
        <f>ROUND('1観光消費時系列'!C55/'1観光消費時系列'!C$4*100,1)</f>
        <v>1</v>
      </c>
      <c r="D55" s="350">
        <f>ROUND('1観光消費時系列'!D55/'1観光消費時系列'!D$4*100,1)</f>
        <v>0.9</v>
      </c>
      <c r="E55" s="350">
        <f>ROUND('1観光消費時系列'!E55/'1観光消費時系列'!E$4*100,1)</f>
        <v>1.1000000000000001</v>
      </c>
      <c r="F55" s="350">
        <f>ROUND('1観光消費時系列'!F55/'1観光消費時系列'!F$4*100,1)</f>
        <v>1.2</v>
      </c>
      <c r="G55" s="350">
        <f>ROUND('1観光消費時系列'!G55/'1観光消費時系列'!G$4*100,1)</f>
        <v>1.1000000000000001</v>
      </c>
      <c r="H55" s="350">
        <f>ROUND('1観光消費時系列'!H55/'1観光消費時系列'!H$4*100,1)</f>
        <v>1</v>
      </c>
      <c r="I55" s="350">
        <f>ROUND('1観光消費時系列'!I55/'1観光消費時系列'!I$4*100,1)</f>
        <v>1.1000000000000001</v>
      </c>
      <c r="J55" s="205">
        <f>ROUND('1観光消費時系列'!J55/'1観光消費時系列'!J$4*100,1)</f>
        <v>1.1000000000000001</v>
      </c>
      <c r="K55" s="205">
        <f>ROUND('1観光消費時系列'!K55/'1観光消費時系列'!K$4*100,1)</f>
        <v>1</v>
      </c>
      <c r="L55" s="205">
        <f>ROUND('1観光消費時系列'!L55/'1観光消費時系列'!L$4*100,1)</f>
        <v>0.9</v>
      </c>
      <c r="M55" s="205">
        <f>ROUND('1観光消費時系列'!M55/'1観光消費時系列'!M$4*100,1)</f>
        <v>0.8</v>
      </c>
      <c r="N55" s="205">
        <f>ROUND('1観光消費時系列'!N55/'1観光消費時系列'!N$4*100,1)</f>
        <v>0.8</v>
      </c>
      <c r="O55" s="205">
        <f>ROUND('1観光消費時系列'!O55/'1観光消費時系列'!O$4*100,1)</f>
        <v>0.9</v>
      </c>
      <c r="P55" s="205">
        <f>ROUND('1観光消費時系列'!P55/'1観光消費時系列'!P$4*100,1)</f>
        <v>0.9</v>
      </c>
      <c r="Q55" s="205">
        <f>ROUND('1観光消費時系列'!Q55/'1観光消費時系列'!Q$4*100,1)</f>
        <v>0.9</v>
      </c>
    </row>
    <row r="56" spans="1:17" x14ac:dyDescent="0.2">
      <c r="A56" s="200">
        <v>225</v>
      </c>
      <c r="B56" s="346" t="s">
        <v>11</v>
      </c>
      <c r="C56" s="363">
        <f>ROUND('1観光消費時系列'!C56/'1観光消費時系列'!C$4*100,1)</f>
        <v>0.7</v>
      </c>
      <c r="D56" s="350">
        <f>ROUND('1観光消費時系列'!D56/'1観光消費時系列'!D$4*100,1)</f>
        <v>0.7</v>
      </c>
      <c r="E56" s="350">
        <f>ROUND('1観光消費時系列'!E56/'1観光消費時系列'!E$4*100,1)</f>
        <v>1.3</v>
      </c>
      <c r="F56" s="350">
        <f>ROUND('1観光消費時系列'!F56/'1観光消費時系列'!F$4*100,1)</f>
        <v>1.6</v>
      </c>
      <c r="G56" s="350">
        <f>ROUND('1観光消費時系列'!G56/'1観光消費時系列'!G$4*100,1)</f>
        <v>1.6</v>
      </c>
      <c r="H56" s="350">
        <f>ROUND('1観光消費時系列'!H56/'1観光消費時系列'!H$4*100,1)</f>
        <v>1.4</v>
      </c>
      <c r="I56" s="350">
        <f>ROUND('1観光消費時系列'!I56/'1観光消費時系列'!I$4*100,1)</f>
        <v>1.4</v>
      </c>
      <c r="J56" s="205">
        <f>ROUND('1観光消費時系列'!J56/'1観光消費時系列'!J$4*100,1)</f>
        <v>1.3</v>
      </c>
      <c r="K56" s="205">
        <f>ROUND('1観光消費時系列'!K56/'1観光消費時系列'!K$4*100,1)</f>
        <v>1.3</v>
      </c>
      <c r="L56" s="205">
        <f>ROUND('1観光消費時系列'!L56/'1観光消費時系列'!L$4*100,1)</f>
        <v>1.3</v>
      </c>
      <c r="M56" s="205">
        <f>ROUND('1観光消費時系列'!M56/'1観光消費時系列'!M$4*100,1)</f>
        <v>1.4</v>
      </c>
      <c r="N56" s="205">
        <f>ROUND('1観光消費時系列'!N56/'1観光消費時系列'!N$4*100,1)</f>
        <v>1.3</v>
      </c>
      <c r="O56" s="205">
        <f>ROUND('1観光消費時系列'!O56/'1観光消費時系列'!O$4*100,1)</f>
        <v>1.3</v>
      </c>
      <c r="P56" s="205">
        <f>ROUND('1観光消費時系列'!P56/'1観光消費時系列'!P$4*100,1)</f>
        <v>1.3</v>
      </c>
      <c r="Q56" s="205">
        <f>ROUND('1観光消費時系列'!Q56/'1観光消費時系列'!Q$4*100,1)</f>
        <v>1.2</v>
      </c>
    </row>
    <row r="57" spans="1:17" x14ac:dyDescent="0.2">
      <c r="A57" s="200">
        <v>585</v>
      </c>
      <c r="B57" s="346" t="s">
        <v>272</v>
      </c>
      <c r="C57" s="363">
        <f>ROUND('1観光消費時系列'!C57/'1観光消費時系列'!C$4*100,1)</f>
        <v>1.3</v>
      </c>
      <c r="D57" s="350">
        <f>ROUND('1観光消費時系列'!D57/'1観光消費時系列'!D$4*100,1)</f>
        <v>1.4</v>
      </c>
      <c r="E57" s="350">
        <f>ROUND('1観光消費時系列'!E57/'1観光消費時系列'!E$4*100,1)</f>
        <v>1.5</v>
      </c>
      <c r="F57" s="350">
        <f>ROUND('1観光消費時系列'!F57/'1観光消費時系列'!F$4*100,1)</f>
        <v>1.5</v>
      </c>
      <c r="G57" s="350">
        <f>ROUND('1観光消費時系列'!G57/'1観光消費時系列'!G$4*100,1)</f>
        <v>1.5</v>
      </c>
      <c r="H57" s="350">
        <f>ROUND('1観光消費時系列'!H57/'1観光消費時系列'!H$4*100,1)</f>
        <v>1.4</v>
      </c>
      <c r="I57" s="350">
        <f>ROUND('1観光消費時系列'!I57/'1観光消費時系列'!I$4*100,1)</f>
        <v>1.5</v>
      </c>
      <c r="J57" s="205">
        <f>ROUND('1観光消費時系列'!J57/'1観光消費時系列'!J$4*100,1)</f>
        <v>1.4</v>
      </c>
      <c r="K57" s="205">
        <f>ROUND('1観光消費時系列'!K57/'1観光消費時系列'!K$4*100,1)</f>
        <v>1.5</v>
      </c>
      <c r="L57" s="205">
        <f>ROUND('1観光消費時系列'!L57/'1観光消費時系列'!L$4*100,1)</f>
        <v>1.3</v>
      </c>
      <c r="M57" s="205">
        <f>ROUND('1観光消費時系列'!M57/'1観光消費時系列'!M$4*100,1)</f>
        <v>1.8</v>
      </c>
      <c r="N57" s="205">
        <f>ROUND('1観光消費時系列'!N57/'1観光消費時系列'!N$4*100,1)</f>
        <v>1.5</v>
      </c>
      <c r="O57" s="205">
        <f>ROUND('1観光消費時系列'!O57/'1観光消費時系列'!O$4*100,1)</f>
        <v>1.3</v>
      </c>
      <c r="P57" s="205">
        <f>ROUND('1観光消費時系列'!P57/'1観光消費時系列'!P$4*100,1)</f>
        <v>1.2</v>
      </c>
      <c r="Q57" s="205">
        <f>ROUND('1観光消費時系列'!Q57/'1観光消費時系列'!Q$4*100,1)</f>
        <v>1.2</v>
      </c>
    </row>
    <row r="58" spans="1:17" x14ac:dyDescent="0.2">
      <c r="A58" s="200">
        <v>586</v>
      </c>
      <c r="B58" s="346" t="s">
        <v>273</v>
      </c>
      <c r="C58" s="363">
        <f>ROUND('1観光消費時系列'!C58/'1観光消費時系列'!C$4*100,1)</f>
        <v>1</v>
      </c>
      <c r="D58" s="350">
        <f>ROUND('1観光消費時系列'!D58/'1観光消費時系列'!D$4*100,1)</f>
        <v>1</v>
      </c>
      <c r="E58" s="350">
        <f>ROUND('1観光消費時系列'!E58/'1観光消費時系列'!E$4*100,1)</f>
        <v>1.1000000000000001</v>
      </c>
      <c r="F58" s="350">
        <f>ROUND('1観光消費時系列'!F58/'1観光消費時系列'!F$4*100,1)</f>
        <v>1.1000000000000001</v>
      </c>
      <c r="G58" s="350">
        <f>ROUND('1観光消費時系列'!G58/'1観光消費時系列'!G$4*100,1)</f>
        <v>1.1000000000000001</v>
      </c>
      <c r="H58" s="350">
        <f>ROUND('1観光消費時系列'!H58/'1観光消費時系列'!H$4*100,1)</f>
        <v>1.1000000000000001</v>
      </c>
      <c r="I58" s="350">
        <f>ROUND('1観光消費時系列'!I58/'1観光消費時系列'!I$4*100,1)</f>
        <v>1.1000000000000001</v>
      </c>
      <c r="J58" s="205">
        <f>ROUND('1観光消費時系列'!J58/'1観光消費時系列'!J$4*100,1)</f>
        <v>1.1000000000000001</v>
      </c>
      <c r="K58" s="205">
        <f>ROUND('1観光消費時系列'!K58/'1観光消費時系列'!K$4*100,1)</f>
        <v>1.1000000000000001</v>
      </c>
      <c r="L58" s="205">
        <f>ROUND('1観光消費時系列'!L58/'1観光消費時系列'!L$4*100,1)</f>
        <v>1</v>
      </c>
      <c r="M58" s="205">
        <f>ROUND('1観光消費時系列'!M58/'1観光消費時系列'!M$4*100,1)</f>
        <v>1.1000000000000001</v>
      </c>
      <c r="N58" s="205">
        <f>ROUND('1観光消費時系列'!N58/'1観光消費時系列'!N$4*100,1)</f>
        <v>1.1000000000000001</v>
      </c>
      <c r="O58" s="205">
        <f>ROUND('1観光消費時系列'!O58/'1観光消費時系列'!O$4*100,1)</f>
        <v>1</v>
      </c>
      <c r="P58" s="205">
        <f>ROUND('1観光消費時系列'!P58/'1観光消費時系列'!P$4*100,1)</f>
        <v>1</v>
      </c>
      <c r="Q58" s="205">
        <f>ROUND('1観光消費時系列'!Q58/'1観光消費時系列'!Q$4*100,1)</f>
        <v>1</v>
      </c>
    </row>
    <row r="59" spans="1:17" x14ac:dyDescent="0.2">
      <c r="A59" s="203"/>
      <c r="B59" s="346" t="s">
        <v>260</v>
      </c>
      <c r="C59" s="363">
        <f>ROUND('1観光消費時系列'!C59/'1観光消費時系列'!C$4*100,1)</f>
        <v>3.2</v>
      </c>
      <c r="D59" s="350">
        <f>ROUND('1観光消費時系列'!D59/'1観光消費時系列'!D$4*100,1)</f>
        <v>3.2</v>
      </c>
      <c r="E59" s="350">
        <f>ROUND('1観光消費時系列'!E59/'1観光消費時系列'!E$4*100,1)</f>
        <v>3.2</v>
      </c>
      <c r="F59" s="350">
        <f>ROUND('1観光消費時系列'!F59/'1観光消費時系列'!F$4*100,1)</f>
        <v>3</v>
      </c>
      <c r="G59" s="350">
        <f>ROUND('1観光消費時系列'!G59/'1観光消費時系列'!G$4*100,1)</f>
        <v>2.9</v>
      </c>
      <c r="H59" s="350">
        <f>ROUND('1観光消費時系列'!H59/'1観光消費時系列'!H$4*100,1)</f>
        <v>2.8</v>
      </c>
      <c r="I59" s="350">
        <f>ROUND('1観光消費時系列'!I59/'1観光消費時系列'!I$4*100,1)</f>
        <v>2.9</v>
      </c>
      <c r="J59" s="205">
        <f>ROUND('1観光消費時系列'!J59/'1観光消費時系列'!J$4*100,1)</f>
        <v>2.9</v>
      </c>
      <c r="K59" s="205">
        <f>ROUND('1観光消費時系列'!K59/'1観光消費時系列'!K$4*100,1)</f>
        <v>3</v>
      </c>
      <c r="L59" s="205">
        <f>ROUND('1観光消費時系列'!L59/'1観光消費時系列'!L$4*100,1)</f>
        <v>3.3</v>
      </c>
      <c r="M59" s="205">
        <f>ROUND('1観光消費時系列'!M59/'1観光消費時系列'!M$4*100,1)</f>
        <v>3.8</v>
      </c>
      <c r="N59" s="205">
        <f>ROUND('1観光消費時系列'!N59/'1観光消費時系列'!N$4*100,1)</f>
        <v>4</v>
      </c>
      <c r="O59" s="205">
        <f>ROUND('1観光消費時系列'!O59/'1観光消費時系列'!O$4*100,1)</f>
        <v>3.4</v>
      </c>
      <c r="P59" s="205">
        <f>ROUND('1観光消費時系列'!P59/'1観光消費時系列'!P$4*100,1)</f>
        <v>3.4</v>
      </c>
      <c r="Q59" s="205">
        <f>ROUND('1観光消費時系列'!Q59/'1観光消費時系列'!Q$4*100,1)</f>
        <v>3.3</v>
      </c>
    </row>
    <row r="60" spans="1:17" x14ac:dyDescent="0.2">
      <c r="A60" s="200">
        <v>221</v>
      </c>
      <c r="B60" s="346" t="s">
        <v>420</v>
      </c>
      <c r="C60" s="363">
        <f>ROUND('1観光消費時系列'!C60/'1観光消費時系列'!C$4*100,1)</f>
        <v>1.8</v>
      </c>
      <c r="D60" s="350">
        <f>ROUND('1観光消費時系列'!D60/'1観光消費時系列'!D$4*100,1)</f>
        <v>1.8</v>
      </c>
      <c r="E60" s="350">
        <f>ROUND('1観光消費時系列'!E60/'1観光消費時系列'!E$4*100,1)</f>
        <v>1.7</v>
      </c>
      <c r="F60" s="350">
        <f>ROUND('1観光消費時系列'!F60/'1観光消費時系列'!F$4*100,1)</f>
        <v>1.6</v>
      </c>
      <c r="G60" s="350">
        <f>ROUND('1観光消費時系列'!G60/'1観光消費時系列'!G$4*100,1)</f>
        <v>1.5</v>
      </c>
      <c r="H60" s="350">
        <f>ROUND('1観光消費時系列'!H60/'1観光消費時系列'!H$4*100,1)</f>
        <v>1.5</v>
      </c>
      <c r="I60" s="350">
        <f>ROUND('1観光消費時系列'!I60/'1観光消費時系列'!I$4*100,1)</f>
        <v>1.6</v>
      </c>
      <c r="J60" s="205">
        <f>ROUND('1観光消費時系列'!J60/'1観光消費時系列'!J$4*100,1)</f>
        <v>1.6</v>
      </c>
      <c r="K60" s="205">
        <f>ROUND('1観光消費時系列'!K60/'1観光消費時系列'!K$4*100,1)</f>
        <v>1.5</v>
      </c>
      <c r="L60" s="205">
        <f>ROUND('1観光消費時系列'!L60/'1観光消費時系列'!L$4*100,1)</f>
        <v>1.8</v>
      </c>
      <c r="M60" s="205">
        <f>ROUND('1観光消費時系列'!M60/'1観光消費時系列'!M$4*100,1)</f>
        <v>2.1</v>
      </c>
      <c r="N60" s="205">
        <f>ROUND('1観光消費時系列'!N60/'1観光消費時系列'!N$4*100,1)</f>
        <v>2.2999999999999998</v>
      </c>
      <c r="O60" s="205">
        <f>ROUND('1観光消費時系列'!O60/'1観光消費時系列'!O$4*100,1)</f>
        <v>1.9</v>
      </c>
      <c r="P60" s="205">
        <f>ROUND('1観光消費時系列'!P60/'1観光消費時系列'!P$4*100,1)</f>
        <v>2.1</v>
      </c>
      <c r="Q60" s="205">
        <f>ROUND('1観光消費時系列'!Q60/'1観光消費時系列'!Q$4*100,1)</f>
        <v>2</v>
      </c>
    </row>
    <row r="61" spans="1:17" x14ac:dyDescent="0.2">
      <c r="A61" s="200">
        <v>223</v>
      </c>
      <c r="B61" s="346" t="s">
        <v>5</v>
      </c>
      <c r="C61" s="363">
        <f>ROUND('1観光消費時系列'!C61/'1観光消費時系列'!C$4*100,1)</f>
        <v>1.5</v>
      </c>
      <c r="D61" s="350">
        <f>ROUND('1観光消費時系列'!D61/'1観光消費時系列'!D$4*100,1)</f>
        <v>1.4</v>
      </c>
      <c r="E61" s="350">
        <f>ROUND('1観光消費時系列'!E61/'1観光消費時系列'!E$4*100,1)</f>
        <v>1.5</v>
      </c>
      <c r="F61" s="350">
        <f>ROUND('1観光消費時系列'!F61/'1観光消費時系列'!F$4*100,1)</f>
        <v>1.4</v>
      </c>
      <c r="G61" s="350">
        <f>ROUND('1観光消費時系列'!G61/'1観光消費時系列'!G$4*100,1)</f>
        <v>1.3</v>
      </c>
      <c r="H61" s="350">
        <f>ROUND('1観光消費時系列'!H61/'1観光消費時系列'!H$4*100,1)</f>
        <v>1.3</v>
      </c>
      <c r="I61" s="350">
        <f>ROUND('1観光消費時系列'!I61/'1観光消費時系列'!I$4*100,1)</f>
        <v>1.3</v>
      </c>
      <c r="J61" s="205">
        <f>ROUND('1観光消費時系列'!J61/'1観光消費時系列'!J$4*100,1)</f>
        <v>1.4</v>
      </c>
      <c r="K61" s="205">
        <f>ROUND('1観光消費時系列'!K61/'1観光消費時系列'!K$4*100,1)</f>
        <v>1.4</v>
      </c>
      <c r="L61" s="205">
        <f>ROUND('1観光消費時系列'!L61/'1観光消費時系列'!L$4*100,1)</f>
        <v>1.5</v>
      </c>
      <c r="M61" s="205">
        <f>ROUND('1観光消費時系列'!M61/'1観光消費時系列'!M$4*100,1)</f>
        <v>1.6</v>
      </c>
      <c r="N61" s="205">
        <f>ROUND('1観光消費時系列'!N61/'1観光消費時系列'!N$4*100,1)</f>
        <v>1.7</v>
      </c>
      <c r="O61" s="205">
        <f>ROUND('1観光消費時系列'!O61/'1観光消費時系列'!O$4*100,1)</f>
        <v>1.5</v>
      </c>
      <c r="P61" s="205">
        <f>ROUND('1観光消費時系列'!P61/'1観光消費時系列'!P$4*100,1)</f>
        <v>1.4</v>
      </c>
      <c r="Q61" s="205">
        <f>ROUND('1観光消費時系列'!Q61/'1観光消費時系列'!Q$4*100,1)</f>
        <v>1.3</v>
      </c>
    </row>
    <row r="62" spans="1:17" x14ac:dyDescent="0.2">
      <c r="A62" s="203"/>
      <c r="B62" s="346" t="s">
        <v>261</v>
      </c>
      <c r="C62" s="363">
        <f>ROUND('1観光消費時系列'!C62/'1観光消費時系列'!C$4*100,1)</f>
        <v>9.6</v>
      </c>
      <c r="D62" s="350">
        <f>ROUND('1観光消費時系列'!D62/'1観光消費時系列'!D$4*100,1)</f>
        <v>9.1999999999999993</v>
      </c>
      <c r="E62" s="350">
        <f>ROUND('1観光消費時系列'!E62/'1観光消費時系列'!E$4*100,1)</f>
        <v>9.5</v>
      </c>
      <c r="F62" s="350">
        <f>ROUND('1観光消費時系列'!F62/'1観光消費時系列'!F$4*100,1)</f>
        <v>9</v>
      </c>
      <c r="G62" s="350">
        <f>ROUND('1観光消費時系列'!G62/'1観光消費時系列'!G$4*100,1)</f>
        <v>9.6999999999999993</v>
      </c>
      <c r="H62" s="350">
        <f>ROUND('1観光消費時系列'!H62/'1観光消費時系列'!H$4*100,1)</f>
        <v>9.9</v>
      </c>
      <c r="I62" s="350">
        <f>ROUND('1観光消費時系列'!I62/'1観光消費時系列'!I$4*100,1)</f>
        <v>9.6</v>
      </c>
      <c r="J62" s="205">
        <f>ROUND('1観光消費時系列'!J62/'1観光消費時系列'!J$4*100,1)</f>
        <v>9.5</v>
      </c>
      <c r="K62" s="205">
        <f>ROUND('1観光消費時系列'!K62/'1観光消費時系列'!K$4*100,1)</f>
        <v>9.3000000000000007</v>
      </c>
      <c r="L62" s="205">
        <f>ROUND('1観光消費時系列'!L62/'1観光消費時系列'!L$4*100,1)</f>
        <v>9.4</v>
      </c>
      <c r="M62" s="205">
        <f>ROUND('1観光消費時系列'!M62/'1観光消費時系列'!M$4*100,1)</f>
        <v>10.199999999999999</v>
      </c>
      <c r="N62" s="205">
        <f>ROUND('1観光消費時系列'!N62/'1観光消費時系列'!N$4*100,1)</f>
        <v>11.4</v>
      </c>
      <c r="O62" s="205">
        <f>ROUND('1観光消費時系列'!O62/'1観光消費時系列'!O$4*100,1)</f>
        <v>11</v>
      </c>
      <c r="P62" s="205">
        <f>ROUND('1観光消費時系列'!P62/'1観光消費時系列'!P$4*100,1)</f>
        <v>10.7</v>
      </c>
      <c r="Q62" s="205">
        <f>ROUND('1観光消費時系列'!Q62/'1観光消費時系列'!Q$4*100,1)</f>
        <v>10</v>
      </c>
    </row>
    <row r="63" spans="1:17" x14ac:dyDescent="0.2">
      <c r="A63" s="200">
        <v>205</v>
      </c>
      <c r="B63" s="346" t="s">
        <v>137</v>
      </c>
      <c r="C63" s="363">
        <f>ROUND('1観光消費時系列'!C63/'1観光消費時系列'!C$4*100,1)</f>
        <v>1.9</v>
      </c>
      <c r="D63" s="350">
        <f>ROUND('1観光消費時系列'!D63/'1観光消費時系列'!D$4*100,1)</f>
        <v>2</v>
      </c>
      <c r="E63" s="350">
        <f>ROUND('1観光消費時系列'!E63/'1観光消費時系列'!E$4*100,1)</f>
        <v>2.1</v>
      </c>
      <c r="F63" s="350">
        <f>ROUND('1観光消費時系列'!F63/'1観光消費時系列'!F$4*100,1)</f>
        <v>1.9</v>
      </c>
      <c r="G63" s="350">
        <f>ROUND('1観光消費時系列'!G63/'1観光消費時系列'!G$4*100,1)</f>
        <v>2.1</v>
      </c>
      <c r="H63" s="350">
        <f>ROUND('1観光消費時系列'!H63/'1観光消費時系列'!H$4*100,1)</f>
        <v>2.1</v>
      </c>
      <c r="I63" s="350">
        <f>ROUND('1観光消費時系列'!I63/'1観光消費時系列'!I$4*100,1)</f>
        <v>2.1</v>
      </c>
      <c r="J63" s="205">
        <f>ROUND('1観光消費時系列'!J63/'1観光消費時系列'!J$4*100,1)</f>
        <v>2.2000000000000002</v>
      </c>
      <c r="K63" s="205">
        <f>ROUND('1観光消費時系列'!K63/'1観光消費時系列'!K$4*100,1)</f>
        <v>2.2000000000000002</v>
      </c>
      <c r="L63" s="205">
        <f>ROUND('1観光消費時系列'!L63/'1観光消費時系列'!L$4*100,1)</f>
        <v>2.2000000000000002</v>
      </c>
      <c r="M63" s="205">
        <f>ROUND('1観光消費時系列'!M63/'1観光消費時系列'!M$4*100,1)</f>
        <v>2.6</v>
      </c>
      <c r="N63" s="205">
        <f>ROUND('1観光消費時系列'!N63/'1観光消費時系列'!N$4*100,1)</f>
        <v>3.1</v>
      </c>
      <c r="O63" s="205">
        <f>ROUND('1観光消費時系列'!O63/'1観光消費時系列'!O$4*100,1)</f>
        <v>2.4</v>
      </c>
      <c r="P63" s="205">
        <f>ROUND('1観光消費時系列'!P63/'1観光消費時系列'!P$4*100,1)</f>
        <v>2.2999999999999998</v>
      </c>
      <c r="Q63" s="205">
        <f>ROUND('1観光消費時系列'!Q63/'1観光消費時系列'!Q$4*100,1)</f>
        <v>2.2000000000000002</v>
      </c>
    </row>
    <row r="64" spans="1:17" x14ac:dyDescent="0.2">
      <c r="A64" s="200">
        <v>224</v>
      </c>
      <c r="B64" s="346" t="s">
        <v>3</v>
      </c>
      <c r="C64" s="363">
        <f>ROUND('1観光消費時系列'!C64/'1観光消費時系列'!C$4*100,1)</f>
        <v>3</v>
      </c>
      <c r="D64" s="350">
        <f>ROUND('1観光消費時系列'!D64/'1観光消費時系列'!D$4*100,1)</f>
        <v>2.9</v>
      </c>
      <c r="E64" s="350">
        <f>ROUND('1観光消費時系列'!E64/'1観光消費時系列'!E$4*100,1)</f>
        <v>3.1</v>
      </c>
      <c r="F64" s="350">
        <f>ROUND('1観光消費時系列'!F64/'1観光消費時系列'!F$4*100,1)</f>
        <v>2.9</v>
      </c>
      <c r="G64" s="350">
        <f>ROUND('1観光消費時系列'!G64/'1観光消費時系列'!G$4*100,1)</f>
        <v>2.5</v>
      </c>
      <c r="H64" s="350">
        <f>ROUND('1観光消費時系列'!H64/'1観光消費時系列'!H$4*100,1)</f>
        <v>2.5</v>
      </c>
      <c r="I64" s="350">
        <f>ROUND('1観光消費時系列'!I64/'1観光消費時系列'!I$4*100,1)</f>
        <v>2.6</v>
      </c>
      <c r="J64" s="205">
        <f>ROUND('1観光消費時系列'!J64/'1観光消費時系列'!J$4*100,1)</f>
        <v>2.5</v>
      </c>
      <c r="K64" s="205">
        <f>ROUND('1観光消費時系列'!K64/'1観光消費時系列'!K$4*100,1)</f>
        <v>2.2999999999999998</v>
      </c>
      <c r="L64" s="205">
        <f>ROUND('1観光消費時系列'!L64/'1観光消費時系列'!L$4*100,1)</f>
        <v>2.2999999999999998</v>
      </c>
      <c r="M64" s="205">
        <f>ROUND('1観光消費時系列'!M64/'1観光消費時系列'!M$4*100,1)</f>
        <v>2.2000000000000002</v>
      </c>
      <c r="N64" s="205">
        <f>ROUND('1観光消費時系列'!N64/'1観光消費時系列'!N$4*100,1)</f>
        <v>2.4</v>
      </c>
      <c r="O64" s="205">
        <f>ROUND('1観光消費時系列'!O64/'1観光消費時系列'!O$4*100,1)</f>
        <v>2.7</v>
      </c>
      <c r="P64" s="205">
        <f>ROUND('1観光消費時系列'!P64/'1観光消費時系列'!P$4*100,1)</f>
        <v>2.4</v>
      </c>
      <c r="Q64" s="205">
        <f>ROUND('1観光消費時系列'!Q64/'1観光消費時系列'!Q$4*100,1)</f>
        <v>2.5</v>
      </c>
    </row>
    <row r="65" spans="1:17" x14ac:dyDescent="0.2">
      <c r="A65" s="204">
        <v>226</v>
      </c>
      <c r="B65" s="347" t="s">
        <v>1</v>
      </c>
      <c r="C65" s="364">
        <f>ROUND('1観光消費時系列'!C65/'1観光消費時系列'!C$4*100,1)</f>
        <v>4.5999999999999996</v>
      </c>
      <c r="D65" s="351">
        <f>ROUND('1観光消費時系列'!D65/'1観光消費時系列'!D$4*100,1)</f>
        <v>4.3</v>
      </c>
      <c r="E65" s="351">
        <f>ROUND('1観光消費時系列'!E65/'1観光消費時系列'!E$4*100,1)</f>
        <v>4.4000000000000004</v>
      </c>
      <c r="F65" s="351">
        <f>ROUND('1観光消費時系列'!F65/'1観光消費時系列'!F$4*100,1)</f>
        <v>4.2</v>
      </c>
      <c r="G65" s="351">
        <f>ROUND('1観光消費時系列'!G65/'1観光消費時系列'!G$4*100,1)</f>
        <v>5.2</v>
      </c>
      <c r="H65" s="351">
        <f>ROUND('1観光消費時系列'!H65/'1観光消費時系列'!H$4*100,1)</f>
        <v>5.2</v>
      </c>
      <c r="I65" s="351">
        <f>ROUND('1観光消費時系列'!I65/'1観光消費時系列'!I$4*100,1)</f>
        <v>4.9000000000000004</v>
      </c>
      <c r="J65" s="206">
        <f>ROUND('1観光消費時系列'!J65/'1観光消費時系列'!J$4*100,1)</f>
        <v>4.8</v>
      </c>
      <c r="K65" s="206">
        <f>ROUND('1観光消費時系列'!K65/'1観光消費時系列'!K$4*100,1)</f>
        <v>4.8</v>
      </c>
      <c r="L65" s="206">
        <f>ROUND('1観光消費時系列'!L65/'1観光消費時系列'!L$4*100,1)</f>
        <v>4.9000000000000004</v>
      </c>
      <c r="M65" s="206">
        <f>ROUND('1観光消費時系列'!M65/'1観光消費時系列'!M$4*100,1)</f>
        <v>5.4</v>
      </c>
      <c r="N65" s="206">
        <f>ROUND('1観光消費時系列'!N65/'1観光消費時系列'!N$4*100,1)</f>
        <v>5.8</v>
      </c>
      <c r="O65" s="206">
        <f>ROUND('1観光消費時系列'!O65/'1観光消費時系列'!O$4*100,1)</f>
        <v>5.9</v>
      </c>
      <c r="P65" s="206">
        <f>ROUND('1観光消費時系列'!P65/'1観光消費時系列'!P$4*100,1)</f>
        <v>5.9</v>
      </c>
      <c r="Q65" s="206">
        <f>ROUND('1観光消費時系列'!Q65/'1観光消費時系列'!Q$4*100,1)</f>
        <v>5.3</v>
      </c>
    </row>
    <row r="66" spans="1:17" x14ac:dyDescent="0.2">
      <c r="A66" s="31" t="s">
        <v>571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S68"/>
  <sheetViews>
    <sheetView workbookViewId="0">
      <pane xSplit="2" ySplit="3" topLeftCell="I51" activePane="bottomRight" state="frozen"/>
      <selection pane="topRight" activeCell="C1" sqref="C1"/>
      <selection pane="bottomLeft" activeCell="A4" sqref="A4"/>
      <selection pane="bottomRight" activeCell="P3" sqref="P3"/>
    </sheetView>
  </sheetViews>
  <sheetFormatPr defaultColWidth="9" defaultRowHeight="13" x14ac:dyDescent="0.2"/>
  <cols>
    <col min="1" max="1" width="6.26953125" style="158" customWidth="1"/>
    <col min="2" max="2" width="11.453125" style="158" customWidth="1"/>
    <col min="3" max="17" width="11" style="158" customWidth="1"/>
    <col min="18" max="16384" width="9" style="158"/>
  </cols>
  <sheetData>
    <row r="1" spans="1:19" x14ac:dyDescent="0.2">
      <c r="A1" s="156" t="s">
        <v>487</v>
      </c>
      <c r="B1" s="211"/>
      <c r="C1" s="31"/>
      <c r="D1" s="31"/>
      <c r="E1" s="31"/>
      <c r="G1" s="31"/>
      <c r="K1" s="403" t="str">
        <f>推計方法!H1</f>
        <v>2026.2.22</v>
      </c>
      <c r="L1" s="31"/>
      <c r="N1" s="159" t="s">
        <v>150</v>
      </c>
      <c r="O1" s="31"/>
      <c r="P1" s="31"/>
      <c r="Q1" s="31"/>
      <c r="R1" s="211"/>
    </row>
    <row r="2" spans="1:19" x14ac:dyDescent="0.2">
      <c r="A2" s="754" t="s">
        <v>300</v>
      </c>
      <c r="B2" s="766"/>
      <c r="C2" s="215"/>
      <c r="D2" s="157"/>
      <c r="E2" s="157"/>
      <c r="F2" s="157"/>
      <c r="G2" s="157"/>
      <c r="H2" s="157"/>
      <c r="I2" s="193" t="s">
        <v>298</v>
      </c>
      <c r="J2" s="193"/>
      <c r="K2" s="193"/>
      <c r="L2" s="193"/>
      <c r="M2" s="193"/>
      <c r="N2" s="193"/>
      <c r="O2" s="193"/>
      <c r="P2" s="193"/>
      <c r="Q2" s="193"/>
      <c r="R2" s="157"/>
      <c r="S2" s="389"/>
    </row>
    <row r="3" spans="1:19" x14ac:dyDescent="0.2">
      <c r="A3" s="756"/>
      <c r="B3" s="767"/>
      <c r="C3" s="196" t="s">
        <v>69</v>
      </c>
      <c r="D3" s="155" t="s">
        <v>70</v>
      </c>
      <c r="E3" s="155" t="s">
        <v>67</v>
      </c>
      <c r="F3" s="155" t="s">
        <v>61</v>
      </c>
      <c r="G3" s="155" t="s">
        <v>60</v>
      </c>
      <c r="H3" s="155" t="s">
        <v>59</v>
      </c>
      <c r="I3" s="92" t="s">
        <v>58</v>
      </c>
      <c r="J3" s="92" t="s">
        <v>371</v>
      </c>
      <c r="K3" s="92" t="s">
        <v>438</v>
      </c>
      <c r="L3" s="92" t="s">
        <v>441</v>
      </c>
      <c r="M3" s="92" t="s">
        <v>494</v>
      </c>
      <c r="N3" s="234" t="s">
        <v>553</v>
      </c>
      <c r="O3" s="234" t="s">
        <v>577</v>
      </c>
      <c r="P3" s="234" t="s">
        <v>617</v>
      </c>
      <c r="Q3" s="636" t="s">
        <v>629</v>
      </c>
      <c r="R3" s="7" t="s">
        <v>642</v>
      </c>
      <c r="S3" s="213" t="s">
        <v>421</v>
      </c>
    </row>
    <row r="4" spans="1:19" x14ac:dyDescent="0.2">
      <c r="A4" s="202"/>
      <c r="B4" s="194" t="s">
        <v>252</v>
      </c>
      <c r="C4" s="216">
        <f>SUM(C5:C14)</f>
        <v>505104</v>
      </c>
      <c r="D4" s="190">
        <f t="shared" ref="D4:J4" si="0">SUM(D5:D14)</f>
        <v>489127</v>
      </c>
      <c r="E4" s="190">
        <f t="shared" si="0"/>
        <v>481850</v>
      </c>
      <c r="F4" s="190">
        <f t="shared" si="0"/>
        <v>500288</v>
      </c>
      <c r="G4" s="190">
        <f t="shared" si="0"/>
        <v>482124</v>
      </c>
      <c r="H4" s="190">
        <f t="shared" si="0"/>
        <v>560407</v>
      </c>
      <c r="I4" s="190">
        <f t="shared" si="0"/>
        <v>615483</v>
      </c>
      <c r="J4" s="190">
        <f t="shared" si="0"/>
        <v>644915</v>
      </c>
      <c r="K4" s="190">
        <f t="shared" ref="K4:L4" si="1">SUM(K5:K14)</f>
        <v>622541</v>
      </c>
      <c r="L4" s="190">
        <f t="shared" si="1"/>
        <v>704832</v>
      </c>
      <c r="M4" s="190">
        <f t="shared" ref="M4:N4" si="2">SUM(M5:M14)</f>
        <v>350627</v>
      </c>
      <c r="N4" s="190">
        <f t="shared" si="2"/>
        <v>429275</v>
      </c>
      <c r="O4" s="190">
        <f t="shared" ref="O4" si="3">SUM(O5:O14)</f>
        <v>614966</v>
      </c>
      <c r="P4" s="190">
        <f t="shared" ref="P4:Q4" si="4">SUM(P5:P14)</f>
        <v>867295</v>
      </c>
      <c r="Q4" s="190">
        <f t="shared" si="4"/>
        <v>822994</v>
      </c>
      <c r="R4" s="508">
        <f>ROUND((Q4-P4)/P4*100,1)</f>
        <v>-5.0999999999999996</v>
      </c>
      <c r="S4" s="729">
        <f>ROUND(P4/$P$4*100,1)</f>
        <v>100</v>
      </c>
    </row>
    <row r="5" spans="1:19" x14ac:dyDescent="0.2">
      <c r="A5" s="200"/>
      <c r="B5" s="194" t="s">
        <v>104</v>
      </c>
      <c r="C5" s="216">
        <f>C16</f>
        <v>135261</v>
      </c>
      <c r="D5" s="190">
        <f t="shared" ref="D5:J6" si="5">D16</f>
        <v>132581</v>
      </c>
      <c r="E5" s="190">
        <f t="shared" si="5"/>
        <v>134735</v>
      </c>
      <c r="F5" s="190">
        <f t="shared" si="5"/>
        <v>145405</v>
      </c>
      <c r="G5" s="190">
        <f t="shared" si="5"/>
        <v>142388</v>
      </c>
      <c r="H5" s="190">
        <f t="shared" si="5"/>
        <v>161779</v>
      </c>
      <c r="I5" s="190">
        <f t="shared" si="5"/>
        <v>179826</v>
      </c>
      <c r="J5" s="190">
        <f t="shared" si="5"/>
        <v>201261</v>
      </c>
      <c r="K5" s="190">
        <f t="shared" ref="K5:L5" si="6">K16</f>
        <v>176096</v>
      </c>
      <c r="L5" s="190">
        <f t="shared" si="6"/>
        <v>201381</v>
      </c>
      <c r="M5" s="190">
        <f t="shared" ref="M5:N5" si="7">M16</f>
        <v>83359</v>
      </c>
      <c r="N5" s="190">
        <f t="shared" si="7"/>
        <v>81967</v>
      </c>
      <c r="O5" s="190">
        <f t="shared" ref="O5" si="8">O16</f>
        <v>148355</v>
      </c>
      <c r="P5" s="190">
        <f t="shared" ref="P5:Q5" si="9">P16</f>
        <v>206222</v>
      </c>
      <c r="Q5" s="190">
        <f t="shared" si="9"/>
        <v>221506</v>
      </c>
      <c r="R5" s="508">
        <f t="shared" ref="R5:R65" si="10">ROUND((Q5-P5)/P5*100,1)</f>
        <v>7.4</v>
      </c>
      <c r="S5" s="730">
        <f t="shared" ref="S5:S65" si="11">ROUND(P5/$P$4*100,1)</f>
        <v>23.8</v>
      </c>
    </row>
    <row r="6" spans="1:19" x14ac:dyDescent="0.2">
      <c r="A6" s="201"/>
      <c r="B6" s="194" t="s">
        <v>253</v>
      </c>
      <c r="C6" s="216">
        <f>C17</f>
        <v>50256</v>
      </c>
      <c r="D6" s="190">
        <f t="shared" si="5"/>
        <v>46643</v>
      </c>
      <c r="E6" s="190">
        <f t="shared" si="5"/>
        <v>44619</v>
      </c>
      <c r="F6" s="190">
        <f t="shared" si="5"/>
        <v>47899</v>
      </c>
      <c r="G6" s="190">
        <f t="shared" si="5"/>
        <v>45875</v>
      </c>
      <c r="H6" s="190">
        <f t="shared" si="5"/>
        <v>51496</v>
      </c>
      <c r="I6" s="190">
        <f t="shared" si="5"/>
        <v>58662</v>
      </c>
      <c r="J6" s="190">
        <f t="shared" si="5"/>
        <v>59202</v>
      </c>
      <c r="K6" s="190">
        <f t="shared" ref="K6:L6" si="12">K17</f>
        <v>60252</v>
      </c>
      <c r="L6" s="190">
        <f t="shared" si="12"/>
        <v>70787</v>
      </c>
      <c r="M6" s="190">
        <f t="shared" ref="M6:N6" si="13">M17</f>
        <v>33896</v>
      </c>
      <c r="N6" s="190">
        <f t="shared" si="13"/>
        <v>46334</v>
      </c>
      <c r="O6" s="190">
        <f t="shared" ref="O6" si="14">O17</f>
        <v>65073</v>
      </c>
      <c r="P6" s="190">
        <f t="shared" ref="P6:Q6" si="15">P17</f>
        <v>93906</v>
      </c>
      <c r="Q6" s="190">
        <f t="shared" si="15"/>
        <v>86380</v>
      </c>
      <c r="R6" s="508">
        <f t="shared" si="10"/>
        <v>-8</v>
      </c>
      <c r="S6" s="730">
        <f t="shared" si="11"/>
        <v>10.8</v>
      </c>
    </row>
    <row r="7" spans="1:19" x14ac:dyDescent="0.2">
      <c r="A7" s="201"/>
      <c r="B7" s="194" t="s">
        <v>254</v>
      </c>
      <c r="C7" s="216">
        <f>C21</f>
        <v>58867</v>
      </c>
      <c r="D7" s="190">
        <f t="shared" ref="D7:J7" si="16">D21</f>
        <v>52303</v>
      </c>
      <c r="E7" s="190">
        <f t="shared" si="16"/>
        <v>49785</v>
      </c>
      <c r="F7" s="190">
        <f t="shared" si="16"/>
        <v>50200</v>
      </c>
      <c r="G7" s="190">
        <f t="shared" si="16"/>
        <v>48303</v>
      </c>
      <c r="H7" s="190">
        <f t="shared" si="16"/>
        <v>54095</v>
      </c>
      <c r="I7" s="190">
        <f t="shared" si="16"/>
        <v>59454</v>
      </c>
      <c r="J7" s="190">
        <f t="shared" si="16"/>
        <v>61544</v>
      </c>
      <c r="K7" s="190">
        <f t="shared" ref="K7:L7" si="17">K21</f>
        <v>70490</v>
      </c>
      <c r="L7" s="190">
        <f t="shared" si="17"/>
        <v>78922</v>
      </c>
      <c r="M7" s="190">
        <f t="shared" ref="M7:N7" si="18">M21</f>
        <v>43542</v>
      </c>
      <c r="N7" s="190">
        <f t="shared" si="18"/>
        <v>61521</v>
      </c>
      <c r="O7" s="190">
        <f t="shared" ref="O7" si="19">O21</f>
        <v>74657</v>
      </c>
      <c r="P7" s="190">
        <f t="shared" ref="P7:Q7" si="20">P21</f>
        <v>102258</v>
      </c>
      <c r="Q7" s="190">
        <f t="shared" si="20"/>
        <v>89516</v>
      </c>
      <c r="R7" s="508">
        <f t="shared" si="10"/>
        <v>-12.5</v>
      </c>
      <c r="S7" s="730">
        <f t="shared" si="11"/>
        <v>11.8</v>
      </c>
    </row>
    <row r="8" spans="1:19" x14ac:dyDescent="0.2">
      <c r="A8" s="201"/>
      <c r="B8" s="194" t="s">
        <v>255</v>
      </c>
      <c r="C8" s="216">
        <f>C27</f>
        <v>33322</v>
      </c>
      <c r="D8" s="190">
        <f t="shared" ref="D8:J8" si="21">D27</f>
        <v>31379</v>
      </c>
      <c r="E8" s="190">
        <f t="shared" si="21"/>
        <v>30042</v>
      </c>
      <c r="F8" s="190">
        <f t="shared" si="21"/>
        <v>30324</v>
      </c>
      <c r="G8" s="190">
        <f t="shared" si="21"/>
        <v>28923</v>
      </c>
      <c r="H8" s="190">
        <f t="shared" si="21"/>
        <v>32416</v>
      </c>
      <c r="I8" s="190">
        <f t="shared" si="21"/>
        <v>36989</v>
      </c>
      <c r="J8" s="190">
        <f t="shared" si="21"/>
        <v>39251</v>
      </c>
      <c r="K8" s="190">
        <f t="shared" ref="K8:L8" si="22">K27</f>
        <v>38958</v>
      </c>
      <c r="L8" s="190">
        <f t="shared" si="22"/>
        <v>46694</v>
      </c>
      <c r="M8" s="190">
        <f t="shared" ref="M8:N8" si="23">M27</f>
        <v>25601</v>
      </c>
      <c r="N8" s="190">
        <f t="shared" si="23"/>
        <v>30195</v>
      </c>
      <c r="O8" s="190">
        <f t="shared" ref="O8" si="24">O27</f>
        <v>37541</v>
      </c>
      <c r="P8" s="190">
        <f t="shared" ref="P8:Q8" si="25">P27</f>
        <v>52867</v>
      </c>
      <c r="Q8" s="190">
        <f t="shared" si="25"/>
        <v>48864</v>
      </c>
      <c r="R8" s="508">
        <f t="shared" si="10"/>
        <v>-7.6</v>
      </c>
      <c r="S8" s="730">
        <f t="shared" si="11"/>
        <v>6.1</v>
      </c>
    </row>
    <row r="9" spans="1:19" x14ac:dyDescent="0.2">
      <c r="A9" s="201"/>
      <c r="B9" s="194" t="s">
        <v>256</v>
      </c>
      <c r="C9" s="216">
        <f>C33</f>
        <v>55615</v>
      </c>
      <c r="D9" s="190">
        <f t="shared" ref="D9:J9" si="26">D33</f>
        <v>52505</v>
      </c>
      <c r="E9" s="190">
        <f t="shared" si="26"/>
        <v>50919</v>
      </c>
      <c r="F9" s="190">
        <f t="shared" si="26"/>
        <v>50916</v>
      </c>
      <c r="G9" s="190">
        <f t="shared" si="26"/>
        <v>48422</v>
      </c>
      <c r="H9" s="190">
        <f t="shared" si="26"/>
        <v>53717</v>
      </c>
      <c r="I9" s="190">
        <f t="shared" si="26"/>
        <v>61292</v>
      </c>
      <c r="J9" s="190">
        <f t="shared" si="26"/>
        <v>62140</v>
      </c>
      <c r="K9" s="190">
        <f t="shared" ref="K9:L9" si="27">K33</f>
        <v>60450</v>
      </c>
      <c r="L9" s="190">
        <f t="shared" si="27"/>
        <v>68482</v>
      </c>
      <c r="M9" s="190">
        <f t="shared" ref="M9:N9" si="28">M33</f>
        <v>43782</v>
      </c>
      <c r="N9" s="190">
        <f t="shared" si="28"/>
        <v>53896</v>
      </c>
      <c r="O9" s="190">
        <f t="shared" ref="O9" si="29">O33</f>
        <v>66478</v>
      </c>
      <c r="P9" s="190">
        <f t="shared" ref="P9:Q9" si="30">P33</f>
        <v>90341</v>
      </c>
      <c r="Q9" s="190">
        <f t="shared" si="30"/>
        <v>84789</v>
      </c>
      <c r="R9" s="508">
        <f t="shared" si="10"/>
        <v>-6.1</v>
      </c>
      <c r="S9" s="730">
        <f t="shared" si="11"/>
        <v>10.4</v>
      </c>
    </row>
    <row r="10" spans="1:19" x14ac:dyDescent="0.2">
      <c r="A10" s="201"/>
      <c r="B10" s="194" t="s">
        <v>257</v>
      </c>
      <c r="C10" s="216">
        <f>C40</f>
        <v>40730</v>
      </c>
      <c r="D10" s="190">
        <f t="shared" ref="D10:J10" si="31">D40</f>
        <v>46537</v>
      </c>
      <c r="E10" s="190">
        <f t="shared" si="31"/>
        <v>39788</v>
      </c>
      <c r="F10" s="190">
        <f t="shared" si="31"/>
        <v>42557</v>
      </c>
      <c r="G10" s="190">
        <f t="shared" si="31"/>
        <v>35744</v>
      </c>
      <c r="H10" s="190">
        <f t="shared" si="31"/>
        <v>57891</v>
      </c>
      <c r="I10" s="190">
        <f t="shared" si="31"/>
        <v>54846</v>
      </c>
      <c r="J10" s="190">
        <f t="shared" si="31"/>
        <v>51907</v>
      </c>
      <c r="K10" s="190">
        <f t="shared" ref="K10:L10" si="32">K40</f>
        <v>53304</v>
      </c>
      <c r="L10" s="190">
        <f t="shared" si="32"/>
        <v>54469</v>
      </c>
      <c r="M10" s="190">
        <f t="shared" ref="M10:N10" si="33">M40</f>
        <v>20762</v>
      </c>
      <c r="N10" s="190">
        <f t="shared" si="33"/>
        <v>29566</v>
      </c>
      <c r="O10" s="190">
        <f t="shared" ref="O10" si="34">O40</f>
        <v>52641</v>
      </c>
      <c r="P10" s="190">
        <f t="shared" ref="P10:Q10" si="35">P40</f>
        <v>90516</v>
      </c>
      <c r="Q10" s="190">
        <f t="shared" si="35"/>
        <v>82236</v>
      </c>
      <c r="R10" s="508">
        <f t="shared" si="10"/>
        <v>-9.1</v>
      </c>
      <c r="S10" s="730">
        <f t="shared" si="11"/>
        <v>10.4</v>
      </c>
    </row>
    <row r="11" spans="1:19" x14ac:dyDescent="0.2">
      <c r="A11" s="201"/>
      <c r="B11" s="194" t="s">
        <v>258</v>
      </c>
      <c r="C11" s="216">
        <f>C45</f>
        <v>26017</v>
      </c>
      <c r="D11" s="190">
        <f t="shared" ref="D11:J11" si="36">D45</f>
        <v>24925</v>
      </c>
      <c r="E11" s="190">
        <f t="shared" si="36"/>
        <v>24685</v>
      </c>
      <c r="F11" s="190">
        <f t="shared" si="36"/>
        <v>24724</v>
      </c>
      <c r="G11" s="190">
        <f t="shared" si="36"/>
        <v>23934</v>
      </c>
      <c r="H11" s="190">
        <f t="shared" si="36"/>
        <v>26926</v>
      </c>
      <c r="I11" s="190">
        <f t="shared" si="36"/>
        <v>29692</v>
      </c>
      <c r="J11" s="190">
        <f t="shared" si="36"/>
        <v>30534</v>
      </c>
      <c r="K11" s="190">
        <f t="shared" ref="K11:L11" si="37">K45</f>
        <v>28747</v>
      </c>
      <c r="L11" s="190">
        <f t="shared" si="37"/>
        <v>32658</v>
      </c>
      <c r="M11" s="190">
        <f t="shared" ref="M11:N11" si="38">M45</f>
        <v>17544</v>
      </c>
      <c r="N11" s="190">
        <f t="shared" si="38"/>
        <v>22335</v>
      </c>
      <c r="O11" s="190">
        <f t="shared" ref="O11" si="39">O45</f>
        <v>28183</v>
      </c>
      <c r="P11" s="190">
        <f t="shared" ref="P11:Q11" si="40">P45</f>
        <v>37912</v>
      </c>
      <c r="Q11" s="190">
        <f t="shared" si="40"/>
        <v>33757</v>
      </c>
      <c r="R11" s="508">
        <f t="shared" si="10"/>
        <v>-11</v>
      </c>
      <c r="S11" s="730">
        <f t="shared" si="11"/>
        <v>4.4000000000000004</v>
      </c>
    </row>
    <row r="12" spans="1:19" x14ac:dyDescent="0.2">
      <c r="A12" s="201"/>
      <c r="B12" s="194" t="s">
        <v>259</v>
      </c>
      <c r="C12" s="216">
        <f>C53</f>
        <v>41159</v>
      </c>
      <c r="D12" s="190">
        <f t="shared" ref="D12:J12" si="41">D53</f>
        <v>41689</v>
      </c>
      <c r="E12" s="190">
        <f t="shared" si="41"/>
        <v>46021</v>
      </c>
      <c r="F12" s="190">
        <f t="shared" si="41"/>
        <v>48563</v>
      </c>
      <c r="G12" s="190">
        <f t="shared" si="41"/>
        <v>48161</v>
      </c>
      <c r="H12" s="190">
        <f t="shared" si="41"/>
        <v>51451</v>
      </c>
      <c r="I12" s="190">
        <f t="shared" si="41"/>
        <v>58078</v>
      </c>
      <c r="J12" s="190">
        <f t="shared" si="41"/>
        <v>59441</v>
      </c>
      <c r="K12" s="190">
        <f t="shared" ref="K12:L12" si="42">K53</f>
        <v>57851</v>
      </c>
      <c r="L12" s="190">
        <f t="shared" si="42"/>
        <v>61877</v>
      </c>
      <c r="M12" s="190">
        <f t="shared" ref="M12:N12" si="43">M53</f>
        <v>32281</v>
      </c>
      <c r="N12" s="190">
        <f t="shared" si="43"/>
        <v>36402</v>
      </c>
      <c r="O12" s="190">
        <f t="shared" ref="O12" si="44">O53</f>
        <v>52581</v>
      </c>
      <c r="P12" s="190">
        <f t="shared" ref="P12:Q12" si="45">P53</f>
        <v>69563</v>
      </c>
      <c r="Q12" s="190">
        <f t="shared" si="45"/>
        <v>65852</v>
      </c>
      <c r="R12" s="508">
        <f t="shared" si="10"/>
        <v>-5.3</v>
      </c>
      <c r="S12" s="730">
        <f t="shared" si="11"/>
        <v>8</v>
      </c>
    </row>
    <row r="13" spans="1:19" x14ac:dyDescent="0.2">
      <c r="A13" s="201"/>
      <c r="B13" s="194" t="s">
        <v>260</v>
      </c>
      <c r="C13" s="216">
        <f>C59</f>
        <v>16238</v>
      </c>
      <c r="D13" s="190">
        <f t="shared" ref="D13:J13" si="46">D59</f>
        <v>15809</v>
      </c>
      <c r="E13" s="190">
        <f t="shared" si="46"/>
        <v>15591</v>
      </c>
      <c r="F13" s="190">
        <f t="shared" si="46"/>
        <v>14903</v>
      </c>
      <c r="G13" s="190">
        <f t="shared" si="46"/>
        <v>13866</v>
      </c>
      <c r="H13" s="190">
        <f t="shared" si="46"/>
        <v>15523</v>
      </c>
      <c r="I13" s="190">
        <f t="shared" si="46"/>
        <v>17884</v>
      </c>
      <c r="J13" s="190">
        <f t="shared" si="46"/>
        <v>18904</v>
      </c>
      <c r="K13" s="190">
        <f t="shared" ref="K13:L13" si="47">K59</f>
        <v>18599</v>
      </c>
      <c r="L13" s="190">
        <f t="shared" si="47"/>
        <v>23422</v>
      </c>
      <c r="M13" s="190">
        <f t="shared" ref="M13:N13" si="48">M59</f>
        <v>14004</v>
      </c>
      <c r="N13" s="190">
        <f t="shared" si="48"/>
        <v>18288</v>
      </c>
      <c r="O13" s="190">
        <f t="shared" ref="O13" si="49">O59</f>
        <v>21372</v>
      </c>
      <c r="P13" s="190">
        <f t="shared" ref="P13:Q13" si="50">P59</f>
        <v>30603</v>
      </c>
      <c r="Q13" s="190">
        <f t="shared" si="50"/>
        <v>27824</v>
      </c>
      <c r="R13" s="508">
        <f t="shared" si="10"/>
        <v>-9.1</v>
      </c>
      <c r="S13" s="730">
        <f t="shared" si="11"/>
        <v>3.5</v>
      </c>
    </row>
    <row r="14" spans="1:19" x14ac:dyDescent="0.2">
      <c r="A14" s="201"/>
      <c r="B14" s="194" t="s">
        <v>261</v>
      </c>
      <c r="C14" s="216">
        <f>C62</f>
        <v>47639</v>
      </c>
      <c r="D14" s="190">
        <f t="shared" ref="D14:J14" si="51">D62</f>
        <v>44756</v>
      </c>
      <c r="E14" s="190">
        <f t="shared" si="51"/>
        <v>45665</v>
      </c>
      <c r="F14" s="190">
        <f t="shared" si="51"/>
        <v>44797</v>
      </c>
      <c r="G14" s="190">
        <f t="shared" si="51"/>
        <v>46508</v>
      </c>
      <c r="H14" s="190">
        <f t="shared" si="51"/>
        <v>55113</v>
      </c>
      <c r="I14" s="190">
        <f t="shared" si="51"/>
        <v>58760</v>
      </c>
      <c r="J14" s="190">
        <f t="shared" si="51"/>
        <v>60731</v>
      </c>
      <c r="K14" s="190">
        <f t="shared" ref="K14:L14" si="52">K62</f>
        <v>57794</v>
      </c>
      <c r="L14" s="190">
        <f t="shared" si="52"/>
        <v>66140</v>
      </c>
      <c r="M14" s="190">
        <f t="shared" ref="M14:N14" si="53">M62</f>
        <v>35856</v>
      </c>
      <c r="N14" s="190">
        <f t="shared" si="53"/>
        <v>48771</v>
      </c>
      <c r="O14" s="190">
        <f t="shared" ref="O14" si="54">O62</f>
        <v>68085</v>
      </c>
      <c r="P14" s="190">
        <f t="shared" ref="P14:Q14" si="55">P62</f>
        <v>93107</v>
      </c>
      <c r="Q14" s="190">
        <f t="shared" si="55"/>
        <v>82270</v>
      </c>
      <c r="R14" s="509">
        <f t="shared" si="10"/>
        <v>-11.6</v>
      </c>
      <c r="S14" s="730">
        <f t="shared" si="11"/>
        <v>10.7</v>
      </c>
    </row>
    <row r="15" spans="1:19" x14ac:dyDescent="0.2">
      <c r="A15" s="207"/>
      <c r="B15" s="214"/>
      <c r="C15" s="217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508"/>
      <c r="S15" s="729"/>
    </row>
    <row r="16" spans="1:19" x14ac:dyDescent="0.2">
      <c r="A16" s="202">
        <v>100</v>
      </c>
      <c r="B16" s="194" t="s">
        <v>104</v>
      </c>
      <c r="C16" s="216">
        <f>'6項目別観光GDP'!C8</f>
        <v>135261</v>
      </c>
      <c r="D16" s="190">
        <f>'6項目別観光GDP'!D8</f>
        <v>132581</v>
      </c>
      <c r="E16" s="190">
        <f>'6項目別観光GDP'!E8</f>
        <v>134735</v>
      </c>
      <c r="F16" s="190">
        <f>'6項目別観光GDP'!F8</f>
        <v>145405</v>
      </c>
      <c r="G16" s="190">
        <f>'6項目別観光GDP'!G8</f>
        <v>142388</v>
      </c>
      <c r="H16" s="190">
        <f>'6項目別観光GDP'!H8</f>
        <v>161779</v>
      </c>
      <c r="I16" s="190">
        <f>'6項目別観光GDP'!I8</f>
        <v>179826</v>
      </c>
      <c r="J16" s="190">
        <f>'6項目別観光GDP'!J8</f>
        <v>201261</v>
      </c>
      <c r="K16" s="190">
        <f>'6項目別観光GDP'!K8</f>
        <v>176096</v>
      </c>
      <c r="L16" s="190">
        <f>'6項目別観光GDP'!L8</f>
        <v>201381</v>
      </c>
      <c r="M16" s="190">
        <f>'6項目別観光GDP'!M8</f>
        <v>83359</v>
      </c>
      <c r="N16" s="190">
        <f>'6項目別観光GDP'!N8</f>
        <v>81967</v>
      </c>
      <c r="O16" s="190">
        <f>'6項目別観光GDP'!O8</f>
        <v>148355</v>
      </c>
      <c r="P16" s="190">
        <f>'6項目別観光GDP'!P8</f>
        <v>206222</v>
      </c>
      <c r="Q16" s="190">
        <f>'6項目別観光GDP'!Q8</f>
        <v>221506</v>
      </c>
      <c r="R16" s="508">
        <f t="shared" si="10"/>
        <v>7.4</v>
      </c>
      <c r="S16" s="730">
        <f t="shared" si="11"/>
        <v>23.8</v>
      </c>
    </row>
    <row r="17" spans="1:19" x14ac:dyDescent="0.2">
      <c r="A17" s="203"/>
      <c r="B17" s="194" t="s">
        <v>262</v>
      </c>
      <c r="C17" s="216">
        <f>SUM(C18:C20)</f>
        <v>50256</v>
      </c>
      <c r="D17" s="190">
        <f t="shared" ref="D17:J17" si="56">SUM(D18:D20)</f>
        <v>46643</v>
      </c>
      <c r="E17" s="190">
        <f t="shared" si="56"/>
        <v>44619</v>
      </c>
      <c r="F17" s="190">
        <f t="shared" si="56"/>
        <v>47899</v>
      </c>
      <c r="G17" s="190">
        <f t="shared" si="56"/>
        <v>45875</v>
      </c>
      <c r="H17" s="190">
        <f t="shared" si="56"/>
        <v>51496</v>
      </c>
      <c r="I17" s="190">
        <f t="shared" si="56"/>
        <v>58662</v>
      </c>
      <c r="J17" s="190">
        <f t="shared" si="56"/>
        <v>59202</v>
      </c>
      <c r="K17" s="190">
        <f t="shared" ref="K17:L17" si="57">SUM(K18:K20)</f>
        <v>60252</v>
      </c>
      <c r="L17" s="190">
        <f t="shared" si="57"/>
        <v>70787</v>
      </c>
      <c r="M17" s="190">
        <f t="shared" ref="M17:N17" si="58">SUM(M18:M20)</f>
        <v>33896</v>
      </c>
      <c r="N17" s="190">
        <f t="shared" si="58"/>
        <v>46334</v>
      </c>
      <c r="O17" s="190">
        <f t="shared" ref="O17" si="59">SUM(O18:O20)</f>
        <v>65073</v>
      </c>
      <c r="P17" s="190">
        <f t="shared" ref="P17:Q17" si="60">SUM(P18:P20)</f>
        <v>93906</v>
      </c>
      <c r="Q17" s="190">
        <f t="shared" si="60"/>
        <v>86380</v>
      </c>
      <c r="R17" s="508">
        <f t="shared" si="10"/>
        <v>-8</v>
      </c>
      <c r="S17" s="730">
        <f t="shared" si="11"/>
        <v>10.8</v>
      </c>
    </row>
    <row r="18" spans="1:19" x14ac:dyDescent="0.2">
      <c r="A18" s="200">
        <v>202</v>
      </c>
      <c r="B18" s="194" t="s">
        <v>105</v>
      </c>
      <c r="C18" s="216">
        <f>'6項目別観光GDP'!C12</f>
        <v>8832</v>
      </c>
      <c r="D18" s="190">
        <f>'6項目別観光GDP'!D12</f>
        <v>8709</v>
      </c>
      <c r="E18" s="190">
        <f>'6項目別観光GDP'!E12</f>
        <v>8870</v>
      </c>
      <c r="F18" s="190">
        <f>'6項目別観光GDP'!F12</f>
        <v>9596</v>
      </c>
      <c r="G18" s="190">
        <f>'6項目別観光GDP'!G12</f>
        <v>9467</v>
      </c>
      <c r="H18" s="190">
        <f>'6項目別観光GDP'!H12</f>
        <v>11829</v>
      </c>
      <c r="I18" s="190">
        <f>'6項目別観光GDP'!I12</f>
        <v>14162</v>
      </c>
      <c r="J18" s="190">
        <f>'6項目別観光GDP'!J12</f>
        <v>14262</v>
      </c>
      <c r="K18" s="190">
        <f>'6項目別観光GDP'!K12</f>
        <v>14836</v>
      </c>
      <c r="L18" s="190">
        <f>'6項目別観光GDP'!L12</f>
        <v>16880</v>
      </c>
      <c r="M18" s="190">
        <f>'6項目別観光GDP'!M12</f>
        <v>8528</v>
      </c>
      <c r="N18" s="190">
        <f>'6項目別観光GDP'!N12</f>
        <v>10557</v>
      </c>
      <c r="O18" s="190">
        <f>'6項目別観光GDP'!O12</f>
        <v>16058</v>
      </c>
      <c r="P18" s="190">
        <f>'6項目別観光GDP'!P12</f>
        <v>23489</v>
      </c>
      <c r="Q18" s="190">
        <f>'6項目別観光GDP'!Q12</f>
        <v>22478</v>
      </c>
      <c r="R18" s="508">
        <f t="shared" si="10"/>
        <v>-4.3</v>
      </c>
      <c r="S18" s="730">
        <f t="shared" si="11"/>
        <v>2.7</v>
      </c>
    </row>
    <row r="19" spans="1:19" x14ac:dyDescent="0.2">
      <c r="A19" s="200">
        <v>204</v>
      </c>
      <c r="B19" s="194" t="s">
        <v>106</v>
      </c>
      <c r="C19" s="216">
        <f>'6項目別観光GDP'!C16</f>
        <v>40528</v>
      </c>
      <c r="D19" s="190">
        <f>'6項目別観光GDP'!D16</f>
        <v>36972</v>
      </c>
      <c r="E19" s="190">
        <f>'6項目別観光GDP'!E16</f>
        <v>34753</v>
      </c>
      <c r="F19" s="190">
        <f>'6項目別観光GDP'!F16</f>
        <v>37122</v>
      </c>
      <c r="G19" s="190">
        <f>'6項目別観光GDP'!G16</f>
        <v>35329</v>
      </c>
      <c r="H19" s="190">
        <f>'6項目別観光GDP'!H16</f>
        <v>38429</v>
      </c>
      <c r="I19" s="190">
        <f>'6項目別観光GDP'!I16</f>
        <v>42988</v>
      </c>
      <c r="J19" s="190">
        <f>'6項目別観光GDP'!J16</f>
        <v>43485</v>
      </c>
      <c r="K19" s="190">
        <f>'6項目別観光GDP'!K16</f>
        <v>43994</v>
      </c>
      <c r="L19" s="190">
        <f>'6項目別観光GDP'!L16</f>
        <v>52154</v>
      </c>
      <c r="M19" s="190">
        <f>'6項目別観光GDP'!M16</f>
        <v>24510</v>
      </c>
      <c r="N19" s="190">
        <f>'6項目別観光GDP'!N16</f>
        <v>34591</v>
      </c>
      <c r="O19" s="190">
        <f>'6項目別観光GDP'!O16</f>
        <v>47339</v>
      </c>
      <c r="P19" s="190">
        <f>'6項目別観光GDP'!P16</f>
        <v>67838</v>
      </c>
      <c r="Q19" s="190">
        <f>'6項目別観光GDP'!Q16</f>
        <v>61390</v>
      </c>
      <c r="R19" s="508">
        <f t="shared" si="10"/>
        <v>-9.5</v>
      </c>
      <c r="S19" s="730">
        <f t="shared" si="11"/>
        <v>7.8</v>
      </c>
    </row>
    <row r="20" spans="1:19" x14ac:dyDescent="0.2">
      <c r="A20" s="200">
        <v>206</v>
      </c>
      <c r="B20" s="194" t="s">
        <v>107</v>
      </c>
      <c r="C20" s="216">
        <f>'6項目別観光GDP'!C20</f>
        <v>896</v>
      </c>
      <c r="D20" s="190">
        <f>'6項目別観光GDP'!D20</f>
        <v>962</v>
      </c>
      <c r="E20" s="190">
        <f>'6項目別観光GDP'!E20</f>
        <v>996</v>
      </c>
      <c r="F20" s="190">
        <f>'6項目別観光GDP'!F20</f>
        <v>1181</v>
      </c>
      <c r="G20" s="190">
        <f>'6項目別観光GDP'!G20</f>
        <v>1079</v>
      </c>
      <c r="H20" s="190">
        <f>'6項目別観光GDP'!H20</f>
        <v>1238</v>
      </c>
      <c r="I20" s="190">
        <f>'6項目別観光GDP'!I20</f>
        <v>1512</v>
      </c>
      <c r="J20" s="190">
        <f>'6項目別観光GDP'!J20</f>
        <v>1455</v>
      </c>
      <c r="K20" s="190">
        <f>'6項目別観光GDP'!K20</f>
        <v>1422</v>
      </c>
      <c r="L20" s="190">
        <f>'6項目別観光GDP'!L20</f>
        <v>1753</v>
      </c>
      <c r="M20" s="190">
        <f>'6項目別観光GDP'!M20</f>
        <v>858</v>
      </c>
      <c r="N20" s="190">
        <f>'6項目別観光GDP'!N20</f>
        <v>1186</v>
      </c>
      <c r="O20" s="190">
        <f>'6項目別観光GDP'!O20</f>
        <v>1676</v>
      </c>
      <c r="P20" s="190">
        <f>'6項目別観光GDP'!P20</f>
        <v>2579</v>
      </c>
      <c r="Q20" s="190">
        <f>'6項目別観光GDP'!Q20</f>
        <v>2512</v>
      </c>
      <c r="R20" s="508">
        <f t="shared" si="10"/>
        <v>-2.6</v>
      </c>
      <c r="S20" s="730">
        <f t="shared" si="11"/>
        <v>0.3</v>
      </c>
    </row>
    <row r="21" spans="1:19" x14ac:dyDescent="0.2">
      <c r="A21" s="203"/>
      <c r="B21" s="194" t="s">
        <v>254</v>
      </c>
      <c r="C21" s="216">
        <f>SUM(C22:C26)</f>
        <v>58867</v>
      </c>
      <c r="D21" s="190">
        <f t="shared" ref="D21:J21" si="61">SUM(D22:D26)</f>
        <v>52303</v>
      </c>
      <c r="E21" s="190">
        <f t="shared" si="61"/>
        <v>49785</v>
      </c>
      <c r="F21" s="190">
        <f t="shared" si="61"/>
        <v>50200</v>
      </c>
      <c r="G21" s="190">
        <f t="shared" si="61"/>
        <v>48303</v>
      </c>
      <c r="H21" s="190">
        <f t="shared" si="61"/>
        <v>54095</v>
      </c>
      <c r="I21" s="190">
        <f t="shared" si="61"/>
        <v>59454</v>
      </c>
      <c r="J21" s="190">
        <f t="shared" si="61"/>
        <v>61544</v>
      </c>
      <c r="K21" s="190">
        <f t="shared" ref="K21:L21" si="62">SUM(K22:K26)</f>
        <v>70490</v>
      </c>
      <c r="L21" s="190">
        <f t="shared" si="62"/>
        <v>78922</v>
      </c>
      <c r="M21" s="190">
        <f t="shared" ref="M21:N21" si="63">SUM(M22:M26)</f>
        <v>43542</v>
      </c>
      <c r="N21" s="190">
        <f t="shared" si="63"/>
        <v>61521</v>
      </c>
      <c r="O21" s="190">
        <f t="shared" ref="O21" si="64">SUM(O22:O26)</f>
        <v>74657</v>
      </c>
      <c r="P21" s="190">
        <f t="shared" ref="P21:Q21" si="65">SUM(P22:P26)</f>
        <v>102258</v>
      </c>
      <c r="Q21" s="190">
        <f t="shared" si="65"/>
        <v>89516</v>
      </c>
      <c r="R21" s="508">
        <f t="shared" si="10"/>
        <v>-12.5</v>
      </c>
      <c r="S21" s="730">
        <f t="shared" si="11"/>
        <v>11.8</v>
      </c>
    </row>
    <row r="22" spans="1:19" x14ac:dyDescent="0.2">
      <c r="A22" s="200">
        <v>207</v>
      </c>
      <c r="B22" s="194" t="s">
        <v>108</v>
      </c>
      <c r="C22" s="216">
        <f>'6項目別観光GDP'!C24</f>
        <v>9475</v>
      </c>
      <c r="D22" s="190">
        <f>'6項目別観光GDP'!D24</f>
        <v>8787</v>
      </c>
      <c r="E22" s="190">
        <f>'6項目別観光GDP'!E24</f>
        <v>8924</v>
      </c>
      <c r="F22" s="190">
        <f>'6項目別観光GDP'!F24</f>
        <v>8621</v>
      </c>
      <c r="G22" s="190">
        <f>'6項目別観光GDP'!G24</f>
        <v>8667</v>
      </c>
      <c r="H22" s="190">
        <f>'6項目別観光GDP'!H24</f>
        <v>9900</v>
      </c>
      <c r="I22" s="190">
        <f>'6項目別観光GDP'!I24</f>
        <v>9632</v>
      </c>
      <c r="J22" s="190">
        <f>'6項目別観光GDP'!J24</f>
        <v>10181</v>
      </c>
      <c r="K22" s="190">
        <f>'6項目別観光GDP'!K24</f>
        <v>10805</v>
      </c>
      <c r="L22" s="190">
        <f>'6項目別観光GDP'!L24</f>
        <v>11562</v>
      </c>
      <c r="M22" s="190">
        <f>'6項目別観光GDP'!M24</f>
        <v>6309</v>
      </c>
      <c r="N22" s="190">
        <f>'6項目別観光GDP'!N24</f>
        <v>8101</v>
      </c>
      <c r="O22" s="190">
        <f>'6項目別観光GDP'!O24</f>
        <v>10621</v>
      </c>
      <c r="P22" s="190">
        <f>'6項目別観光GDP'!P24</f>
        <v>13322</v>
      </c>
      <c r="Q22" s="190">
        <f>'6項目別観光GDP'!Q24</f>
        <v>12610</v>
      </c>
      <c r="R22" s="508">
        <f t="shared" si="10"/>
        <v>-5.3</v>
      </c>
      <c r="S22" s="730">
        <f t="shared" si="11"/>
        <v>1.5</v>
      </c>
    </row>
    <row r="23" spans="1:19" x14ac:dyDescent="0.2">
      <c r="A23" s="200">
        <v>214</v>
      </c>
      <c r="B23" s="194" t="s">
        <v>109</v>
      </c>
      <c r="C23" s="216">
        <f>'6項目別観光GDP'!C28</f>
        <v>28829</v>
      </c>
      <c r="D23" s="190">
        <f>'6項目別観光GDP'!D28</f>
        <v>27617</v>
      </c>
      <c r="E23" s="190">
        <f>'6項目別観光GDP'!E28</f>
        <v>25622</v>
      </c>
      <c r="F23" s="190">
        <f>'6項目別観光GDP'!F28</f>
        <v>26057</v>
      </c>
      <c r="G23" s="190">
        <f>'6項目別観光GDP'!G28</f>
        <v>24400</v>
      </c>
      <c r="H23" s="190">
        <f>'6項目別観光GDP'!H28</f>
        <v>26943</v>
      </c>
      <c r="I23" s="190">
        <f>'6項目別観光GDP'!I28</f>
        <v>30257</v>
      </c>
      <c r="J23" s="190">
        <f>'6項目別観光GDP'!J28</f>
        <v>31256</v>
      </c>
      <c r="K23" s="190">
        <f>'6項目別観光GDP'!K28</f>
        <v>40966</v>
      </c>
      <c r="L23" s="190">
        <f>'6項目別観光GDP'!L28</f>
        <v>43577</v>
      </c>
      <c r="M23" s="190">
        <f>'6項目別観光GDP'!M28</f>
        <v>23620</v>
      </c>
      <c r="N23" s="190">
        <f>'6項目別観光GDP'!N28</f>
        <v>35967</v>
      </c>
      <c r="O23" s="190">
        <f>'6項目別観光GDP'!O28</f>
        <v>44143</v>
      </c>
      <c r="P23" s="190">
        <f>'6項目別観光GDP'!P28</f>
        <v>58194</v>
      </c>
      <c r="Q23" s="190">
        <f>'6項目別観光GDP'!Q28</f>
        <v>52070</v>
      </c>
      <c r="R23" s="508">
        <f t="shared" si="10"/>
        <v>-10.5</v>
      </c>
      <c r="S23" s="730">
        <f t="shared" si="11"/>
        <v>6.7</v>
      </c>
    </row>
    <row r="24" spans="1:19" x14ac:dyDescent="0.2">
      <c r="A24" s="200">
        <v>217</v>
      </c>
      <c r="B24" s="194" t="s">
        <v>110</v>
      </c>
      <c r="C24" s="216">
        <f>'6項目別観光GDP'!C32</f>
        <v>6874</v>
      </c>
      <c r="D24" s="190">
        <f>'6項目別観光GDP'!D32</f>
        <v>6681</v>
      </c>
      <c r="E24" s="190">
        <f>'6項目別観光GDP'!E32</f>
        <v>6331</v>
      </c>
      <c r="F24" s="190">
        <f>'6項目別観光GDP'!F32</f>
        <v>6339</v>
      </c>
      <c r="G24" s="190">
        <f>'6項目別観光GDP'!G32</f>
        <v>6006</v>
      </c>
      <c r="H24" s="190">
        <f>'6項目別観光GDP'!H32</f>
        <v>6817</v>
      </c>
      <c r="I24" s="190">
        <f>'6項目別観光GDP'!I32</f>
        <v>7942</v>
      </c>
      <c r="J24" s="190">
        <f>'6項目別観光GDP'!J32</f>
        <v>8663</v>
      </c>
      <c r="K24" s="190">
        <f>'6項目別観光GDP'!K32</f>
        <v>7840</v>
      </c>
      <c r="L24" s="190">
        <f>'6項目別観光GDP'!L32</f>
        <v>9363</v>
      </c>
      <c r="M24" s="190">
        <f>'6項目別観光GDP'!M32</f>
        <v>4173</v>
      </c>
      <c r="N24" s="190">
        <f>'6項目別観光GDP'!N32</f>
        <v>5407</v>
      </c>
      <c r="O24" s="190">
        <f>'6項目別観光GDP'!O32</f>
        <v>5719</v>
      </c>
      <c r="P24" s="190">
        <f>'6項目別観光GDP'!P32</f>
        <v>10414</v>
      </c>
      <c r="Q24" s="190">
        <f>'6項目別観光GDP'!Q32</f>
        <v>7311</v>
      </c>
      <c r="R24" s="508">
        <f t="shared" si="10"/>
        <v>-29.8</v>
      </c>
      <c r="S24" s="730">
        <f t="shared" si="11"/>
        <v>1.2</v>
      </c>
    </row>
    <row r="25" spans="1:19" x14ac:dyDescent="0.2">
      <c r="A25" s="200">
        <v>219</v>
      </c>
      <c r="B25" s="194" t="s">
        <v>111</v>
      </c>
      <c r="C25" s="216">
        <f>'6項目別観光GDP'!C36</f>
        <v>9666</v>
      </c>
      <c r="D25" s="190">
        <f>'6項目別観光GDP'!D36</f>
        <v>5815</v>
      </c>
      <c r="E25" s="190">
        <f>'6項目別観光GDP'!E36</f>
        <v>5684</v>
      </c>
      <c r="F25" s="190">
        <f>'6項目別観光GDP'!F36</f>
        <v>5842</v>
      </c>
      <c r="G25" s="190">
        <f>'6項目別観光GDP'!G36</f>
        <v>5829</v>
      </c>
      <c r="H25" s="190">
        <f>'6項目別観光GDP'!H36</f>
        <v>6549</v>
      </c>
      <c r="I25" s="190">
        <f>'6項目別観光GDP'!I36</f>
        <v>7287</v>
      </c>
      <c r="J25" s="190">
        <f>'6項目別観光GDP'!J36</f>
        <v>7143</v>
      </c>
      <c r="K25" s="190">
        <f>'6項目別観光GDP'!K36</f>
        <v>6873</v>
      </c>
      <c r="L25" s="190">
        <f>'6項目別観光GDP'!L36</f>
        <v>9242</v>
      </c>
      <c r="M25" s="190">
        <f>'6項目別観光GDP'!M36</f>
        <v>6154</v>
      </c>
      <c r="N25" s="190">
        <f>'6項目別観光GDP'!N36</f>
        <v>7854</v>
      </c>
      <c r="O25" s="190">
        <f>'6項目別観光GDP'!O36</f>
        <v>9189</v>
      </c>
      <c r="P25" s="190">
        <f>'6項目別観光GDP'!P36</f>
        <v>13416</v>
      </c>
      <c r="Q25" s="190">
        <f>'6項目別観光GDP'!Q36</f>
        <v>11694</v>
      </c>
      <c r="R25" s="508">
        <f t="shared" si="10"/>
        <v>-12.8</v>
      </c>
      <c r="S25" s="730">
        <f t="shared" si="11"/>
        <v>1.5</v>
      </c>
    </row>
    <row r="26" spans="1:19" x14ac:dyDescent="0.2">
      <c r="A26" s="200">
        <v>301</v>
      </c>
      <c r="B26" s="194" t="s">
        <v>112</v>
      </c>
      <c r="C26" s="216">
        <f>'6項目別観光GDP'!C40</f>
        <v>4023</v>
      </c>
      <c r="D26" s="190">
        <f>'6項目別観光GDP'!D40</f>
        <v>3403</v>
      </c>
      <c r="E26" s="190">
        <f>'6項目別観光GDP'!E40</f>
        <v>3224</v>
      </c>
      <c r="F26" s="190">
        <f>'6項目別観光GDP'!F40</f>
        <v>3341</v>
      </c>
      <c r="G26" s="190">
        <f>'6項目別観光GDP'!G40</f>
        <v>3401</v>
      </c>
      <c r="H26" s="190">
        <f>'6項目別観光GDP'!H40</f>
        <v>3886</v>
      </c>
      <c r="I26" s="190">
        <f>'6項目別観光GDP'!I40</f>
        <v>4336</v>
      </c>
      <c r="J26" s="190">
        <f>'6項目別観光GDP'!J40</f>
        <v>4301</v>
      </c>
      <c r="K26" s="190">
        <f>'6項目別観光GDP'!K40</f>
        <v>4006</v>
      </c>
      <c r="L26" s="190">
        <f>'6項目別観光GDP'!L40</f>
        <v>5178</v>
      </c>
      <c r="M26" s="190">
        <f>'6項目別観光GDP'!M40</f>
        <v>3286</v>
      </c>
      <c r="N26" s="190">
        <f>'6項目別観光GDP'!N40</f>
        <v>4192</v>
      </c>
      <c r="O26" s="190">
        <f>'6項目別観光GDP'!O40</f>
        <v>4985</v>
      </c>
      <c r="P26" s="190">
        <f>'6項目別観光GDP'!P40</f>
        <v>6912</v>
      </c>
      <c r="Q26" s="190">
        <f>'6項目別観光GDP'!Q40</f>
        <v>5831</v>
      </c>
      <c r="R26" s="508">
        <f t="shared" si="10"/>
        <v>-15.6</v>
      </c>
      <c r="S26" s="730">
        <f t="shared" si="11"/>
        <v>0.8</v>
      </c>
    </row>
    <row r="27" spans="1:19" x14ac:dyDescent="0.2">
      <c r="A27" s="203"/>
      <c r="B27" s="194" t="s">
        <v>255</v>
      </c>
      <c r="C27" s="216">
        <f>SUM(C28:C32)</f>
        <v>33322</v>
      </c>
      <c r="D27" s="190">
        <f t="shared" ref="D27:J27" si="66">SUM(D28:D32)</f>
        <v>31379</v>
      </c>
      <c r="E27" s="190">
        <f t="shared" si="66"/>
        <v>30042</v>
      </c>
      <c r="F27" s="190">
        <f t="shared" si="66"/>
        <v>30324</v>
      </c>
      <c r="G27" s="190">
        <f t="shared" si="66"/>
        <v>28923</v>
      </c>
      <c r="H27" s="190">
        <f t="shared" si="66"/>
        <v>32416</v>
      </c>
      <c r="I27" s="190">
        <f t="shared" si="66"/>
        <v>36989</v>
      </c>
      <c r="J27" s="190">
        <f t="shared" si="66"/>
        <v>39251</v>
      </c>
      <c r="K27" s="190">
        <f t="shared" ref="K27:L27" si="67">SUM(K28:K32)</f>
        <v>38958</v>
      </c>
      <c r="L27" s="190">
        <f t="shared" si="67"/>
        <v>46694</v>
      </c>
      <c r="M27" s="190">
        <f t="shared" ref="M27:N27" si="68">SUM(M28:M32)</f>
        <v>25601</v>
      </c>
      <c r="N27" s="190">
        <f t="shared" si="68"/>
        <v>30195</v>
      </c>
      <c r="O27" s="190">
        <f t="shared" ref="O27" si="69">SUM(O28:O32)</f>
        <v>37541</v>
      </c>
      <c r="P27" s="190">
        <f t="shared" ref="P27:Q27" si="70">SUM(P28:P32)</f>
        <v>52867</v>
      </c>
      <c r="Q27" s="190">
        <f t="shared" si="70"/>
        <v>48864</v>
      </c>
      <c r="R27" s="508">
        <f t="shared" si="10"/>
        <v>-7.6</v>
      </c>
      <c r="S27" s="730">
        <f t="shared" si="11"/>
        <v>6.1</v>
      </c>
    </row>
    <row r="28" spans="1:19" x14ac:dyDescent="0.2">
      <c r="A28" s="200">
        <v>203</v>
      </c>
      <c r="B28" s="194" t="s">
        <v>113</v>
      </c>
      <c r="C28" s="216">
        <f>'6項目別観光GDP'!C44</f>
        <v>18577</v>
      </c>
      <c r="D28" s="190">
        <f>'6項目別観光GDP'!D44</f>
        <v>17470</v>
      </c>
      <c r="E28" s="190">
        <f>'6項目別観光GDP'!E44</f>
        <v>16568</v>
      </c>
      <c r="F28" s="190">
        <f>'6項目別観光GDP'!F44</f>
        <v>16857</v>
      </c>
      <c r="G28" s="190">
        <f>'6項目別観光GDP'!G44</f>
        <v>16783</v>
      </c>
      <c r="H28" s="190">
        <f>'6項目別観光GDP'!H44</f>
        <v>19040</v>
      </c>
      <c r="I28" s="190">
        <f>'6項目別観光GDP'!I44</f>
        <v>21622</v>
      </c>
      <c r="J28" s="190">
        <f>'6項目別観光GDP'!J44</f>
        <v>23929</v>
      </c>
      <c r="K28" s="190">
        <f>'6項目別観光GDP'!K44</f>
        <v>23685</v>
      </c>
      <c r="L28" s="190">
        <f>'6項目別観光GDP'!L44</f>
        <v>28246</v>
      </c>
      <c r="M28" s="190">
        <f>'6項目別観光GDP'!M44</f>
        <v>15065</v>
      </c>
      <c r="N28" s="190">
        <f>'6項目別観光GDP'!N44</f>
        <v>18467</v>
      </c>
      <c r="O28" s="190">
        <f>'6項目別観光GDP'!O44</f>
        <v>24218</v>
      </c>
      <c r="P28" s="190">
        <f>'6項目別観光GDP'!P44</f>
        <v>33916</v>
      </c>
      <c r="Q28" s="190">
        <f>'6項目別観光GDP'!Q44</f>
        <v>30710</v>
      </c>
      <c r="R28" s="508">
        <f t="shared" si="10"/>
        <v>-9.5</v>
      </c>
      <c r="S28" s="730">
        <f t="shared" si="11"/>
        <v>3.9</v>
      </c>
    </row>
    <row r="29" spans="1:19" x14ac:dyDescent="0.2">
      <c r="A29" s="200">
        <v>210</v>
      </c>
      <c r="B29" s="194" t="s">
        <v>114</v>
      </c>
      <c r="C29" s="216">
        <f>'6項目別観光GDP'!C48</f>
        <v>8445</v>
      </c>
      <c r="D29" s="190">
        <f>'6項目別観光GDP'!D48</f>
        <v>8151</v>
      </c>
      <c r="E29" s="190">
        <f>'6項目別観光GDP'!E48</f>
        <v>7884</v>
      </c>
      <c r="F29" s="190">
        <f>'6項目別観光GDP'!F48</f>
        <v>7682</v>
      </c>
      <c r="G29" s="190">
        <f>'6項目別観光GDP'!G48</f>
        <v>7185</v>
      </c>
      <c r="H29" s="190">
        <f>'6項目別観光GDP'!H48</f>
        <v>8176</v>
      </c>
      <c r="I29" s="190">
        <f>'6項目別観光GDP'!I48</f>
        <v>9441</v>
      </c>
      <c r="J29" s="190">
        <f>'6項目別観光GDP'!J48</f>
        <v>9353</v>
      </c>
      <c r="K29" s="190">
        <f>'6項目別観光GDP'!K48</f>
        <v>9223</v>
      </c>
      <c r="L29" s="190">
        <f>'6項目別観光GDP'!L48</f>
        <v>10477</v>
      </c>
      <c r="M29" s="190">
        <f>'6項目別観光GDP'!M48</f>
        <v>5651</v>
      </c>
      <c r="N29" s="190">
        <f>'6項目別観光GDP'!N48</f>
        <v>6763</v>
      </c>
      <c r="O29" s="190">
        <f>'6項目別観光GDP'!O48</f>
        <v>6324</v>
      </c>
      <c r="P29" s="190">
        <f>'6項目別観光GDP'!P48</f>
        <v>8609</v>
      </c>
      <c r="Q29" s="190">
        <f>'6項目別観光GDP'!Q48</f>
        <v>8359</v>
      </c>
      <c r="R29" s="508">
        <f t="shared" si="10"/>
        <v>-2.9</v>
      </c>
      <c r="S29" s="730">
        <f t="shared" si="11"/>
        <v>1</v>
      </c>
    </row>
    <row r="30" spans="1:19" x14ac:dyDescent="0.2">
      <c r="A30" s="200">
        <v>216</v>
      </c>
      <c r="B30" s="194" t="s">
        <v>115</v>
      </c>
      <c r="C30" s="216">
        <f>'6項目別観光GDP'!C52</f>
        <v>4327</v>
      </c>
      <c r="D30" s="190">
        <f>'6項目別観光GDP'!D52</f>
        <v>4193</v>
      </c>
      <c r="E30" s="190">
        <f>'6項目別観光GDP'!E52</f>
        <v>3899</v>
      </c>
      <c r="F30" s="190">
        <f>'6項目別観光GDP'!F52</f>
        <v>3931</v>
      </c>
      <c r="G30" s="190">
        <f>'6項目別観光GDP'!G52</f>
        <v>3400</v>
      </c>
      <c r="H30" s="190">
        <f>'6項目別観光GDP'!H52</f>
        <v>3608</v>
      </c>
      <c r="I30" s="190">
        <f>'6項目別観光GDP'!I52</f>
        <v>4161</v>
      </c>
      <c r="J30" s="190">
        <f>'6項目別観光GDP'!J52</f>
        <v>4335</v>
      </c>
      <c r="K30" s="190">
        <f>'6項目別観光GDP'!K52</f>
        <v>4428</v>
      </c>
      <c r="L30" s="190">
        <f>'6項目別観光GDP'!L52</f>
        <v>5997</v>
      </c>
      <c r="M30" s="190">
        <f>'6項目別観光GDP'!M52</f>
        <v>3956</v>
      </c>
      <c r="N30" s="190">
        <f>'6項目別観光GDP'!N52</f>
        <v>3741</v>
      </c>
      <c r="O30" s="190">
        <f>'6項目別観光GDP'!O52</f>
        <v>5377</v>
      </c>
      <c r="P30" s="190">
        <f>'6項目別観光GDP'!P52</f>
        <v>8013</v>
      </c>
      <c r="Q30" s="190">
        <f>'6項目別観光GDP'!Q52</f>
        <v>7567</v>
      </c>
      <c r="R30" s="508">
        <f t="shared" si="10"/>
        <v>-5.6</v>
      </c>
      <c r="S30" s="730">
        <f t="shared" si="11"/>
        <v>0.9</v>
      </c>
    </row>
    <row r="31" spans="1:19" x14ac:dyDescent="0.2">
      <c r="A31" s="200">
        <v>381</v>
      </c>
      <c r="B31" s="194" t="s">
        <v>116</v>
      </c>
      <c r="C31" s="216">
        <f>'6項目別観光GDP'!C56</f>
        <v>427</v>
      </c>
      <c r="D31" s="190">
        <f>'6項目別観光GDP'!D56</f>
        <v>346</v>
      </c>
      <c r="E31" s="190">
        <f>'6項目別観光GDP'!E56</f>
        <v>352</v>
      </c>
      <c r="F31" s="190">
        <f>'6項目別観光GDP'!F56</f>
        <v>357</v>
      </c>
      <c r="G31" s="190">
        <f>'6項目別観光GDP'!G56</f>
        <v>331</v>
      </c>
      <c r="H31" s="190">
        <f>'6項目別観光GDP'!H56</f>
        <v>357</v>
      </c>
      <c r="I31" s="190">
        <f>'6項目別観光GDP'!I56</f>
        <v>418</v>
      </c>
      <c r="J31" s="190">
        <f>'6項目別観光GDP'!J56</f>
        <v>408</v>
      </c>
      <c r="K31" s="190">
        <f>'6項目別観光GDP'!K56</f>
        <v>409</v>
      </c>
      <c r="L31" s="190">
        <f>'6項目別観光GDP'!L56</f>
        <v>474</v>
      </c>
      <c r="M31" s="190">
        <f>'6項目別観光GDP'!M56</f>
        <v>302</v>
      </c>
      <c r="N31" s="190">
        <f>'6項目別観光GDP'!N56</f>
        <v>387</v>
      </c>
      <c r="O31" s="190">
        <f>'6項目別観光GDP'!O56</f>
        <v>426</v>
      </c>
      <c r="P31" s="190">
        <f>'6項目別観光GDP'!P56</f>
        <v>577</v>
      </c>
      <c r="Q31" s="190">
        <f>'6項目別観光GDP'!Q56</f>
        <v>636</v>
      </c>
      <c r="R31" s="508">
        <f t="shared" si="10"/>
        <v>10.199999999999999</v>
      </c>
      <c r="S31" s="730">
        <f t="shared" si="11"/>
        <v>0.1</v>
      </c>
    </row>
    <row r="32" spans="1:19" x14ac:dyDescent="0.2">
      <c r="A32" s="200">
        <v>382</v>
      </c>
      <c r="B32" s="194" t="s">
        <v>117</v>
      </c>
      <c r="C32" s="216">
        <f>'6項目別観光GDP'!C60</f>
        <v>1546</v>
      </c>
      <c r="D32" s="190">
        <f>'6項目別観光GDP'!D60</f>
        <v>1219</v>
      </c>
      <c r="E32" s="190">
        <f>'6項目別観光GDP'!E60</f>
        <v>1339</v>
      </c>
      <c r="F32" s="190">
        <f>'6項目別観光GDP'!F60</f>
        <v>1497</v>
      </c>
      <c r="G32" s="190">
        <f>'6項目別観光GDP'!G60</f>
        <v>1224</v>
      </c>
      <c r="H32" s="190">
        <f>'6項目別観光GDP'!H60</f>
        <v>1235</v>
      </c>
      <c r="I32" s="190">
        <f>'6項目別観光GDP'!I60</f>
        <v>1347</v>
      </c>
      <c r="J32" s="190">
        <f>'6項目別観光GDP'!J60</f>
        <v>1226</v>
      </c>
      <c r="K32" s="190">
        <f>'6項目別観光GDP'!K60</f>
        <v>1213</v>
      </c>
      <c r="L32" s="190">
        <f>'6項目別観光GDP'!L60</f>
        <v>1500</v>
      </c>
      <c r="M32" s="190">
        <f>'6項目別観光GDP'!M60</f>
        <v>627</v>
      </c>
      <c r="N32" s="190">
        <f>'6項目別観光GDP'!N60</f>
        <v>837</v>
      </c>
      <c r="O32" s="190">
        <f>'6項目別観光GDP'!O60</f>
        <v>1196</v>
      </c>
      <c r="P32" s="190">
        <f>'6項目別観光GDP'!P60</f>
        <v>1752</v>
      </c>
      <c r="Q32" s="190">
        <f>'6項目別観光GDP'!Q60</f>
        <v>1592</v>
      </c>
      <c r="R32" s="508">
        <f t="shared" si="10"/>
        <v>-9.1</v>
      </c>
      <c r="S32" s="730">
        <f t="shared" si="11"/>
        <v>0.2</v>
      </c>
    </row>
    <row r="33" spans="1:19" x14ac:dyDescent="0.2">
      <c r="A33" s="203"/>
      <c r="B33" s="194" t="s">
        <v>256</v>
      </c>
      <c r="C33" s="216">
        <f>SUM(C34:C39)</f>
        <v>55615</v>
      </c>
      <c r="D33" s="190">
        <f t="shared" ref="D33:J33" si="71">SUM(D34:D39)</f>
        <v>52505</v>
      </c>
      <c r="E33" s="190">
        <f t="shared" si="71"/>
        <v>50919</v>
      </c>
      <c r="F33" s="190">
        <f t="shared" si="71"/>
        <v>50916</v>
      </c>
      <c r="G33" s="190">
        <f t="shared" si="71"/>
        <v>48422</v>
      </c>
      <c r="H33" s="190">
        <f t="shared" si="71"/>
        <v>53717</v>
      </c>
      <c r="I33" s="190">
        <f t="shared" si="71"/>
        <v>61292</v>
      </c>
      <c r="J33" s="190">
        <f t="shared" si="71"/>
        <v>62140</v>
      </c>
      <c r="K33" s="190">
        <f t="shared" ref="K33:L33" si="72">SUM(K34:K39)</f>
        <v>60450</v>
      </c>
      <c r="L33" s="190">
        <f t="shared" si="72"/>
        <v>68482</v>
      </c>
      <c r="M33" s="190">
        <f t="shared" ref="M33:N33" si="73">SUM(M34:M39)</f>
        <v>43782</v>
      </c>
      <c r="N33" s="190">
        <f t="shared" si="73"/>
        <v>53896</v>
      </c>
      <c r="O33" s="190">
        <f t="shared" ref="O33" si="74">SUM(O34:O39)</f>
        <v>66478</v>
      </c>
      <c r="P33" s="190">
        <f t="shared" ref="P33:Q33" si="75">SUM(P34:P39)</f>
        <v>90341</v>
      </c>
      <c r="Q33" s="190">
        <f t="shared" si="75"/>
        <v>84789</v>
      </c>
      <c r="R33" s="508">
        <f t="shared" si="10"/>
        <v>-6.1</v>
      </c>
      <c r="S33" s="730">
        <f t="shared" si="11"/>
        <v>10.4</v>
      </c>
    </row>
    <row r="34" spans="1:19" x14ac:dyDescent="0.2">
      <c r="A34" s="200">
        <v>213</v>
      </c>
      <c r="B34" s="194" t="s">
        <v>118</v>
      </c>
      <c r="C34" s="216">
        <f>'6項目別観光GDP'!C64</f>
        <v>4782</v>
      </c>
      <c r="D34" s="190">
        <f>'6項目別観光GDP'!D64</f>
        <v>4712</v>
      </c>
      <c r="E34" s="190">
        <f>'6項目別観光GDP'!E64</f>
        <v>4408</v>
      </c>
      <c r="F34" s="190">
        <f>'6項目別観光GDP'!F64</f>
        <v>4225</v>
      </c>
      <c r="G34" s="190">
        <f>'6項目別観光GDP'!G64</f>
        <v>3836</v>
      </c>
      <c r="H34" s="190">
        <f>'6項目別観光GDP'!H64</f>
        <v>4982</v>
      </c>
      <c r="I34" s="190">
        <f>'6項目別観光GDP'!I64</f>
        <v>5747</v>
      </c>
      <c r="J34" s="190">
        <f>'6項目別観光GDP'!J64</f>
        <v>5508</v>
      </c>
      <c r="K34" s="190">
        <f>'6項目別観光GDP'!K64</f>
        <v>5405</v>
      </c>
      <c r="L34" s="190">
        <f>'6項目別観光GDP'!L64</f>
        <v>6275</v>
      </c>
      <c r="M34" s="190">
        <f>'6項目別観光GDP'!M64</f>
        <v>3727</v>
      </c>
      <c r="N34" s="190">
        <f>'6項目別観光GDP'!N64</f>
        <v>4350</v>
      </c>
      <c r="O34" s="190">
        <f>'6項目別観光GDP'!O64</f>
        <v>5505</v>
      </c>
      <c r="P34" s="190">
        <f>'6項目別観光GDP'!P64</f>
        <v>6901</v>
      </c>
      <c r="Q34" s="190">
        <f>'6項目別観光GDP'!Q64</f>
        <v>6473</v>
      </c>
      <c r="R34" s="508">
        <f t="shared" si="10"/>
        <v>-6.2</v>
      </c>
      <c r="S34" s="730">
        <f t="shared" si="11"/>
        <v>0.8</v>
      </c>
    </row>
    <row r="35" spans="1:19" x14ac:dyDescent="0.2">
      <c r="A35" s="200">
        <v>215</v>
      </c>
      <c r="B35" s="194" t="s">
        <v>263</v>
      </c>
      <c r="C35" s="216">
        <f>'6項目別観光GDP'!C68</f>
        <v>18329</v>
      </c>
      <c r="D35" s="190">
        <f>'6項目別観光GDP'!D68</f>
        <v>17326</v>
      </c>
      <c r="E35" s="190">
        <f>'6項目別観光GDP'!E68</f>
        <v>16941</v>
      </c>
      <c r="F35" s="190">
        <f>'6項目別観光GDP'!F68</f>
        <v>17008</v>
      </c>
      <c r="G35" s="190">
        <f>'6項目別観光GDP'!G68</f>
        <v>14443</v>
      </c>
      <c r="H35" s="190">
        <f>'6項目別観光GDP'!H68</f>
        <v>15470</v>
      </c>
      <c r="I35" s="190">
        <f>'6項目別観光GDP'!I68</f>
        <v>17659</v>
      </c>
      <c r="J35" s="190">
        <f>'6項目別観光GDP'!J68</f>
        <v>20070</v>
      </c>
      <c r="K35" s="190">
        <f>'6項目別観光GDP'!K68</f>
        <v>18757</v>
      </c>
      <c r="L35" s="190">
        <f>'6項目別観光GDP'!L68</f>
        <v>22825</v>
      </c>
      <c r="M35" s="190">
        <f>'6項目別観光GDP'!M68</f>
        <v>14878</v>
      </c>
      <c r="N35" s="190">
        <f>'6項目別観光GDP'!N68</f>
        <v>18538</v>
      </c>
      <c r="O35" s="190">
        <f>'6項目別観光GDP'!O68</f>
        <v>21700</v>
      </c>
      <c r="P35" s="190">
        <f>'6項目別観光GDP'!P68</f>
        <v>29590</v>
      </c>
      <c r="Q35" s="190">
        <f>'6項目別観光GDP'!Q68</f>
        <v>28260</v>
      </c>
      <c r="R35" s="508">
        <f t="shared" si="10"/>
        <v>-4.5</v>
      </c>
      <c r="S35" s="730">
        <f t="shared" si="11"/>
        <v>3.4</v>
      </c>
    </row>
    <row r="36" spans="1:19" x14ac:dyDescent="0.2">
      <c r="A36" s="200">
        <v>218</v>
      </c>
      <c r="B36" s="194" t="s">
        <v>120</v>
      </c>
      <c r="C36" s="216">
        <f>'6項目別観光GDP'!C72</f>
        <v>7744</v>
      </c>
      <c r="D36" s="190">
        <f>'6項目別観光GDP'!D72</f>
        <v>7218</v>
      </c>
      <c r="E36" s="190">
        <f>'6項目別観光GDP'!E72</f>
        <v>6568</v>
      </c>
      <c r="F36" s="190">
        <f>'6項目別観光GDP'!F72</f>
        <v>6790</v>
      </c>
      <c r="G36" s="190">
        <f>'6項目別観光GDP'!G72</f>
        <v>6983</v>
      </c>
      <c r="H36" s="190">
        <f>'6項目別観光GDP'!H72</f>
        <v>8580</v>
      </c>
      <c r="I36" s="190">
        <f>'6項目別観光GDP'!I72</f>
        <v>9485</v>
      </c>
      <c r="J36" s="190">
        <f>'6項目別観光GDP'!J72</f>
        <v>8829</v>
      </c>
      <c r="K36" s="190">
        <f>'6項目別観光GDP'!K72</f>
        <v>8646</v>
      </c>
      <c r="L36" s="190">
        <f>'6項目別観光GDP'!L72</f>
        <v>8889</v>
      </c>
      <c r="M36" s="190">
        <f>'6項目別観光GDP'!M72</f>
        <v>6327</v>
      </c>
      <c r="N36" s="190">
        <f>'6項目別観光GDP'!N72</f>
        <v>7697</v>
      </c>
      <c r="O36" s="190">
        <f>'6項目別観光GDP'!O72</f>
        <v>11148</v>
      </c>
      <c r="P36" s="190">
        <f>'6項目別観光GDP'!P72</f>
        <v>14263</v>
      </c>
      <c r="Q36" s="190">
        <f>'6項目別観光GDP'!Q72</f>
        <v>12292</v>
      </c>
      <c r="R36" s="508">
        <f t="shared" si="10"/>
        <v>-13.8</v>
      </c>
      <c r="S36" s="730">
        <f t="shared" si="11"/>
        <v>1.6</v>
      </c>
    </row>
    <row r="37" spans="1:19" x14ac:dyDescent="0.2">
      <c r="A37" s="200">
        <v>220</v>
      </c>
      <c r="B37" s="194" t="s">
        <v>121</v>
      </c>
      <c r="C37" s="216">
        <f>'6項目別観光GDP'!C76</f>
        <v>8592</v>
      </c>
      <c r="D37" s="190">
        <f>'6項目別観光GDP'!D76</f>
        <v>8104</v>
      </c>
      <c r="E37" s="190">
        <f>'6項目別観光GDP'!E76</f>
        <v>7927</v>
      </c>
      <c r="F37" s="190">
        <f>'6項目別観光GDP'!F76</f>
        <v>7734</v>
      </c>
      <c r="G37" s="190">
        <f>'6項目別観光GDP'!G76</f>
        <v>7688</v>
      </c>
      <c r="H37" s="190">
        <f>'6項目別観光GDP'!H76</f>
        <v>8332</v>
      </c>
      <c r="I37" s="190">
        <f>'6項目別観光GDP'!I76</f>
        <v>9473</v>
      </c>
      <c r="J37" s="190">
        <f>'6項目別観光GDP'!J76</f>
        <v>9178</v>
      </c>
      <c r="K37" s="190">
        <f>'6項目別観光GDP'!K76</f>
        <v>9192</v>
      </c>
      <c r="L37" s="190">
        <f>'6項目別観光GDP'!L76</f>
        <v>10167</v>
      </c>
      <c r="M37" s="190">
        <f>'6項目別観光GDP'!M76</f>
        <v>6260</v>
      </c>
      <c r="N37" s="190">
        <f>'6項目別観光GDP'!N76</f>
        <v>7861</v>
      </c>
      <c r="O37" s="190">
        <f>'6項目別観光GDP'!O76</f>
        <v>9483</v>
      </c>
      <c r="P37" s="190">
        <f>'6項目別観光GDP'!P76</f>
        <v>13129</v>
      </c>
      <c r="Q37" s="190">
        <f>'6項目別観光GDP'!Q76</f>
        <v>12644</v>
      </c>
      <c r="R37" s="508">
        <f t="shared" si="10"/>
        <v>-3.7</v>
      </c>
      <c r="S37" s="730">
        <f t="shared" si="11"/>
        <v>1.5</v>
      </c>
    </row>
    <row r="38" spans="1:19" x14ac:dyDescent="0.2">
      <c r="A38" s="200">
        <v>228</v>
      </c>
      <c r="B38" s="194" t="s">
        <v>29</v>
      </c>
      <c r="C38" s="216">
        <f>'6項目別観光GDP'!C80</f>
        <v>13049</v>
      </c>
      <c r="D38" s="190">
        <f>'6項目別観光GDP'!D80</f>
        <v>12202</v>
      </c>
      <c r="E38" s="190">
        <f>'6項目別観光GDP'!E80</f>
        <v>11727</v>
      </c>
      <c r="F38" s="190">
        <f>'6項目別観光GDP'!F80</f>
        <v>11544</v>
      </c>
      <c r="G38" s="190">
        <f>'6項目別観光GDP'!G80</f>
        <v>11887</v>
      </c>
      <c r="H38" s="190">
        <f>'6項目別観光GDP'!H80</f>
        <v>12471</v>
      </c>
      <c r="I38" s="190">
        <f>'6項目別観光GDP'!I80</f>
        <v>14506</v>
      </c>
      <c r="J38" s="190">
        <f>'6項目別観光GDP'!J80</f>
        <v>14440</v>
      </c>
      <c r="K38" s="190">
        <f>'6項目別観光GDP'!K80</f>
        <v>14698</v>
      </c>
      <c r="L38" s="190">
        <f>'6項目別観光GDP'!L80</f>
        <v>16040</v>
      </c>
      <c r="M38" s="190">
        <f>'6項目別観光GDP'!M80</f>
        <v>9682</v>
      </c>
      <c r="N38" s="190">
        <f>'6項目別観光GDP'!N80</f>
        <v>12144</v>
      </c>
      <c r="O38" s="190">
        <f>'6項目別観光GDP'!O80</f>
        <v>14712</v>
      </c>
      <c r="P38" s="190">
        <f>'6項目別観光GDP'!P80</f>
        <v>20994</v>
      </c>
      <c r="Q38" s="190">
        <f>'6項目別観光GDP'!Q80</f>
        <v>20324</v>
      </c>
      <c r="R38" s="508">
        <f t="shared" si="10"/>
        <v>-3.2</v>
      </c>
      <c r="S38" s="730">
        <f t="shared" si="11"/>
        <v>2.4</v>
      </c>
    </row>
    <row r="39" spans="1:19" x14ac:dyDescent="0.2">
      <c r="A39" s="200">
        <v>365</v>
      </c>
      <c r="B39" s="194" t="s">
        <v>264</v>
      </c>
      <c r="C39" s="216">
        <f>'6項目別観光GDP'!C84</f>
        <v>3119</v>
      </c>
      <c r="D39" s="190">
        <f>'6項目別観光GDP'!D84</f>
        <v>2943</v>
      </c>
      <c r="E39" s="190">
        <f>'6項目別観光GDP'!E84</f>
        <v>3348</v>
      </c>
      <c r="F39" s="190">
        <f>'6項目別観光GDP'!F84</f>
        <v>3615</v>
      </c>
      <c r="G39" s="190">
        <f>'6項目別観光GDP'!G84</f>
        <v>3585</v>
      </c>
      <c r="H39" s="190">
        <f>'6項目別観光GDP'!H84</f>
        <v>3882</v>
      </c>
      <c r="I39" s="190">
        <f>'6項目別観光GDP'!I84</f>
        <v>4422</v>
      </c>
      <c r="J39" s="190">
        <f>'6項目別観光GDP'!J84</f>
        <v>4115</v>
      </c>
      <c r="K39" s="190">
        <f>'6項目別観光GDP'!K84</f>
        <v>3752</v>
      </c>
      <c r="L39" s="190">
        <f>'6項目別観光GDP'!L84</f>
        <v>4286</v>
      </c>
      <c r="M39" s="190">
        <f>'6項目別観光GDP'!M84</f>
        <v>2908</v>
      </c>
      <c r="N39" s="190">
        <f>'6項目別観光GDP'!N84</f>
        <v>3306</v>
      </c>
      <c r="O39" s="190">
        <f>'6項目別観光GDP'!O84</f>
        <v>3930</v>
      </c>
      <c r="P39" s="190">
        <f>'6項目別観光GDP'!P84</f>
        <v>5464</v>
      </c>
      <c r="Q39" s="190">
        <f>'6項目別観光GDP'!Q84</f>
        <v>4796</v>
      </c>
      <c r="R39" s="508">
        <f t="shared" si="10"/>
        <v>-12.2</v>
      </c>
      <c r="S39" s="730">
        <f t="shared" si="11"/>
        <v>0.6</v>
      </c>
    </row>
    <row r="40" spans="1:19" x14ac:dyDescent="0.2">
      <c r="A40" s="203"/>
      <c r="B40" s="194" t="s">
        <v>257</v>
      </c>
      <c r="C40" s="216">
        <f>SUM(C41:C44)</f>
        <v>40730</v>
      </c>
      <c r="D40" s="190">
        <f t="shared" ref="D40:J40" si="76">SUM(D41:D44)</f>
        <v>46537</v>
      </c>
      <c r="E40" s="190">
        <f t="shared" si="76"/>
        <v>39788</v>
      </c>
      <c r="F40" s="190">
        <f t="shared" si="76"/>
        <v>42557</v>
      </c>
      <c r="G40" s="190">
        <f t="shared" si="76"/>
        <v>35744</v>
      </c>
      <c r="H40" s="190">
        <f t="shared" si="76"/>
        <v>57891</v>
      </c>
      <c r="I40" s="190">
        <f t="shared" si="76"/>
        <v>54846</v>
      </c>
      <c r="J40" s="190">
        <f t="shared" si="76"/>
        <v>51907</v>
      </c>
      <c r="K40" s="190">
        <f t="shared" ref="K40:L40" si="77">SUM(K41:K44)</f>
        <v>53304</v>
      </c>
      <c r="L40" s="190">
        <f t="shared" si="77"/>
        <v>54469</v>
      </c>
      <c r="M40" s="190">
        <f t="shared" ref="M40:N40" si="78">SUM(M41:M44)</f>
        <v>20762</v>
      </c>
      <c r="N40" s="190">
        <f t="shared" si="78"/>
        <v>29566</v>
      </c>
      <c r="O40" s="190">
        <f t="shared" ref="O40" si="79">SUM(O41:O44)</f>
        <v>52641</v>
      </c>
      <c r="P40" s="190">
        <f t="shared" ref="P40:Q40" si="80">SUM(P41:P44)</f>
        <v>90516</v>
      </c>
      <c r="Q40" s="190">
        <f t="shared" si="80"/>
        <v>82236</v>
      </c>
      <c r="R40" s="508">
        <f t="shared" si="10"/>
        <v>-9.1</v>
      </c>
      <c r="S40" s="730">
        <f t="shared" si="11"/>
        <v>10.4</v>
      </c>
    </row>
    <row r="41" spans="1:19" x14ac:dyDescent="0.2">
      <c r="A41" s="200">
        <v>201</v>
      </c>
      <c r="B41" s="194" t="s">
        <v>265</v>
      </c>
      <c r="C41" s="216">
        <f>'6項目別観光GDP'!C88</f>
        <v>36820</v>
      </c>
      <c r="D41" s="190">
        <f>'6項目別観光GDP'!D88</f>
        <v>42471</v>
      </c>
      <c r="E41" s="190">
        <f>'6項目別観光GDP'!E88</f>
        <v>36067</v>
      </c>
      <c r="F41" s="190">
        <f>'6項目別観光GDP'!F88</f>
        <v>39011</v>
      </c>
      <c r="G41" s="190">
        <f>'6項目別観光GDP'!G88</f>
        <v>32626</v>
      </c>
      <c r="H41" s="190">
        <f>'6項目別観光GDP'!H88</f>
        <v>54361</v>
      </c>
      <c r="I41" s="190">
        <f>'6項目別観光GDP'!I88</f>
        <v>50526</v>
      </c>
      <c r="J41" s="190">
        <f>'6項目別観光GDP'!J88</f>
        <v>47316</v>
      </c>
      <c r="K41" s="190">
        <f>'6項目別観光GDP'!K88</f>
        <v>48666</v>
      </c>
      <c r="L41" s="190">
        <f>'6項目別観光GDP'!L88</f>
        <v>49357</v>
      </c>
      <c r="M41" s="190">
        <f>'6項目別観光GDP'!M88</f>
        <v>16701</v>
      </c>
      <c r="N41" s="190">
        <f>'6項目別観光GDP'!N88</f>
        <v>24306</v>
      </c>
      <c r="O41" s="190">
        <f>'6項目別観光GDP'!O88</f>
        <v>46598</v>
      </c>
      <c r="P41" s="190">
        <f>'6項目別観光GDP'!P88</f>
        <v>82528</v>
      </c>
      <c r="Q41" s="190">
        <f>'6項目別観光GDP'!Q88</f>
        <v>74899</v>
      </c>
      <c r="R41" s="508">
        <f t="shared" si="10"/>
        <v>-9.1999999999999993</v>
      </c>
      <c r="S41" s="730">
        <f t="shared" si="11"/>
        <v>9.5</v>
      </c>
    </row>
    <row r="42" spans="1:19" x14ac:dyDescent="0.2">
      <c r="A42" s="200">
        <v>442</v>
      </c>
      <c r="B42" s="194" t="s">
        <v>266</v>
      </c>
      <c r="C42" s="216">
        <f>'6項目別観光GDP'!C96</f>
        <v>627</v>
      </c>
      <c r="D42" s="190">
        <f>'6項目別観光GDP'!D96</f>
        <v>654</v>
      </c>
      <c r="E42" s="190">
        <f>'6項目別観光GDP'!E96</f>
        <v>524</v>
      </c>
      <c r="F42" s="190">
        <f>'6項目別観光GDP'!F96</f>
        <v>432</v>
      </c>
      <c r="G42" s="190">
        <f>'6項目別観光GDP'!G96</f>
        <v>253</v>
      </c>
      <c r="H42" s="190">
        <f>'6項目別観光GDP'!H96</f>
        <v>336</v>
      </c>
      <c r="I42" s="190">
        <f>'6項目別観光GDP'!I96</f>
        <v>549</v>
      </c>
      <c r="J42" s="190">
        <f>'6項目別観光GDP'!J96</f>
        <v>509</v>
      </c>
      <c r="K42" s="190">
        <f>'6項目別観光GDP'!K96</f>
        <v>422</v>
      </c>
      <c r="L42" s="190">
        <f>'6項目別観光GDP'!L96</f>
        <v>495</v>
      </c>
      <c r="M42" s="190">
        <f>'6項目別観光GDP'!M96</f>
        <v>294</v>
      </c>
      <c r="N42" s="190">
        <f>'6項目別観光GDP'!N96</f>
        <v>392</v>
      </c>
      <c r="O42" s="190">
        <f>'6項目別観光GDP'!O96</f>
        <v>443</v>
      </c>
      <c r="P42" s="190">
        <f>'6項目別観光GDP'!P96</f>
        <v>623</v>
      </c>
      <c r="Q42" s="190">
        <f>'6項目別観光GDP'!Q96</f>
        <v>552</v>
      </c>
      <c r="R42" s="508">
        <f t="shared" si="10"/>
        <v>-11.4</v>
      </c>
      <c r="S42" s="730">
        <f t="shared" si="11"/>
        <v>0.1</v>
      </c>
    </row>
    <row r="43" spans="1:19" x14ac:dyDescent="0.2">
      <c r="A43" s="200">
        <v>443</v>
      </c>
      <c r="B43" s="194" t="s">
        <v>267</v>
      </c>
      <c r="C43" s="216">
        <f>'6項目別観光GDP'!C100</f>
        <v>914</v>
      </c>
      <c r="D43" s="190">
        <f>'6項目別観光GDP'!D100</f>
        <v>917</v>
      </c>
      <c r="E43" s="190">
        <f>'6項目別観光GDP'!E100</f>
        <v>854</v>
      </c>
      <c r="F43" s="190">
        <f>'6項目別観光GDP'!F100</f>
        <v>904</v>
      </c>
      <c r="G43" s="190">
        <f>'6項目別観光GDP'!G100</f>
        <v>944</v>
      </c>
      <c r="H43" s="190">
        <f>'6項目別観光GDP'!H100</f>
        <v>1001</v>
      </c>
      <c r="I43" s="190">
        <f>'6項目別観光GDP'!I100</f>
        <v>1362</v>
      </c>
      <c r="J43" s="190">
        <f>'6項目別観光GDP'!J100</f>
        <v>1335</v>
      </c>
      <c r="K43" s="190">
        <f>'6項目別観光GDP'!K100</f>
        <v>1328</v>
      </c>
      <c r="L43" s="190">
        <f>'6項目別観光GDP'!L100</f>
        <v>1625</v>
      </c>
      <c r="M43" s="190">
        <f>'6項目別観光GDP'!M100</f>
        <v>1335</v>
      </c>
      <c r="N43" s="190">
        <f>'6項目別観光GDP'!N100</f>
        <v>1841</v>
      </c>
      <c r="O43" s="190">
        <f>'6項目別観光GDP'!O100</f>
        <v>2306</v>
      </c>
      <c r="P43" s="190">
        <f>'6項目別観光GDP'!P100</f>
        <v>3500</v>
      </c>
      <c r="Q43" s="190">
        <f>'6項目別観光GDP'!Q100</f>
        <v>3171</v>
      </c>
      <c r="R43" s="508">
        <f t="shared" si="10"/>
        <v>-9.4</v>
      </c>
      <c r="S43" s="730">
        <f t="shared" si="11"/>
        <v>0.4</v>
      </c>
    </row>
    <row r="44" spans="1:19" x14ac:dyDescent="0.2">
      <c r="A44" s="200">
        <v>446</v>
      </c>
      <c r="B44" s="194" t="s">
        <v>268</v>
      </c>
      <c r="C44" s="216">
        <f>'6項目別観光GDP'!C92</f>
        <v>2369</v>
      </c>
      <c r="D44" s="190">
        <f>'6項目別観光GDP'!D92</f>
        <v>2495</v>
      </c>
      <c r="E44" s="190">
        <f>'6項目別観光GDP'!E92</f>
        <v>2343</v>
      </c>
      <c r="F44" s="190">
        <f>'6項目別観光GDP'!F92</f>
        <v>2210</v>
      </c>
      <c r="G44" s="190">
        <f>'6項目別観光GDP'!G92</f>
        <v>1921</v>
      </c>
      <c r="H44" s="190">
        <f>'6項目別観光GDP'!H92</f>
        <v>2193</v>
      </c>
      <c r="I44" s="190">
        <f>'6項目別観光GDP'!I92</f>
        <v>2409</v>
      </c>
      <c r="J44" s="190">
        <f>'6項目別観光GDP'!J92</f>
        <v>2747</v>
      </c>
      <c r="K44" s="190">
        <f>'6項目別観光GDP'!K92</f>
        <v>2888</v>
      </c>
      <c r="L44" s="190">
        <f>'6項目別観光GDP'!L92</f>
        <v>2992</v>
      </c>
      <c r="M44" s="190">
        <f>'6項目別観光GDP'!M92</f>
        <v>2432</v>
      </c>
      <c r="N44" s="190">
        <f>'6項目別観光GDP'!N92</f>
        <v>3027</v>
      </c>
      <c r="O44" s="190">
        <f>'6項目別観光GDP'!O92</f>
        <v>3294</v>
      </c>
      <c r="P44" s="190">
        <f>'6項目別観光GDP'!P92</f>
        <v>3865</v>
      </c>
      <c r="Q44" s="190">
        <f>'6項目別観光GDP'!Q92</f>
        <v>3614</v>
      </c>
      <c r="R44" s="508">
        <f t="shared" si="10"/>
        <v>-6.5</v>
      </c>
      <c r="S44" s="730">
        <f t="shared" si="11"/>
        <v>0.4</v>
      </c>
    </row>
    <row r="45" spans="1:19" x14ac:dyDescent="0.2">
      <c r="A45" s="203"/>
      <c r="B45" s="194" t="s">
        <v>258</v>
      </c>
      <c r="C45" s="216">
        <f>SUM(C46:C52)</f>
        <v>26017</v>
      </c>
      <c r="D45" s="190">
        <f t="shared" ref="D45:J45" si="81">SUM(D46:D52)</f>
        <v>24925</v>
      </c>
      <c r="E45" s="190">
        <f t="shared" si="81"/>
        <v>24685</v>
      </c>
      <c r="F45" s="190">
        <f t="shared" si="81"/>
        <v>24724</v>
      </c>
      <c r="G45" s="190">
        <f t="shared" si="81"/>
        <v>23934</v>
      </c>
      <c r="H45" s="190">
        <f t="shared" si="81"/>
        <v>26926</v>
      </c>
      <c r="I45" s="190">
        <f t="shared" si="81"/>
        <v>29692</v>
      </c>
      <c r="J45" s="190">
        <f t="shared" si="81"/>
        <v>30534</v>
      </c>
      <c r="K45" s="190">
        <f t="shared" ref="K45:L45" si="82">SUM(K46:K52)</f>
        <v>28747</v>
      </c>
      <c r="L45" s="190">
        <f t="shared" si="82"/>
        <v>32658</v>
      </c>
      <c r="M45" s="190">
        <f t="shared" ref="M45:N45" si="83">SUM(M46:M52)</f>
        <v>17544</v>
      </c>
      <c r="N45" s="190">
        <f t="shared" si="83"/>
        <v>22335</v>
      </c>
      <c r="O45" s="190">
        <f t="shared" ref="O45" si="84">SUM(O46:O52)</f>
        <v>28183</v>
      </c>
      <c r="P45" s="190">
        <f t="shared" ref="P45:Q45" si="85">SUM(P46:P52)</f>
        <v>37912</v>
      </c>
      <c r="Q45" s="190">
        <f t="shared" si="85"/>
        <v>33757</v>
      </c>
      <c r="R45" s="508">
        <f t="shared" si="10"/>
        <v>-11</v>
      </c>
      <c r="S45" s="730">
        <f t="shared" si="11"/>
        <v>4.4000000000000004</v>
      </c>
    </row>
    <row r="46" spans="1:19" x14ac:dyDescent="0.2">
      <c r="A46" s="200">
        <v>208</v>
      </c>
      <c r="B46" s="194" t="s">
        <v>125</v>
      </c>
      <c r="C46" s="216">
        <f>'6項目別観光GDP'!C104</f>
        <v>3455</v>
      </c>
      <c r="D46" s="190">
        <f>'6項目別観光GDP'!D104</f>
        <v>3179</v>
      </c>
      <c r="E46" s="190">
        <f>'6項目別観光GDP'!E104</f>
        <v>3389</v>
      </c>
      <c r="F46" s="190">
        <f>'6項目別観光GDP'!F104</f>
        <v>3353</v>
      </c>
      <c r="G46" s="190">
        <f>'6項目別観光GDP'!G104</f>
        <v>3156</v>
      </c>
      <c r="H46" s="190">
        <f>'6項目別観光GDP'!H104</f>
        <v>3287</v>
      </c>
      <c r="I46" s="190">
        <f>'6項目別観光GDP'!I104</f>
        <v>3621</v>
      </c>
      <c r="J46" s="190">
        <f>'6項目別観光GDP'!J104</f>
        <v>3982</v>
      </c>
      <c r="K46" s="190">
        <f>'6項目別観光GDP'!K104</f>
        <v>3871</v>
      </c>
      <c r="L46" s="190">
        <f>'6項目別観光GDP'!L104</f>
        <v>4358</v>
      </c>
      <c r="M46" s="190">
        <f>'6項目別観光GDP'!M104</f>
        <v>2760</v>
      </c>
      <c r="N46" s="190">
        <f>'6項目別観光GDP'!N104</f>
        <v>3039</v>
      </c>
      <c r="O46" s="190">
        <f>'6項目別観光GDP'!O104</f>
        <v>3550</v>
      </c>
      <c r="P46" s="190">
        <f>'6項目別観光GDP'!P104</f>
        <v>5241</v>
      </c>
      <c r="Q46" s="190">
        <f>'6項目別観光GDP'!Q104</f>
        <v>4711</v>
      </c>
      <c r="R46" s="508">
        <f t="shared" si="10"/>
        <v>-10.1</v>
      </c>
      <c r="S46" s="730">
        <f t="shared" si="11"/>
        <v>0.6</v>
      </c>
    </row>
    <row r="47" spans="1:19" x14ac:dyDescent="0.2">
      <c r="A47" s="200">
        <v>212</v>
      </c>
      <c r="B47" s="194" t="s">
        <v>269</v>
      </c>
      <c r="C47" s="216">
        <f>'6項目別観光GDP'!C112</f>
        <v>7021</v>
      </c>
      <c r="D47" s="190">
        <f>'6項目別観光GDP'!D112</f>
        <v>6860</v>
      </c>
      <c r="E47" s="190">
        <f>'6項目別観光GDP'!E112</f>
        <v>6932</v>
      </c>
      <c r="F47" s="190">
        <f>'6項目別観光GDP'!F112</f>
        <v>6959</v>
      </c>
      <c r="G47" s="190">
        <f>'6項目別観光GDP'!G112</f>
        <v>7048</v>
      </c>
      <c r="H47" s="190">
        <f>'6項目別観光GDP'!H112</f>
        <v>8326</v>
      </c>
      <c r="I47" s="190">
        <f>'6項目別観光GDP'!I112</f>
        <v>9087</v>
      </c>
      <c r="J47" s="190">
        <f>'6項目別観光GDP'!J112</f>
        <v>9213</v>
      </c>
      <c r="K47" s="190">
        <f>'6項目別観光GDP'!K112</f>
        <v>8664</v>
      </c>
      <c r="L47" s="190">
        <f>'6項目別観光GDP'!L112</f>
        <v>10045</v>
      </c>
      <c r="M47" s="190">
        <f>'6項目別観光GDP'!M112</f>
        <v>5148</v>
      </c>
      <c r="N47" s="190">
        <f>'6項目別観光GDP'!N112</f>
        <v>6900</v>
      </c>
      <c r="O47" s="190">
        <f>'6項目別観光GDP'!O112</f>
        <v>9493</v>
      </c>
      <c r="P47" s="190">
        <f>'6項目別観光GDP'!P112</f>
        <v>12022</v>
      </c>
      <c r="Q47" s="190">
        <f>'6項目別観光GDP'!Q112</f>
        <v>11102</v>
      </c>
      <c r="R47" s="508">
        <f t="shared" si="10"/>
        <v>-7.7</v>
      </c>
      <c r="S47" s="730">
        <f t="shared" si="11"/>
        <v>1.4</v>
      </c>
    </row>
    <row r="48" spans="1:19" x14ac:dyDescent="0.2">
      <c r="A48" s="200">
        <v>227</v>
      </c>
      <c r="B48" s="194" t="s">
        <v>18</v>
      </c>
      <c r="C48" s="216">
        <f>'6項目別観光GDP'!C116</f>
        <v>4253</v>
      </c>
      <c r="D48" s="190">
        <f>'6項目別観光GDP'!D116</f>
        <v>4188</v>
      </c>
      <c r="E48" s="190">
        <f>'6項目別観光GDP'!E116</f>
        <v>4078</v>
      </c>
      <c r="F48" s="190">
        <f>'6項目別観光GDP'!F116</f>
        <v>4305</v>
      </c>
      <c r="G48" s="190">
        <f>'6項目別観光GDP'!G116</f>
        <v>3953</v>
      </c>
      <c r="H48" s="190">
        <f>'6項目別観光GDP'!H116</f>
        <v>4528</v>
      </c>
      <c r="I48" s="190">
        <f>'6項目別観光GDP'!I116</f>
        <v>4697</v>
      </c>
      <c r="J48" s="190">
        <f>'6項目別観光GDP'!J116</f>
        <v>4337</v>
      </c>
      <c r="K48" s="190">
        <f>'6項目別観光GDP'!K116</f>
        <v>4196</v>
      </c>
      <c r="L48" s="190">
        <f>'6項目別観光GDP'!L116</f>
        <v>4625</v>
      </c>
      <c r="M48" s="190">
        <f>'6項目別観光GDP'!M116</f>
        <v>3096</v>
      </c>
      <c r="N48" s="190">
        <f>'6項目別観光GDP'!N116</f>
        <v>3797</v>
      </c>
      <c r="O48" s="190">
        <f>'6項目別観光GDP'!O116</f>
        <v>4005</v>
      </c>
      <c r="P48" s="190">
        <f>'6項目別観光GDP'!P116</f>
        <v>5175</v>
      </c>
      <c r="Q48" s="190">
        <f>'6項目別観光GDP'!Q116</f>
        <v>4946</v>
      </c>
      <c r="R48" s="508">
        <f t="shared" si="10"/>
        <v>-4.4000000000000004</v>
      </c>
      <c r="S48" s="730">
        <f t="shared" si="11"/>
        <v>0.6</v>
      </c>
    </row>
    <row r="49" spans="1:19" x14ac:dyDescent="0.2">
      <c r="A49" s="200">
        <v>229</v>
      </c>
      <c r="B49" s="194" t="s">
        <v>20</v>
      </c>
      <c r="C49" s="216">
        <f>'6項目別観光GDP'!C108</f>
        <v>6438</v>
      </c>
      <c r="D49" s="190">
        <f>'6項目別観光GDP'!D108</f>
        <v>6002</v>
      </c>
      <c r="E49" s="190">
        <f>'6項目別観光GDP'!E108</f>
        <v>5877</v>
      </c>
      <c r="F49" s="190">
        <f>'6項目別観光GDP'!F108</f>
        <v>5900</v>
      </c>
      <c r="G49" s="190">
        <f>'6項目別観光GDP'!G108</f>
        <v>5751</v>
      </c>
      <c r="H49" s="190">
        <f>'6項目別観光GDP'!H108</f>
        <v>6316</v>
      </c>
      <c r="I49" s="190">
        <f>'6項目別観光GDP'!I108</f>
        <v>7339</v>
      </c>
      <c r="J49" s="190">
        <f>'6項目別観光GDP'!J108</f>
        <v>7512</v>
      </c>
      <c r="K49" s="190">
        <f>'6項目別観光GDP'!K108</f>
        <v>6916</v>
      </c>
      <c r="L49" s="190">
        <f>'6項目別観光GDP'!L108</f>
        <v>7858</v>
      </c>
      <c r="M49" s="190">
        <f>'6項目別観光GDP'!M108</f>
        <v>3722</v>
      </c>
      <c r="N49" s="190">
        <f>'6項目別観光GDP'!N108</f>
        <v>4992</v>
      </c>
      <c r="O49" s="190">
        <f>'6項目別観光GDP'!O108</f>
        <v>6810</v>
      </c>
      <c r="P49" s="190">
        <f>'6項目別観光GDP'!P108</f>
        <v>9201</v>
      </c>
      <c r="Q49" s="190">
        <f>'6項目別観光GDP'!Q108</f>
        <v>7402</v>
      </c>
      <c r="R49" s="508">
        <f t="shared" si="10"/>
        <v>-19.600000000000001</v>
      </c>
      <c r="S49" s="730">
        <f t="shared" si="11"/>
        <v>1.1000000000000001</v>
      </c>
    </row>
    <row r="50" spans="1:19" x14ac:dyDescent="0.2">
      <c r="A50" s="200">
        <v>464</v>
      </c>
      <c r="B50" s="194" t="s">
        <v>128</v>
      </c>
      <c r="C50" s="216">
        <f>'6項目別観光GDP'!C120</f>
        <v>879</v>
      </c>
      <c r="D50" s="190">
        <f>'6項目別観光GDP'!D120</f>
        <v>694</v>
      </c>
      <c r="E50" s="190">
        <f>'6項目別観光GDP'!E120</f>
        <v>684</v>
      </c>
      <c r="F50" s="190">
        <f>'6項目別観光GDP'!F120</f>
        <v>643</v>
      </c>
      <c r="G50" s="190">
        <f>'6項目別観光GDP'!G120</f>
        <v>661</v>
      </c>
      <c r="H50" s="190">
        <f>'6項目別観光GDP'!H120</f>
        <v>760</v>
      </c>
      <c r="I50" s="190">
        <f>'6項目別観光GDP'!I120</f>
        <v>797</v>
      </c>
      <c r="J50" s="190">
        <f>'6項目別観光GDP'!J120</f>
        <v>830</v>
      </c>
      <c r="K50" s="190">
        <f>'6項目別観光GDP'!K120</f>
        <v>795</v>
      </c>
      <c r="L50" s="190">
        <f>'6項目別観光GDP'!L120</f>
        <v>868</v>
      </c>
      <c r="M50" s="190">
        <f>'6項目別観光GDP'!M120</f>
        <v>374</v>
      </c>
      <c r="N50" s="190">
        <f>'6項目別観光GDP'!N120</f>
        <v>412</v>
      </c>
      <c r="O50" s="190">
        <f>'6項目別観光GDP'!O120</f>
        <v>606</v>
      </c>
      <c r="P50" s="190">
        <f>'6項目別観光GDP'!P120</f>
        <v>895</v>
      </c>
      <c r="Q50" s="190">
        <f>'6項目別観光GDP'!Q120</f>
        <v>794</v>
      </c>
      <c r="R50" s="508">
        <f t="shared" si="10"/>
        <v>-11.3</v>
      </c>
      <c r="S50" s="730">
        <f t="shared" si="11"/>
        <v>0.1</v>
      </c>
    </row>
    <row r="51" spans="1:19" x14ac:dyDescent="0.2">
      <c r="A51" s="200">
        <v>481</v>
      </c>
      <c r="B51" s="194" t="s">
        <v>129</v>
      </c>
      <c r="C51" s="216">
        <f>'6項目別観光GDP'!C124</f>
        <v>1250</v>
      </c>
      <c r="D51" s="190">
        <f>'6項目別観光GDP'!D124</f>
        <v>1325</v>
      </c>
      <c r="E51" s="190">
        <f>'6項目別観光GDP'!E124</f>
        <v>1205</v>
      </c>
      <c r="F51" s="190">
        <f>'6項目別観光GDP'!F124</f>
        <v>1086</v>
      </c>
      <c r="G51" s="190">
        <f>'6項目別観光GDP'!G124</f>
        <v>1010</v>
      </c>
      <c r="H51" s="190">
        <f>'6項目別観光GDP'!H124</f>
        <v>976</v>
      </c>
      <c r="I51" s="190">
        <f>'6項目別観光GDP'!I124</f>
        <v>1117</v>
      </c>
      <c r="J51" s="190">
        <f>'6項目別観光GDP'!J124</f>
        <v>1236</v>
      </c>
      <c r="K51" s="190">
        <f>'6項目別観光GDP'!K124</f>
        <v>998</v>
      </c>
      <c r="L51" s="190">
        <f>'6項目別観光GDP'!L124</f>
        <v>1109</v>
      </c>
      <c r="M51" s="190">
        <f>'6項目別観光GDP'!M124</f>
        <v>534</v>
      </c>
      <c r="N51" s="190">
        <f>'6項目別観光GDP'!N124</f>
        <v>797</v>
      </c>
      <c r="O51" s="190">
        <f>'6項目別観光GDP'!O124</f>
        <v>860</v>
      </c>
      <c r="P51" s="190">
        <f>'6項目別観光GDP'!P124</f>
        <v>1317</v>
      </c>
      <c r="Q51" s="190">
        <f>'6項目別観光GDP'!Q124</f>
        <v>1128</v>
      </c>
      <c r="R51" s="508">
        <f t="shared" si="10"/>
        <v>-14.4</v>
      </c>
      <c r="S51" s="730">
        <f t="shared" si="11"/>
        <v>0.2</v>
      </c>
    </row>
    <row r="52" spans="1:19" x14ac:dyDescent="0.2">
      <c r="A52" s="200">
        <v>501</v>
      </c>
      <c r="B52" s="194" t="s">
        <v>130</v>
      </c>
      <c r="C52" s="216">
        <f>'6項目別観光GDP'!C128</f>
        <v>2721</v>
      </c>
      <c r="D52" s="190">
        <f>'6項目別観光GDP'!D128</f>
        <v>2677</v>
      </c>
      <c r="E52" s="190">
        <f>'6項目別観光GDP'!E128</f>
        <v>2520</v>
      </c>
      <c r="F52" s="190">
        <f>'6項目別観光GDP'!F128</f>
        <v>2478</v>
      </c>
      <c r="G52" s="190">
        <f>'6項目別観光GDP'!G128</f>
        <v>2355</v>
      </c>
      <c r="H52" s="190">
        <f>'6項目別観光GDP'!H128</f>
        <v>2733</v>
      </c>
      <c r="I52" s="190">
        <f>'6項目別観光GDP'!I128</f>
        <v>3034</v>
      </c>
      <c r="J52" s="190">
        <f>'6項目別観光GDP'!J128</f>
        <v>3424</v>
      </c>
      <c r="K52" s="190">
        <f>'6項目別観光GDP'!K128</f>
        <v>3307</v>
      </c>
      <c r="L52" s="190">
        <f>'6項目別観光GDP'!L128</f>
        <v>3795</v>
      </c>
      <c r="M52" s="190">
        <f>'6項目別観光GDP'!M128</f>
        <v>1910</v>
      </c>
      <c r="N52" s="190">
        <f>'6項目別観光GDP'!N128</f>
        <v>2398</v>
      </c>
      <c r="O52" s="190">
        <f>'6項目別観光GDP'!O128</f>
        <v>2859</v>
      </c>
      <c r="P52" s="190">
        <f>'6項目別観光GDP'!P128</f>
        <v>4061</v>
      </c>
      <c r="Q52" s="190">
        <f>'6項目別観光GDP'!Q128</f>
        <v>3674</v>
      </c>
      <c r="R52" s="508">
        <f t="shared" si="10"/>
        <v>-9.5</v>
      </c>
      <c r="S52" s="730">
        <f t="shared" si="11"/>
        <v>0.5</v>
      </c>
    </row>
    <row r="53" spans="1:19" x14ac:dyDescent="0.2">
      <c r="A53" s="203"/>
      <c r="B53" s="194" t="s">
        <v>259</v>
      </c>
      <c r="C53" s="216">
        <f>SUM(C54:C58)</f>
        <v>41159</v>
      </c>
      <c r="D53" s="190">
        <f t="shared" ref="D53:J53" si="86">SUM(D54:D58)</f>
        <v>41689</v>
      </c>
      <c r="E53" s="190">
        <f t="shared" si="86"/>
        <v>46021</v>
      </c>
      <c r="F53" s="190">
        <f t="shared" si="86"/>
        <v>48563</v>
      </c>
      <c r="G53" s="190">
        <f t="shared" si="86"/>
        <v>48161</v>
      </c>
      <c r="H53" s="190">
        <f t="shared" si="86"/>
        <v>51451</v>
      </c>
      <c r="I53" s="190">
        <f t="shared" si="86"/>
        <v>58078</v>
      </c>
      <c r="J53" s="190">
        <f t="shared" si="86"/>
        <v>59441</v>
      </c>
      <c r="K53" s="190">
        <f t="shared" ref="K53:L53" si="87">SUM(K54:K58)</f>
        <v>57851</v>
      </c>
      <c r="L53" s="190">
        <f t="shared" si="87"/>
        <v>61877</v>
      </c>
      <c r="M53" s="190">
        <f t="shared" ref="M53:N53" si="88">SUM(M54:M58)</f>
        <v>32281</v>
      </c>
      <c r="N53" s="190">
        <f t="shared" si="88"/>
        <v>36402</v>
      </c>
      <c r="O53" s="190">
        <f t="shared" ref="O53" si="89">SUM(O54:O58)</f>
        <v>52581</v>
      </c>
      <c r="P53" s="190">
        <f t="shared" ref="P53:Q53" si="90">SUM(P54:P58)</f>
        <v>69563</v>
      </c>
      <c r="Q53" s="190">
        <f t="shared" si="90"/>
        <v>65852</v>
      </c>
      <c r="R53" s="508">
        <f t="shared" si="10"/>
        <v>-5.3</v>
      </c>
      <c r="S53" s="730">
        <f t="shared" si="11"/>
        <v>8</v>
      </c>
    </row>
    <row r="54" spans="1:19" x14ac:dyDescent="0.2">
      <c r="A54" s="202">
        <v>209</v>
      </c>
      <c r="B54" s="194" t="s">
        <v>270</v>
      </c>
      <c r="C54" s="216">
        <f>'6項目別観光GDP'!C132</f>
        <v>21130</v>
      </c>
      <c r="D54" s="190">
        <f>'6項目別観光GDP'!D132</f>
        <v>22561</v>
      </c>
      <c r="E54" s="190">
        <f>'6項目別観光GDP'!E132</f>
        <v>21762</v>
      </c>
      <c r="F54" s="190">
        <f>'6項目別観光GDP'!F132</f>
        <v>21952</v>
      </c>
      <c r="G54" s="190">
        <f>'6項目別観光GDP'!G132</f>
        <v>22593</v>
      </c>
      <c r="H54" s="190">
        <f>'6項目別観光GDP'!H132</f>
        <v>24554</v>
      </c>
      <c r="I54" s="190">
        <f>'6項目別観光GDP'!I132</f>
        <v>27203</v>
      </c>
      <c r="J54" s="190">
        <f>'6項目別観光GDP'!J132</f>
        <v>27824</v>
      </c>
      <c r="K54" s="190">
        <f>'6項目別観光GDP'!K132</f>
        <v>27384</v>
      </c>
      <c r="L54" s="190">
        <f>'6項目別観光GDP'!L132</f>
        <v>30089</v>
      </c>
      <c r="M54" s="190">
        <f>'6項目別観光GDP'!M132</f>
        <v>14057</v>
      </c>
      <c r="N54" s="190">
        <f>'6項目別観光GDP'!N132</f>
        <v>15835</v>
      </c>
      <c r="O54" s="190">
        <f>'6項目別観光GDP'!O132</f>
        <v>24375</v>
      </c>
      <c r="P54" s="190">
        <f>'6項目別観光GDP'!P132</f>
        <v>32038</v>
      </c>
      <c r="Q54" s="190">
        <f>'6項目別観光GDP'!Q132</f>
        <v>29999</v>
      </c>
      <c r="R54" s="508">
        <f t="shared" si="10"/>
        <v>-6.4</v>
      </c>
      <c r="S54" s="730">
        <f t="shared" si="11"/>
        <v>3.7</v>
      </c>
    </row>
    <row r="55" spans="1:19" x14ac:dyDescent="0.2">
      <c r="A55" s="200">
        <v>222</v>
      </c>
      <c r="B55" s="194" t="s">
        <v>271</v>
      </c>
      <c r="C55" s="216">
        <f>'6項目別観光GDP'!C136</f>
        <v>5170</v>
      </c>
      <c r="D55" s="190">
        <f>'6項目別観光GDP'!D136</f>
        <v>4373</v>
      </c>
      <c r="E55" s="190">
        <f>'6項目別観光GDP'!E136</f>
        <v>5199</v>
      </c>
      <c r="F55" s="190">
        <f>'6項目別観光GDP'!F136</f>
        <v>5762</v>
      </c>
      <c r="G55" s="190">
        <f>'6項目別観光GDP'!G136</f>
        <v>5398</v>
      </c>
      <c r="H55" s="190">
        <f>'6項目別観光GDP'!H136</f>
        <v>5242</v>
      </c>
      <c r="I55" s="190">
        <f>'6項目別観光GDP'!I136</f>
        <v>6802</v>
      </c>
      <c r="J55" s="190">
        <f>'6項目別観光GDP'!J136</f>
        <v>6982</v>
      </c>
      <c r="K55" s="190">
        <f>'6項目別観光GDP'!K136</f>
        <v>6284</v>
      </c>
      <c r="L55" s="190">
        <f>'6項目別観光GDP'!L136</f>
        <v>6384</v>
      </c>
      <c r="M55" s="190">
        <f>'6項目別観光GDP'!M136</f>
        <v>2764</v>
      </c>
      <c r="N55" s="190">
        <f>'6項目別観光GDP'!N136</f>
        <v>3366</v>
      </c>
      <c r="O55" s="190">
        <f>'6項目別観光GDP'!O136</f>
        <v>5543</v>
      </c>
      <c r="P55" s="190">
        <f>'6項目別観光GDP'!P136</f>
        <v>7386</v>
      </c>
      <c r="Q55" s="190">
        <f>'6項目別観光GDP'!Q136</f>
        <v>7354</v>
      </c>
      <c r="R55" s="508">
        <f t="shared" si="10"/>
        <v>-0.4</v>
      </c>
      <c r="S55" s="730">
        <f t="shared" si="11"/>
        <v>0.9</v>
      </c>
    </row>
    <row r="56" spans="1:19" x14ac:dyDescent="0.2">
      <c r="A56" s="200">
        <v>225</v>
      </c>
      <c r="B56" s="194" t="s">
        <v>11</v>
      </c>
      <c r="C56" s="216">
        <f>'6項目別観光GDP'!C140</f>
        <v>3247</v>
      </c>
      <c r="D56" s="190">
        <f>'6項目別観光GDP'!D140</f>
        <v>3301</v>
      </c>
      <c r="E56" s="190">
        <f>'6項目別観光GDP'!E140</f>
        <v>6352</v>
      </c>
      <c r="F56" s="190">
        <f>'6項目別観光GDP'!F140</f>
        <v>7638</v>
      </c>
      <c r="G56" s="190">
        <f>'6項目別観光GDP'!G140</f>
        <v>7526</v>
      </c>
      <c r="H56" s="190">
        <f>'6項目別観光GDP'!H140</f>
        <v>7858</v>
      </c>
      <c r="I56" s="190">
        <f>'6項目別観光GDP'!I140</f>
        <v>8260</v>
      </c>
      <c r="J56" s="190">
        <f>'6項目別観光GDP'!J140</f>
        <v>8447</v>
      </c>
      <c r="K56" s="190">
        <f>'6項目別観光GDP'!K140</f>
        <v>8044</v>
      </c>
      <c r="L56" s="190">
        <f>'6項目別観光GDP'!L140</f>
        <v>9172</v>
      </c>
      <c r="M56" s="190">
        <f>'6項目別観光GDP'!M140</f>
        <v>5000</v>
      </c>
      <c r="N56" s="190">
        <f>'6項目別観光GDP'!N140</f>
        <v>6037</v>
      </c>
      <c r="O56" s="190">
        <f>'6項目別観光GDP'!O140</f>
        <v>8108</v>
      </c>
      <c r="P56" s="190">
        <f>'6項目別観光GDP'!P140</f>
        <v>11245</v>
      </c>
      <c r="Q56" s="190">
        <f>'6項目別観光GDP'!Q140</f>
        <v>10231</v>
      </c>
      <c r="R56" s="508">
        <f t="shared" si="10"/>
        <v>-9</v>
      </c>
      <c r="S56" s="730">
        <f t="shared" si="11"/>
        <v>1.3</v>
      </c>
    </row>
    <row r="57" spans="1:19" x14ac:dyDescent="0.2">
      <c r="A57" s="200">
        <v>585</v>
      </c>
      <c r="B57" s="194" t="s">
        <v>272</v>
      </c>
      <c r="C57" s="216">
        <f>'6項目別観光GDP'!C144</f>
        <v>6409</v>
      </c>
      <c r="D57" s="190">
        <f>'6項目別観光GDP'!D144</f>
        <v>6703</v>
      </c>
      <c r="E57" s="190">
        <f>'6項目別観光GDP'!E144</f>
        <v>7126</v>
      </c>
      <c r="F57" s="190">
        <f>'6項目別観光GDP'!F144</f>
        <v>7645</v>
      </c>
      <c r="G57" s="190">
        <f>'6項目別観光GDP'!G144</f>
        <v>7112</v>
      </c>
      <c r="H57" s="190">
        <f>'6項目別観光GDP'!H144</f>
        <v>7569</v>
      </c>
      <c r="I57" s="190">
        <f>'6項目別観光GDP'!I144</f>
        <v>9072</v>
      </c>
      <c r="J57" s="190">
        <f>'6項目別観光GDP'!J144</f>
        <v>9195</v>
      </c>
      <c r="K57" s="190">
        <f>'6項目別観光GDP'!K144</f>
        <v>9155</v>
      </c>
      <c r="L57" s="190">
        <f>'6項目別観光GDP'!L144</f>
        <v>8685</v>
      </c>
      <c r="M57" s="190">
        <f>'6項目別観光GDP'!M144</f>
        <v>6050</v>
      </c>
      <c r="N57" s="190">
        <f>'6項目別観光GDP'!N144</f>
        <v>6119</v>
      </c>
      <c r="O57" s="190">
        <f>'6項目別観光GDP'!O144</f>
        <v>7828</v>
      </c>
      <c r="P57" s="190">
        <f>'6項目別観光GDP'!P144</f>
        <v>9995</v>
      </c>
      <c r="Q57" s="190">
        <f>'6項目別観光GDP'!Q144</f>
        <v>9840</v>
      </c>
      <c r="R57" s="508">
        <f t="shared" si="10"/>
        <v>-1.6</v>
      </c>
      <c r="S57" s="730">
        <f t="shared" si="11"/>
        <v>1.2</v>
      </c>
    </row>
    <row r="58" spans="1:19" x14ac:dyDescent="0.2">
      <c r="A58" s="200">
        <v>586</v>
      </c>
      <c r="B58" s="194" t="s">
        <v>273</v>
      </c>
      <c r="C58" s="216">
        <f>'6項目別観光GDP'!C148</f>
        <v>5203</v>
      </c>
      <c r="D58" s="190">
        <f>'6項目別観光GDP'!D148</f>
        <v>4751</v>
      </c>
      <c r="E58" s="190">
        <f>'6項目別観光GDP'!E148</f>
        <v>5582</v>
      </c>
      <c r="F58" s="190">
        <f>'6項目別観光GDP'!F148</f>
        <v>5566</v>
      </c>
      <c r="G58" s="190">
        <f>'6項目別観光GDP'!G148</f>
        <v>5532</v>
      </c>
      <c r="H58" s="190">
        <f>'6項目別観光GDP'!H148</f>
        <v>6228</v>
      </c>
      <c r="I58" s="190">
        <f>'6項目別観光GDP'!I148</f>
        <v>6741</v>
      </c>
      <c r="J58" s="190">
        <f>'6項目別観光GDP'!J148</f>
        <v>6993</v>
      </c>
      <c r="K58" s="190">
        <f>'6項目別観光GDP'!K148</f>
        <v>6984</v>
      </c>
      <c r="L58" s="190">
        <f>'6項目別観光GDP'!L148</f>
        <v>7547</v>
      </c>
      <c r="M58" s="190">
        <f>'6項目別観光GDP'!M148</f>
        <v>4410</v>
      </c>
      <c r="N58" s="190">
        <f>'6項目別観光GDP'!N148</f>
        <v>5045</v>
      </c>
      <c r="O58" s="190">
        <f>'6項目別観光GDP'!O148</f>
        <v>6727</v>
      </c>
      <c r="P58" s="190">
        <f>'6項目別観光GDP'!P148</f>
        <v>8899</v>
      </c>
      <c r="Q58" s="190">
        <f>'6項目別観光GDP'!Q148</f>
        <v>8428</v>
      </c>
      <c r="R58" s="508">
        <f t="shared" si="10"/>
        <v>-5.3</v>
      </c>
      <c r="S58" s="730">
        <f t="shared" si="11"/>
        <v>1</v>
      </c>
    </row>
    <row r="59" spans="1:19" x14ac:dyDescent="0.2">
      <c r="A59" s="203"/>
      <c r="B59" s="194" t="s">
        <v>260</v>
      </c>
      <c r="C59" s="216">
        <f>SUM(C60:C61)</f>
        <v>16238</v>
      </c>
      <c r="D59" s="190">
        <f t="shared" ref="D59:J59" si="91">SUM(D60:D61)</f>
        <v>15809</v>
      </c>
      <c r="E59" s="190">
        <f t="shared" si="91"/>
        <v>15591</v>
      </c>
      <c r="F59" s="190">
        <f t="shared" si="91"/>
        <v>14903</v>
      </c>
      <c r="G59" s="190">
        <f t="shared" si="91"/>
        <v>13866</v>
      </c>
      <c r="H59" s="190">
        <f t="shared" si="91"/>
        <v>15523</v>
      </c>
      <c r="I59" s="190">
        <f t="shared" si="91"/>
        <v>17884</v>
      </c>
      <c r="J59" s="190">
        <f t="shared" si="91"/>
        <v>18904</v>
      </c>
      <c r="K59" s="190">
        <f t="shared" ref="K59:L59" si="92">SUM(K60:K61)</f>
        <v>18599</v>
      </c>
      <c r="L59" s="190">
        <f t="shared" si="92"/>
        <v>23422</v>
      </c>
      <c r="M59" s="190">
        <f t="shared" ref="M59:N59" si="93">SUM(M60:M61)</f>
        <v>14004</v>
      </c>
      <c r="N59" s="190">
        <f t="shared" si="93"/>
        <v>18288</v>
      </c>
      <c r="O59" s="190">
        <f t="shared" ref="O59" si="94">SUM(O60:O61)</f>
        <v>21372</v>
      </c>
      <c r="P59" s="190">
        <f t="shared" ref="P59:Q59" si="95">SUM(P60:P61)</f>
        <v>30603</v>
      </c>
      <c r="Q59" s="190">
        <f t="shared" si="95"/>
        <v>27824</v>
      </c>
      <c r="R59" s="508">
        <f t="shared" si="10"/>
        <v>-9.1</v>
      </c>
      <c r="S59" s="730">
        <f t="shared" si="11"/>
        <v>3.5</v>
      </c>
    </row>
    <row r="60" spans="1:19" x14ac:dyDescent="0.2">
      <c r="A60" s="200">
        <v>221</v>
      </c>
      <c r="B60" s="194" t="s">
        <v>420</v>
      </c>
      <c r="C60" s="216">
        <f>'6項目別観光GDP'!C152</f>
        <v>8899</v>
      </c>
      <c r="D60" s="190">
        <f>'6項目別観光GDP'!D152</f>
        <v>8732</v>
      </c>
      <c r="E60" s="190">
        <f>'6項目別観光GDP'!E152</f>
        <v>8269</v>
      </c>
      <c r="F60" s="190">
        <f>'6項目別観光GDP'!F152</f>
        <v>7833</v>
      </c>
      <c r="G60" s="190">
        <f>'6項目別観光GDP'!G152</f>
        <v>7449</v>
      </c>
      <c r="H60" s="190">
        <f>'6項目別観光GDP'!H152</f>
        <v>8266</v>
      </c>
      <c r="I60" s="190">
        <f>'6項目別観光GDP'!I152</f>
        <v>9645</v>
      </c>
      <c r="J60" s="190">
        <f>'6項目別観光GDP'!J152</f>
        <v>10120</v>
      </c>
      <c r="K60" s="190">
        <f>'6項目別観光GDP'!K152</f>
        <v>9650</v>
      </c>
      <c r="L60" s="190">
        <f>'6項目別観光GDP'!L152</f>
        <v>13057</v>
      </c>
      <c r="M60" s="190">
        <f>'6項目別観光GDP'!M152</f>
        <v>7918</v>
      </c>
      <c r="N60" s="190">
        <f>'6項目別観光GDP'!N152</f>
        <v>10451</v>
      </c>
      <c r="O60" s="190">
        <f>'6項目別観光GDP'!O152</f>
        <v>12069</v>
      </c>
      <c r="P60" s="190">
        <f>'6項目別観光GDP'!P152</f>
        <v>18553</v>
      </c>
      <c r="Q60" s="190">
        <f>'6項目別観光GDP'!Q152</f>
        <v>16994</v>
      </c>
      <c r="R60" s="508">
        <f t="shared" si="10"/>
        <v>-8.4</v>
      </c>
      <c r="S60" s="730">
        <f t="shared" si="11"/>
        <v>2.1</v>
      </c>
    </row>
    <row r="61" spans="1:19" x14ac:dyDescent="0.2">
      <c r="A61" s="200">
        <v>223</v>
      </c>
      <c r="B61" s="194" t="s">
        <v>5</v>
      </c>
      <c r="C61" s="216">
        <f>'6項目別観光GDP'!C156</f>
        <v>7339</v>
      </c>
      <c r="D61" s="190">
        <f>'6項目別観光GDP'!D156</f>
        <v>7077</v>
      </c>
      <c r="E61" s="190">
        <f>'6項目別観光GDP'!E156</f>
        <v>7322</v>
      </c>
      <c r="F61" s="190">
        <f>'6項目別観光GDP'!F156</f>
        <v>7070</v>
      </c>
      <c r="G61" s="190">
        <f>'6項目別観光GDP'!G156</f>
        <v>6417</v>
      </c>
      <c r="H61" s="190">
        <f>'6項目別観光GDP'!H156</f>
        <v>7257</v>
      </c>
      <c r="I61" s="190">
        <f>'6項目別観光GDP'!I156</f>
        <v>8239</v>
      </c>
      <c r="J61" s="190">
        <f>'6項目別観光GDP'!J156</f>
        <v>8784</v>
      </c>
      <c r="K61" s="190">
        <f>'6項目別観光GDP'!K156</f>
        <v>8949</v>
      </c>
      <c r="L61" s="190">
        <f>'6項目別観光GDP'!L156</f>
        <v>10365</v>
      </c>
      <c r="M61" s="190">
        <f>'6項目別観光GDP'!M156</f>
        <v>6086</v>
      </c>
      <c r="N61" s="190">
        <f>'6項目別観光GDP'!N156</f>
        <v>7837</v>
      </c>
      <c r="O61" s="190">
        <f>'6項目別観光GDP'!O156</f>
        <v>9303</v>
      </c>
      <c r="P61" s="190">
        <f>'6項目別観光GDP'!P156</f>
        <v>12050</v>
      </c>
      <c r="Q61" s="190">
        <f>'6項目別観光GDP'!Q156</f>
        <v>10830</v>
      </c>
      <c r="R61" s="508">
        <f t="shared" si="10"/>
        <v>-10.1</v>
      </c>
      <c r="S61" s="730">
        <f t="shared" si="11"/>
        <v>1.4</v>
      </c>
    </row>
    <row r="62" spans="1:19" x14ac:dyDescent="0.2">
      <c r="A62" s="203"/>
      <c r="B62" s="194" t="s">
        <v>261</v>
      </c>
      <c r="C62" s="216">
        <f>SUM(C63:C65)</f>
        <v>47639</v>
      </c>
      <c r="D62" s="190">
        <f t="shared" ref="D62:J62" si="96">SUM(D63:D65)</f>
        <v>44756</v>
      </c>
      <c r="E62" s="190">
        <f t="shared" si="96"/>
        <v>45665</v>
      </c>
      <c r="F62" s="190">
        <f t="shared" si="96"/>
        <v>44797</v>
      </c>
      <c r="G62" s="190">
        <f t="shared" si="96"/>
        <v>46508</v>
      </c>
      <c r="H62" s="190">
        <f t="shared" si="96"/>
        <v>55113</v>
      </c>
      <c r="I62" s="190">
        <f t="shared" si="96"/>
        <v>58760</v>
      </c>
      <c r="J62" s="190">
        <f t="shared" si="96"/>
        <v>60731</v>
      </c>
      <c r="K62" s="190">
        <f t="shared" ref="K62:L62" si="97">SUM(K63:K65)</f>
        <v>57794</v>
      </c>
      <c r="L62" s="190">
        <f t="shared" si="97"/>
        <v>66140</v>
      </c>
      <c r="M62" s="190">
        <f t="shared" ref="M62:N62" si="98">SUM(M63:M65)</f>
        <v>35856</v>
      </c>
      <c r="N62" s="190">
        <f t="shared" si="98"/>
        <v>48771</v>
      </c>
      <c r="O62" s="190">
        <f t="shared" ref="O62" si="99">SUM(O63:O65)</f>
        <v>68085</v>
      </c>
      <c r="P62" s="190">
        <f t="shared" ref="P62:Q62" si="100">SUM(P63:P65)</f>
        <v>93107</v>
      </c>
      <c r="Q62" s="190">
        <f t="shared" si="100"/>
        <v>82270</v>
      </c>
      <c r="R62" s="508">
        <f t="shared" si="10"/>
        <v>-11.6</v>
      </c>
      <c r="S62" s="730">
        <f t="shared" si="11"/>
        <v>10.7</v>
      </c>
    </row>
    <row r="63" spans="1:19" x14ac:dyDescent="0.2">
      <c r="A63" s="200">
        <v>205</v>
      </c>
      <c r="B63" s="194" t="s">
        <v>137</v>
      </c>
      <c r="C63" s="216">
        <f>'6項目別観光GDP'!C160</f>
        <v>9722</v>
      </c>
      <c r="D63" s="190">
        <f>'6項目別観光GDP'!D160</f>
        <v>9712</v>
      </c>
      <c r="E63" s="190">
        <f>'6項目別観光GDP'!E160</f>
        <v>10108</v>
      </c>
      <c r="F63" s="190">
        <f>'6項目別観光GDP'!F160</f>
        <v>9577</v>
      </c>
      <c r="G63" s="190">
        <f>'6項目別観光GDP'!G160</f>
        <v>9811</v>
      </c>
      <c r="H63" s="190">
        <f>'6項目別観光GDP'!H160</f>
        <v>12129</v>
      </c>
      <c r="I63" s="190">
        <f>'6項目別観光GDP'!I160</f>
        <v>13108</v>
      </c>
      <c r="J63" s="190">
        <f>'6項目別観光GDP'!J160</f>
        <v>14131</v>
      </c>
      <c r="K63" s="190">
        <f>'6項目別観光GDP'!K160</f>
        <v>14058</v>
      </c>
      <c r="L63" s="190">
        <f>'6項目別観光GDP'!L160</f>
        <v>14891</v>
      </c>
      <c r="M63" s="190">
        <f>'6項目別観光GDP'!M160</f>
        <v>8425</v>
      </c>
      <c r="N63" s="190">
        <f>'6項目別観光GDP'!N160</f>
        <v>11282</v>
      </c>
      <c r="O63" s="190">
        <f>'6項目別観光GDP'!O160</f>
        <v>13840</v>
      </c>
      <c r="P63" s="190">
        <f>'6項目別観光GDP'!P160</f>
        <v>19213</v>
      </c>
      <c r="Q63" s="190">
        <f>'6項目別観光GDP'!Q160</f>
        <v>17376</v>
      </c>
      <c r="R63" s="508">
        <f t="shared" si="10"/>
        <v>-9.6</v>
      </c>
      <c r="S63" s="730">
        <f t="shared" si="11"/>
        <v>2.2000000000000002</v>
      </c>
    </row>
    <row r="64" spans="1:19" x14ac:dyDescent="0.2">
      <c r="A64" s="200">
        <v>224</v>
      </c>
      <c r="B64" s="194" t="s">
        <v>3</v>
      </c>
      <c r="C64" s="216">
        <f>'6項目別観光GDP'!C164</f>
        <v>15008</v>
      </c>
      <c r="D64" s="190">
        <f>'6項目別観光GDP'!D164</f>
        <v>14198</v>
      </c>
      <c r="E64" s="190">
        <f>'6項目別観光GDP'!E164</f>
        <v>14661</v>
      </c>
      <c r="F64" s="190">
        <f>'6項目別観光GDP'!F164</f>
        <v>14464</v>
      </c>
      <c r="G64" s="190">
        <f>'6項目別観光GDP'!G164</f>
        <v>12002</v>
      </c>
      <c r="H64" s="190">
        <f>'6項目別観光GDP'!H164</f>
        <v>14283</v>
      </c>
      <c r="I64" s="190">
        <f>'6項目別観光GDP'!I164</f>
        <v>16138</v>
      </c>
      <c r="J64" s="190">
        <f>'6項目別観光GDP'!J164</f>
        <v>15943</v>
      </c>
      <c r="K64" s="190">
        <f>'6項目別観光GDP'!K164</f>
        <v>14450</v>
      </c>
      <c r="L64" s="190">
        <f>'6項目別観光GDP'!L164</f>
        <v>16174</v>
      </c>
      <c r="M64" s="190">
        <f>'6項目別観光GDP'!M164</f>
        <v>7492</v>
      </c>
      <c r="N64" s="190">
        <f>'6項目別観光GDP'!N164</f>
        <v>10257</v>
      </c>
      <c r="O64" s="190">
        <f>'6項目別観光GDP'!O164</f>
        <v>16320</v>
      </c>
      <c r="P64" s="190">
        <f>'6項目別観光GDP'!P164</f>
        <v>20990</v>
      </c>
      <c r="Q64" s="190">
        <f>'6項目別観光GDP'!Q164</f>
        <v>19953</v>
      </c>
      <c r="R64" s="508">
        <f t="shared" si="10"/>
        <v>-4.9000000000000004</v>
      </c>
      <c r="S64" s="730">
        <f t="shared" si="11"/>
        <v>2.4</v>
      </c>
    </row>
    <row r="65" spans="1:19" x14ac:dyDescent="0.2">
      <c r="A65" s="204">
        <v>226</v>
      </c>
      <c r="B65" s="195" t="s">
        <v>1</v>
      </c>
      <c r="C65" s="218">
        <f>'6項目別観光GDP'!C168</f>
        <v>22909</v>
      </c>
      <c r="D65" s="192">
        <f>'6項目別観光GDP'!D168</f>
        <v>20846</v>
      </c>
      <c r="E65" s="192">
        <f>'6項目別観光GDP'!E168</f>
        <v>20896</v>
      </c>
      <c r="F65" s="192">
        <f>'6項目別観光GDP'!F168</f>
        <v>20756</v>
      </c>
      <c r="G65" s="192">
        <f>'6項目別観光GDP'!G168</f>
        <v>24695</v>
      </c>
      <c r="H65" s="192">
        <f>'6項目別観光GDP'!H168</f>
        <v>28701</v>
      </c>
      <c r="I65" s="192">
        <f>'6項目別観光GDP'!I168</f>
        <v>29514</v>
      </c>
      <c r="J65" s="192">
        <f>'6項目別観光GDP'!J168</f>
        <v>30657</v>
      </c>
      <c r="K65" s="192">
        <f>'6項目別観光GDP'!K168</f>
        <v>29286</v>
      </c>
      <c r="L65" s="192">
        <f>'6項目別観光GDP'!L168</f>
        <v>35075</v>
      </c>
      <c r="M65" s="192">
        <f>'6項目別観光GDP'!M168</f>
        <v>19939</v>
      </c>
      <c r="N65" s="192">
        <f>'6項目別観光GDP'!N168</f>
        <v>27232</v>
      </c>
      <c r="O65" s="192">
        <f>'6項目別観光GDP'!O168</f>
        <v>37925</v>
      </c>
      <c r="P65" s="192">
        <f>'6項目別観光GDP'!P168</f>
        <v>52904</v>
      </c>
      <c r="Q65" s="192">
        <f>'6項目別観光GDP'!Q168</f>
        <v>44941</v>
      </c>
      <c r="R65" s="509">
        <f t="shared" si="10"/>
        <v>-15.1</v>
      </c>
      <c r="S65" s="731">
        <f t="shared" si="11"/>
        <v>6.1</v>
      </c>
    </row>
    <row r="66" spans="1:19" x14ac:dyDescent="0.2">
      <c r="A66" s="31" t="s">
        <v>571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211"/>
      <c r="S66" s="211"/>
    </row>
    <row r="67" spans="1:19" x14ac:dyDescent="0.2">
      <c r="A67" s="211"/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</row>
    <row r="68" spans="1:19" x14ac:dyDescent="0.2">
      <c r="A68" s="211"/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R172"/>
  <sheetViews>
    <sheetView workbookViewId="0">
      <pane xSplit="2" ySplit="3" topLeftCell="G155" activePane="bottomRight" state="frozen"/>
      <selection pane="topRight" activeCell="C1" sqref="C1"/>
      <selection pane="bottomLeft" activeCell="A4" sqref="A4"/>
      <selection pane="bottomRight" activeCell="Q6" sqref="Q6"/>
    </sheetView>
  </sheetViews>
  <sheetFormatPr defaultRowHeight="13" x14ac:dyDescent="0.2"/>
  <cols>
    <col min="1" max="1" width="10" customWidth="1"/>
    <col min="2" max="2" width="13.36328125" customWidth="1"/>
    <col min="3" max="17" width="10.26953125" customWidth="1"/>
  </cols>
  <sheetData>
    <row r="1" spans="1:18" x14ac:dyDescent="0.2">
      <c r="A1" s="219" t="s">
        <v>428</v>
      </c>
      <c r="B1" s="219"/>
      <c r="C1" s="31"/>
      <c r="D1" s="31"/>
      <c r="E1" s="31"/>
      <c r="I1" s="31" t="s">
        <v>153</v>
      </c>
      <c r="J1" s="635" t="str">
        <f>推計方法!H1</f>
        <v>2026.2.22</v>
      </c>
      <c r="K1" s="31"/>
      <c r="N1" s="159" t="s">
        <v>150</v>
      </c>
      <c r="O1" s="159"/>
      <c r="P1" s="159"/>
      <c r="Q1" s="159"/>
      <c r="R1" s="31"/>
    </row>
    <row r="2" spans="1:18" x14ac:dyDescent="0.2">
      <c r="A2" s="754" t="s">
        <v>300</v>
      </c>
      <c r="B2" s="755"/>
      <c r="C2" s="193"/>
      <c r="D2" s="193"/>
      <c r="E2" s="193"/>
      <c r="F2" s="193"/>
      <c r="G2" s="193"/>
      <c r="H2" s="193"/>
      <c r="I2" s="193" t="s">
        <v>298</v>
      </c>
      <c r="J2" s="193"/>
      <c r="K2" s="193"/>
      <c r="L2" s="193"/>
      <c r="M2" s="193"/>
      <c r="N2" s="193"/>
      <c r="O2" s="193"/>
      <c r="P2" s="193"/>
      <c r="Q2" s="193"/>
      <c r="R2" s="361"/>
    </row>
    <row r="3" spans="1:18" x14ac:dyDescent="0.2">
      <c r="A3" s="764"/>
      <c r="B3" s="765"/>
      <c r="C3" s="234" t="s">
        <v>69</v>
      </c>
      <c r="D3" s="234" t="s">
        <v>70</v>
      </c>
      <c r="E3" s="234" t="s">
        <v>67</v>
      </c>
      <c r="F3" s="234" t="s">
        <v>61</v>
      </c>
      <c r="G3" s="234" t="s">
        <v>60</v>
      </c>
      <c r="H3" s="234" t="s">
        <v>59</v>
      </c>
      <c r="I3" s="234" t="s">
        <v>58</v>
      </c>
      <c r="J3" s="234" t="s">
        <v>371</v>
      </c>
      <c r="K3" s="234" t="s">
        <v>438</v>
      </c>
      <c r="L3" s="234" t="s">
        <v>439</v>
      </c>
      <c r="M3" s="234" t="s">
        <v>493</v>
      </c>
      <c r="N3" s="234" t="s">
        <v>553</v>
      </c>
      <c r="O3" s="234" t="s">
        <v>577</v>
      </c>
      <c r="P3" s="234" t="s">
        <v>617</v>
      </c>
      <c r="Q3" s="234" t="s">
        <v>629</v>
      </c>
      <c r="R3" s="7" t="s">
        <v>642</v>
      </c>
    </row>
    <row r="4" spans="1:18" x14ac:dyDescent="0.2">
      <c r="A4" s="365" t="s">
        <v>347</v>
      </c>
      <c r="B4" s="240" t="s">
        <v>419</v>
      </c>
      <c r="C4" s="245">
        <f>SUM(C5:C7)</f>
        <v>505104</v>
      </c>
      <c r="D4" s="246">
        <f t="shared" ref="D4:J4" si="0">SUM(D5:D7)</f>
        <v>489127</v>
      </c>
      <c r="E4" s="246">
        <f t="shared" si="0"/>
        <v>481850</v>
      </c>
      <c r="F4" s="246">
        <f t="shared" si="0"/>
        <v>500288</v>
      </c>
      <c r="G4" s="246">
        <f t="shared" si="0"/>
        <v>482124</v>
      </c>
      <c r="H4" s="246">
        <f t="shared" si="0"/>
        <v>560407</v>
      </c>
      <c r="I4" s="246">
        <f t="shared" si="0"/>
        <v>615483</v>
      </c>
      <c r="J4" s="246">
        <f t="shared" si="0"/>
        <v>644915</v>
      </c>
      <c r="K4" s="246">
        <f t="shared" ref="K4:L4" si="1">SUM(K5:K7)</f>
        <v>622541</v>
      </c>
      <c r="L4" s="246">
        <f t="shared" si="1"/>
        <v>704832</v>
      </c>
      <c r="M4" s="246">
        <f t="shared" ref="M4:N4" si="2">SUM(M5:M7)</f>
        <v>350627</v>
      </c>
      <c r="N4" s="246">
        <f t="shared" si="2"/>
        <v>429275</v>
      </c>
      <c r="O4" s="246">
        <f t="shared" ref="O4:P4" si="3">SUM(O5:O7)</f>
        <v>614966</v>
      </c>
      <c r="P4" s="246">
        <f t="shared" si="3"/>
        <v>867295</v>
      </c>
      <c r="Q4" s="246">
        <f t="shared" ref="Q4" si="4">SUM(Q5:Q7)</f>
        <v>822994</v>
      </c>
      <c r="R4" s="510">
        <f>ROUND((Q4-P4)/P4*100,1)</f>
        <v>-5.0999999999999996</v>
      </c>
    </row>
    <row r="5" spans="1:18" x14ac:dyDescent="0.2">
      <c r="A5" s="366"/>
      <c r="B5" s="366" t="s">
        <v>154</v>
      </c>
      <c r="C5" s="242">
        <f>C9+C13+C17+C21+C25+C29+C33+C37+C41+C45+C49+C53+C57+C61+C65+C69+C73+C77+C81+C85+C89+C93+C97+C101+C105+C109+C113+C117+C121+C125+C129+C133+C137+C141+C145+C149+C153+C157+C161+C165+C169</f>
        <v>35599</v>
      </c>
      <c r="D5" s="241">
        <f t="shared" ref="D5:J5" si="5">D9+D13+D17+D21+D25+D29+D33+D37+D41+D45+D49+D53+D57+D61+D65+D69+D73+D77+D81+D85+D89+D93+D97+D101+D105+D109+D113+D117+D121+D125+D129+D133+D137+D141+D145+D149+D153+D157+D161+D165+D169</f>
        <v>41659</v>
      </c>
      <c r="E5" s="241">
        <f t="shared" si="5"/>
        <v>41544</v>
      </c>
      <c r="F5" s="241">
        <f t="shared" si="5"/>
        <v>43354</v>
      </c>
      <c r="G5" s="241">
        <f t="shared" si="5"/>
        <v>41952</v>
      </c>
      <c r="H5" s="241">
        <f t="shared" si="5"/>
        <v>56329</v>
      </c>
      <c r="I5" s="241">
        <f t="shared" si="5"/>
        <v>65789</v>
      </c>
      <c r="J5" s="241">
        <f t="shared" si="5"/>
        <v>71695</v>
      </c>
      <c r="K5" s="241">
        <f t="shared" ref="K5:L5" si="6">K9+K13+K17+K21+K25+K29+K33+K37+K41+K45+K49+K53+K57+K61+K65+K69+K73+K77+K81+K85+K89+K93+K97+K101+K105+K109+K113+K117+K121+K125+K129+K133+K137+K141+K145+K149+K153+K157+K161+K165+K169</f>
        <v>72613</v>
      </c>
      <c r="L5" s="241">
        <f t="shared" si="6"/>
        <v>62438</v>
      </c>
      <c r="M5" s="241">
        <f t="shared" ref="M5:N5" si="7">M9+M13+M17+M21+M25+M29+M33+M37+M41+M45+M49+M53+M57+M61+M65+M69+M73+M77+M81+M85+M89+M93+M97+M101+M105+M109+M113+M117+M121+M125+M129+M133+M137+M141+M145+M149+M153+M157+M161+M165+M169</f>
        <v>32571</v>
      </c>
      <c r="N5" s="241">
        <f t="shared" si="7"/>
        <v>32187</v>
      </c>
      <c r="O5" s="241">
        <f t="shared" ref="O5:P5" si="8">O9+O13+O17+O21+O25+O29+O33+O37+O41+O45+O49+O53+O57+O61+O65+O69+O73+O77+O81+O85+O89+O93+O97+O101+O105+O109+O113+O117+O121+O125+O129+O133+O137+O141+O145+O149+O153+O157+O161+O165+O169</f>
        <v>63319</v>
      </c>
      <c r="P5" s="241">
        <f t="shared" si="8"/>
        <v>89142</v>
      </c>
      <c r="Q5" s="241">
        <f t="shared" ref="Q5" si="9">Q9+Q13+Q17+Q21+Q25+Q29+Q33+Q37+Q41+Q45+Q49+Q53+Q57+Q61+Q65+Q69+Q73+Q77+Q81+Q85+Q89+Q93+Q97+Q101+Q105+Q109+Q113+Q117+Q121+Q125+Q129+Q133+Q137+Q141+Q145+Q149+Q153+Q157+Q161+Q165+Q169</f>
        <v>107475</v>
      </c>
      <c r="R5" s="511">
        <f t="shared" ref="R5:R68" si="10">ROUND((Q5-P5)/P5*100,1)</f>
        <v>20.6</v>
      </c>
    </row>
    <row r="6" spans="1:18" x14ac:dyDescent="0.2">
      <c r="A6" s="366"/>
      <c r="B6" s="366" t="s">
        <v>155</v>
      </c>
      <c r="C6" s="242">
        <f t="shared" ref="C6:J7" si="11">C10+C14+C18+C22+C26+C30+C34+C38+C42+C46+C50+C54+C58+C62+C66+C70+C74+C78+C82+C86+C90+C94+C98+C102+C106+C110+C114+C118+C122+C126+C130+C134+C138+C142+C146+C150+C154+C158+C162+C166+C170</f>
        <v>259203</v>
      </c>
      <c r="D6" s="241">
        <f t="shared" si="11"/>
        <v>249693</v>
      </c>
      <c r="E6" s="241">
        <f t="shared" si="11"/>
        <v>254861</v>
      </c>
      <c r="F6" s="241">
        <f t="shared" si="11"/>
        <v>254404</v>
      </c>
      <c r="G6" s="241">
        <f t="shared" si="11"/>
        <v>243923</v>
      </c>
      <c r="H6" s="241">
        <f t="shared" si="11"/>
        <v>291506</v>
      </c>
      <c r="I6" s="241">
        <f t="shared" si="11"/>
        <v>312989</v>
      </c>
      <c r="J6" s="241">
        <f t="shared" si="11"/>
        <v>322003</v>
      </c>
      <c r="K6" s="241">
        <f t="shared" ref="K6:L6" si="12">K10+K14+K18+K22+K26+K30+K34+K38+K42+K46+K50+K54+K58+K62+K66+K70+K74+K78+K82+K86+K90+K94+K98+K102+K106+K110+K114+K118+K122+K126+K130+K134+K138+K142+K146+K150+K154+K158+K162+K166+K170</f>
        <v>292802</v>
      </c>
      <c r="L6" s="241">
        <f t="shared" si="12"/>
        <v>290833</v>
      </c>
      <c r="M6" s="241">
        <f t="shared" ref="M6:N6" si="13">M10+M14+M18+M22+M26+M30+M34+M38+M42+M46+M50+M54+M58+M62+M66+M70+M74+M78+M82+M86+M90+M94+M98+M102+M106+M110+M114+M118+M122+M126+M130+M134+M138+M142+M146+M150+M154+M158+M162+M166+M170</f>
        <v>142038</v>
      </c>
      <c r="N6" s="241">
        <f t="shared" si="13"/>
        <v>173795</v>
      </c>
      <c r="O6" s="241">
        <f t="shared" ref="O6:P6" si="14">O10+O14+O18+O22+O26+O30+O34+O38+O42+O46+O50+O54+O58+O62+O66+O70+O74+O78+O82+O86+O90+O94+O98+O102+O106+O110+O114+O118+O122+O126+O130+O134+O138+O142+O146+O150+O154+O158+O162+O166+O170</f>
        <v>227189</v>
      </c>
      <c r="P6" s="241">
        <f t="shared" si="14"/>
        <v>325823</v>
      </c>
      <c r="Q6" s="241">
        <f t="shared" ref="Q6" si="15">Q10+Q14+Q18+Q22+Q26+Q30+Q34+Q38+Q42+Q46+Q50+Q54+Q58+Q62+Q66+Q70+Q74+Q78+Q82+Q86+Q90+Q94+Q98+Q102+Q106+Q110+Q114+Q118+Q122+Q126+Q130+Q134+Q138+Q142+Q146+Q150+Q154+Q158+Q162+Q166+Q170</f>
        <v>303920</v>
      </c>
      <c r="R6" s="511">
        <f t="shared" si="10"/>
        <v>-6.7</v>
      </c>
    </row>
    <row r="7" spans="1:18" x14ac:dyDescent="0.2">
      <c r="A7" s="367" t="s">
        <v>153</v>
      </c>
      <c r="B7" s="367" t="s">
        <v>156</v>
      </c>
      <c r="C7" s="243">
        <f t="shared" si="11"/>
        <v>210302</v>
      </c>
      <c r="D7" s="244">
        <f t="shared" si="11"/>
        <v>197775</v>
      </c>
      <c r="E7" s="244">
        <f t="shared" si="11"/>
        <v>185445</v>
      </c>
      <c r="F7" s="244">
        <f t="shared" si="11"/>
        <v>202530</v>
      </c>
      <c r="G7" s="244">
        <f t="shared" si="11"/>
        <v>196249</v>
      </c>
      <c r="H7" s="244">
        <f t="shared" si="11"/>
        <v>212572</v>
      </c>
      <c r="I7" s="244">
        <f t="shared" si="11"/>
        <v>236705</v>
      </c>
      <c r="J7" s="244">
        <f t="shared" si="11"/>
        <v>251217</v>
      </c>
      <c r="K7" s="244">
        <f t="shared" ref="K7:L7" si="16">K11+K15+K19+K23+K27+K31+K35+K39+K43+K47+K51+K55+K59+K63+K67+K71+K75+K79+K83+K87+K91+K95+K99+K103+K107+K111+K115+K119+K123+K127+K131+K135+K139+K143+K147+K151+K155+K159+K163+K167+K171</f>
        <v>257126</v>
      </c>
      <c r="L7" s="244">
        <f t="shared" si="16"/>
        <v>351561</v>
      </c>
      <c r="M7" s="244">
        <f t="shared" ref="M7:N7" si="17">M11+M15+M19+M23+M27+M31+M35+M39+M43+M47+M51+M55+M59+M63+M67+M71+M75+M79+M83+M87+M91+M95+M99+M103+M107+M111+M115+M119+M123+M127+M131+M135+M139+M143+M147+M151+M155+M159+M163+M167+M171</f>
        <v>176018</v>
      </c>
      <c r="N7" s="244">
        <f t="shared" si="17"/>
        <v>223293</v>
      </c>
      <c r="O7" s="244">
        <f t="shared" ref="O7:P7" si="18">O11+O15+O19+O23+O27+O31+O35+O39+O43+O47+O51+O55+O59+O63+O67+O71+O75+O79+O83+O87+O91+O95+O99+O103+O107+O111+O115+O119+O123+O127+O131+O135+O139+O143+O147+O151+O155+O159+O163+O167+O171</f>
        <v>324458</v>
      </c>
      <c r="P7" s="244">
        <f t="shared" si="18"/>
        <v>452330</v>
      </c>
      <c r="Q7" s="244">
        <f t="shared" ref="Q7" si="19">Q11+Q15+Q19+Q23+Q27+Q31+Q35+Q39+Q43+Q47+Q51+Q55+Q59+Q63+Q67+Q71+Q75+Q79+Q83+Q87+Q91+Q95+Q99+Q103+Q107+Q111+Q115+Q119+Q123+Q127+Q131+Q135+Q139+Q143+Q147+Q151+Q155+Q159+Q163+Q167+Q171</f>
        <v>411599</v>
      </c>
      <c r="R7" s="511">
        <f t="shared" si="10"/>
        <v>-9</v>
      </c>
    </row>
    <row r="8" spans="1:18" x14ac:dyDescent="0.2">
      <c r="A8" s="366" t="s">
        <v>104</v>
      </c>
      <c r="B8" s="240" t="s">
        <v>419</v>
      </c>
      <c r="C8" s="101">
        <f>SUM(C9:C11)</f>
        <v>135261</v>
      </c>
      <c r="D8" s="101">
        <f t="shared" ref="D8:J8" si="20">SUM(D9:D11)</f>
        <v>132581</v>
      </c>
      <c r="E8" s="101">
        <f t="shared" si="20"/>
        <v>134735</v>
      </c>
      <c r="F8" s="101">
        <f t="shared" si="20"/>
        <v>145405</v>
      </c>
      <c r="G8" s="101">
        <f t="shared" si="20"/>
        <v>142388</v>
      </c>
      <c r="H8" s="101">
        <f t="shared" si="20"/>
        <v>161779</v>
      </c>
      <c r="I8" s="101">
        <f t="shared" si="20"/>
        <v>179826</v>
      </c>
      <c r="J8" s="101">
        <f t="shared" si="20"/>
        <v>201261</v>
      </c>
      <c r="K8" s="101">
        <f t="shared" ref="K8:L8" si="21">SUM(K9:K11)</f>
        <v>176096</v>
      </c>
      <c r="L8" s="101">
        <f t="shared" si="21"/>
        <v>201381</v>
      </c>
      <c r="M8" s="101">
        <f t="shared" ref="M8:N8" si="22">SUM(M9:M11)</f>
        <v>83359</v>
      </c>
      <c r="N8" s="101">
        <f t="shared" si="22"/>
        <v>81967</v>
      </c>
      <c r="O8" s="101">
        <f t="shared" ref="O8:P8" si="23">SUM(O9:O11)</f>
        <v>148355</v>
      </c>
      <c r="P8" s="101">
        <f t="shared" si="23"/>
        <v>206222</v>
      </c>
      <c r="Q8" s="101">
        <f t="shared" ref="Q8" si="24">SUM(Q9:Q11)</f>
        <v>221506</v>
      </c>
      <c r="R8" s="511">
        <f t="shared" si="10"/>
        <v>7.4</v>
      </c>
    </row>
    <row r="9" spans="1:18" x14ac:dyDescent="0.2">
      <c r="A9" s="366"/>
      <c r="B9" s="368" t="s">
        <v>154</v>
      </c>
      <c r="C9" s="356">
        <f>ROUND('2項目別時系列'!C9*付加価値率!D13,0)</f>
        <v>12297</v>
      </c>
      <c r="D9" s="356">
        <f>ROUND('2項目別時系列'!D9*付加価値率!E13,0)</f>
        <v>14237</v>
      </c>
      <c r="E9" s="356">
        <f>ROUND('2項目別時系列'!E9*付加価値率!F13,0)</f>
        <v>14987</v>
      </c>
      <c r="F9" s="356">
        <f>ROUND('2項目別時系列'!F9*付加価値率!G13,0)</f>
        <v>15816</v>
      </c>
      <c r="G9" s="356">
        <f>ROUND('2項目別時系列'!G9*付加価値率!H13,0)</f>
        <v>17613</v>
      </c>
      <c r="H9" s="356">
        <f>ROUND('2項目別時系列'!H9*付加価値率!I13,0)</f>
        <v>21939</v>
      </c>
      <c r="I9" s="356">
        <f>ROUND('2項目別時系列'!I9*付加価値率!J13,0)</f>
        <v>26782</v>
      </c>
      <c r="J9" s="356">
        <f>ROUND('2項目別時系列'!J9*付加価値率!K13,0)</f>
        <v>29891</v>
      </c>
      <c r="K9" s="356">
        <f>ROUND('2項目別時系列'!K9*付加価値率!L13,0)</f>
        <v>27432</v>
      </c>
      <c r="L9" s="356">
        <f>ROUND('2項目別時系列'!L9*付加価値率!M13,0)</f>
        <v>24812</v>
      </c>
      <c r="M9" s="356">
        <f>ROUND('2項目別時系列'!M9*付加価値率!N13,0)</f>
        <v>12656</v>
      </c>
      <c r="N9" s="356">
        <f>ROUND('2項目別時系列'!N9*付加価値率!O13,0)</f>
        <v>11515</v>
      </c>
      <c r="O9" s="356">
        <f>ROUND('2項目別時系列'!O9*付加価値率!P13,0)</f>
        <v>22733</v>
      </c>
      <c r="P9" s="356">
        <f>ROUND('2項目別時系列'!P9*付加価値率!Q13,0)</f>
        <v>29419</v>
      </c>
      <c r="Q9" s="356">
        <f>ROUND('2項目別時系列'!Q9*付加価値率!R13,0)</f>
        <v>42883</v>
      </c>
      <c r="R9" s="511">
        <f t="shared" si="10"/>
        <v>45.8</v>
      </c>
    </row>
    <row r="10" spans="1:18" x14ac:dyDescent="0.2">
      <c r="A10" s="366"/>
      <c r="B10" s="368" t="s">
        <v>155</v>
      </c>
      <c r="C10" s="356">
        <f>ROUND('2項目別時系列'!C10*付加価値率!D12,0)</f>
        <v>66828</v>
      </c>
      <c r="D10" s="356">
        <f>ROUND('2項目別時系列'!D10*付加価値率!E12,0)</f>
        <v>65512</v>
      </c>
      <c r="E10" s="356">
        <f>ROUND('2項目別時系列'!E10*付加価値率!F12,0)</f>
        <v>68761</v>
      </c>
      <c r="F10" s="356">
        <f>ROUND('2項目別時系列'!F10*付加価値率!G12,0)</f>
        <v>71563</v>
      </c>
      <c r="G10" s="356">
        <f>ROUND('2項目別時系列'!G10*付加価値率!H12,0)</f>
        <v>68317</v>
      </c>
      <c r="H10" s="356">
        <f>ROUND('2項目別時系列'!H10*付加価値率!I12,0)</f>
        <v>79815</v>
      </c>
      <c r="I10" s="356">
        <f>ROUND('2項目別時系列'!I10*付加価値率!J12,0)</f>
        <v>85959</v>
      </c>
      <c r="J10" s="356">
        <f>ROUND('2項目別時系列'!J10*付加価値率!K12,0)</f>
        <v>95188</v>
      </c>
      <c r="K10" s="356">
        <f>ROUND('2項目別時系列'!K10*付加価値率!L12,0)</f>
        <v>79110</v>
      </c>
      <c r="L10" s="356">
        <f>ROUND('2項目別時系列'!L10*付加価値率!M12,0)</f>
        <v>79968</v>
      </c>
      <c r="M10" s="356">
        <f>ROUND('2項目別時系列'!M10*付加価値率!N12,0)</f>
        <v>31697</v>
      </c>
      <c r="N10" s="356">
        <f>ROUND('2項目別時系列'!N10*付加価値率!O12,0)</f>
        <v>31095</v>
      </c>
      <c r="O10" s="356">
        <f>ROUND('2項目別時系列'!O10*付加価値率!P12,0)</f>
        <v>51937</v>
      </c>
      <c r="P10" s="356">
        <f>ROUND('2項目別時系列'!P10*付加価値率!Q12,0)</f>
        <v>74291</v>
      </c>
      <c r="Q10" s="356">
        <f>ROUND('2項目別時系列'!Q10*付加価値率!R12,0)</f>
        <v>75750</v>
      </c>
      <c r="R10" s="511">
        <f t="shared" si="10"/>
        <v>2</v>
      </c>
    </row>
    <row r="11" spans="1:18" x14ac:dyDescent="0.2">
      <c r="A11" s="366" t="s">
        <v>153</v>
      </c>
      <c r="B11" s="368" t="s">
        <v>156</v>
      </c>
      <c r="C11" s="356">
        <f>ROUND('2項目別時系列'!C11*付加価値率!D15,0)</f>
        <v>56136</v>
      </c>
      <c r="D11" s="356">
        <f>ROUND('2項目別時系列'!D11*付加価値率!E15,0)</f>
        <v>52832</v>
      </c>
      <c r="E11" s="356">
        <f>ROUND('2項目別時系列'!E11*付加価値率!F15,0)</f>
        <v>50987</v>
      </c>
      <c r="F11" s="356">
        <f>ROUND('2項目別時系列'!F11*付加価値率!G15,0)</f>
        <v>58026</v>
      </c>
      <c r="G11" s="356">
        <f>ROUND('2項目別時系列'!G11*付加価値率!H15,0)</f>
        <v>56458</v>
      </c>
      <c r="H11" s="356">
        <f>ROUND('2項目別時系列'!H11*付加価値率!I15,0)</f>
        <v>60025</v>
      </c>
      <c r="I11" s="356">
        <f>ROUND('2項目別時系列'!I11*付加価値率!J15,0)</f>
        <v>67085</v>
      </c>
      <c r="J11" s="356">
        <f>ROUND('2項目別時系列'!J11*付加価値率!K15,0)</f>
        <v>76182</v>
      </c>
      <c r="K11" s="356">
        <f>ROUND('2項目別時系列'!K11*付加価値率!L15,0)</f>
        <v>69554</v>
      </c>
      <c r="L11" s="356">
        <f>ROUND('2項目別時系列'!L11*付加価値率!M15,0)</f>
        <v>96601</v>
      </c>
      <c r="M11" s="356">
        <f>ROUND('2項目別時系列'!M11*付加価値率!N15,0)</f>
        <v>39006</v>
      </c>
      <c r="N11" s="356">
        <f>ROUND('2項目別時系列'!N11*付加価値率!O15,0)</f>
        <v>39357</v>
      </c>
      <c r="O11" s="356">
        <f>ROUND('2項目別時系列'!O11*付加価値率!P15,0)</f>
        <v>73685</v>
      </c>
      <c r="P11" s="356">
        <f>ROUND('2項目別時系列'!P11*付加価値率!Q15,0)</f>
        <v>102512</v>
      </c>
      <c r="Q11" s="356">
        <f>ROUND('2項目別時系列'!Q11*付加価値率!R15,0)</f>
        <v>102873</v>
      </c>
      <c r="R11" s="511">
        <f t="shared" si="10"/>
        <v>0.4</v>
      </c>
    </row>
    <row r="12" spans="1:18" x14ac:dyDescent="0.2">
      <c r="A12" s="365" t="s">
        <v>105</v>
      </c>
      <c r="B12" s="240" t="s">
        <v>419</v>
      </c>
      <c r="C12" s="98">
        <f>SUM(C13:C15)</f>
        <v>8832</v>
      </c>
      <c r="D12" s="98">
        <f t="shared" ref="D12:J12" si="25">SUM(D13:D15)</f>
        <v>8709</v>
      </c>
      <c r="E12" s="98">
        <f t="shared" si="25"/>
        <v>8870</v>
      </c>
      <c r="F12" s="98">
        <f t="shared" si="25"/>
        <v>9596</v>
      </c>
      <c r="G12" s="98">
        <f t="shared" si="25"/>
        <v>9467</v>
      </c>
      <c r="H12" s="98">
        <f t="shared" si="25"/>
        <v>11829</v>
      </c>
      <c r="I12" s="98">
        <f t="shared" si="25"/>
        <v>14162</v>
      </c>
      <c r="J12" s="98">
        <f t="shared" si="25"/>
        <v>14262</v>
      </c>
      <c r="K12" s="98">
        <f t="shared" ref="K12:L12" si="26">SUM(K13:K15)</f>
        <v>14836</v>
      </c>
      <c r="L12" s="98">
        <f t="shared" si="26"/>
        <v>16880</v>
      </c>
      <c r="M12" s="98">
        <f t="shared" ref="M12:N12" si="27">SUM(M13:M15)</f>
        <v>8528</v>
      </c>
      <c r="N12" s="98">
        <f t="shared" si="27"/>
        <v>10557</v>
      </c>
      <c r="O12" s="98">
        <f t="shared" ref="O12:P12" si="28">SUM(O13:O15)</f>
        <v>16058</v>
      </c>
      <c r="P12" s="98">
        <f t="shared" si="28"/>
        <v>23489</v>
      </c>
      <c r="Q12" s="98">
        <f t="shared" ref="Q12" si="29">SUM(Q13:Q15)</f>
        <v>22478</v>
      </c>
      <c r="R12" s="511">
        <f t="shared" si="10"/>
        <v>-4.3</v>
      </c>
    </row>
    <row r="13" spans="1:18" x14ac:dyDescent="0.2">
      <c r="A13" s="366"/>
      <c r="B13" s="368" t="s">
        <v>154</v>
      </c>
      <c r="C13" s="78">
        <f>ROUND('2項目別時系列'!C13*付加価値率!D13,0)</f>
        <v>986</v>
      </c>
      <c r="D13" s="78">
        <f>ROUND('2項目別時系列'!D13*付加価値率!E13,0)</f>
        <v>1083</v>
      </c>
      <c r="E13" s="78">
        <f>ROUND('2項目別時系列'!E13*付加価値率!F13,0)</f>
        <v>1097</v>
      </c>
      <c r="F13" s="78">
        <f>ROUND('2項目別時系列'!F13*付加価値率!G13,0)</f>
        <v>1295</v>
      </c>
      <c r="G13" s="78">
        <f>ROUND('2項目別時系列'!G13*付加価値率!H13,0)</f>
        <v>1507</v>
      </c>
      <c r="H13" s="78">
        <f>ROUND('2項目別時系列'!H13*付加価値率!I13,0)</f>
        <v>2107</v>
      </c>
      <c r="I13" s="78">
        <f>ROUND('2項目別時系列'!I13*付加価値率!J13,0)</f>
        <v>2626</v>
      </c>
      <c r="J13" s="78">
        <f>ROUND('2項目別時系列'!J13*付加価値率!K13,0)</f>
        <v>3003</v>
      </c>
      <c r="K13" s="78">
        <f>ROUND('2項目別時系列'!K13*付加価値率!L13,0)</f>
        <v>3128</v>
      </c>
      <c r="L13" s="78">
        <f>ROUND('2項目別時系列'!L13*付加価値率!M13,0)</f>
        <v>2678</v>
      </c>
      <c r="M13" s="78">
        <f>ROUND('2項目別時系列'!M13*付加価値率!N13,0)</f>
        <v>1512</v>
      </c>
      <c r="N13" s="78">
        <f>ROUND('2項目別時系列'!N13*付加価値率!O13,0)</f>
        <v>1504</v>
      </c>
      <c r="O13" s="78">
        <f>ROUND('2項目別時系列'!O13*付加価値率!P13,0)</f>
        <v>2881</v>
      </c>
      <c r="P13" s="78">
        <f>ROUND('2項目別時系列'!P13*付加価値率!Q13,0)</f>
        <v>4300</v>
      </c>
      <c r="Q13" s="78">
        <f>ROUND('2項目別時系列'!Q13*付加価値率!R13,0)</f>
        <v>4693</v>
      </c>
      <c r="R13" s="511">
        <f t="shared" si="10"/>
        <v>9.1</v>
      </c>
    </row>
    <row r="14" spans="1:18" x14ac:dyDescent="0.2">
      <c r="A14" s="366"/>
      <c r="B14" s="368" t="s">
        <v>155</v>
      </c>
      <c r="C14" s="78">
        <f>ROUND('2項目別時系列'!C14*付加価値率!D12,0)</f>
        <v>4793</v>
      </c>
      <c r="D14" s="78">
        <f>ROUND('2項目別時系列'!D14*付加価値率!E12,0)</f>
        <v>4702</v>
      </c>
      <c r="E14" s="78">
        <f>ROUND('2項目別時系列'!E14*付加価値率!F12,0)</f>
        <v>4845</v>
      </c>
      <c r="F14" s="78">
        <f>ROUND('2項目別時系列'!F14*付加価値率!G12,0)</f>
        <v>5177</v>
      </c>
      <c r="G14" s="78">
        <f>ROUND('2項目別時系列'!G14*付加価値率!H12,0)</f>
        <v>4951</v>
      </c>
      <c r="H14" s="78">
        <f>ROUND('2項目別時系列'!H14*付加価値率!I12,0)</f>
        <v>6191</v>
      </c>
      <c r="I14" s="78">
        <f>ROUND('2項目別時系列'!I14*付加価値率!J12,0)</f>
        <v>7263</v>
      </c>
      <c r="J14" s="78">
        <f>ROUND('2項目別時系列'!J14*付加価値率!K12,0)</f>
        <v>7163</v>
      </c>
      <c r="K14" s="78">
        <f>ROUND('2項目別時系列'!K14*付加価値率!L12,0)</f>
        <v>7106</v>
      </c>
      <c r="L14" s="78">
        <f>ROUND('2項目別時系列'!L14*付加価値率!M12,0)</f>
        <v>7768</v>
      </c>
      <c r="M14" s="78">
        <f>ROUND('2項目別時系列'!M14*付加価値率!N12,0)</f>
        <v>3860</v>
      </c>
      <c r="N14" s="78">
        <f>ROUND('2項目別時系列'!N14*付加価値率!O12,0)</f>
        <v>4781</v>
      </c>
      <c r="O14" s="78">
        <f>ROUND('2項目別時系列'!O14*付加価値率!P12,0)</f>
        <v>6678</v>
      </c>
      <c r="P14" s="78">
        <f>ROUND('2項目別時系列'!P14*付加価値率!Q12,0)</f>
        <v>9724</v>
      </c>
      <c r="Q14" s="78">
        <f>ROUND('2項目別時系列'!Q14*付加価値率!R12,0)</f>
        <v>9078</v>
      </c>
      <c r="R14" s="511">
        <f t="shared" si="10"/>
        <v>-6.6</v>
      </c>
    </row>
    <row r="15" spans="1:18" x14ac:dyDescent="0.2">
      <c r="A15" s="367"/>
      <c r="B15" s="369" t="s">
        <v>156</v>
      </c>
      <c r="C15" s="80">
        <f>ROUND('2項目別時系列'!C15*付加価値率!D15,0)</f>
        <v>3053</v>
      </c>
      <c r="D15" s="80">
        <f>ROUND('2項目別時系列'!D15*付加価値率!E15,0)</f>
        <v>2924</v>
      </c>
      <c r="E15" s="80">
        <f>ROUND('2項目別時系列'!E15*付加価値率!F15,0)</f>
        <v>2928</v>
      </c>
      <c r="F15" s="80">
        <f>ROUND('2項目別時系列'!F15*付加価値率!G15,0)</f>
        <v>3124</v>
      </c>
      <c r="G15" s="80">
        <f>ROUND('2項目別時系列'!G15*付加価値率!H15,0)</f>
        <v>3009</v>
      </c>
      <c r="H15" s="80">
        <f>ROUND('2項目別時系列'!H15*付加価値率!I15,0)</f>
        <v>3531</v>
      </c>
      <c r="I15" s="80">
        <f>ROUND('2項目別時系列'!I15*付加価値率!J15,0)</f>
        <v>4273</v>
      </c>
      <c r="J15" s="80">
        <f>ROUND('2項目別時系列'!J15*付加価値率!K15,0)</f>
        <v>4096</v>
      </c>
      <c r="K15" s="80">
        <f>ROUND('2項目別時系列'!K15*付加価値率!L15,0)</f>
        <v>4602</v>
      </c>
      <c r="L15" s="80">
        <f>ROUND('2項目別時系列'!L15*付加価値率!M15,0)</f>
        <v>6434</v>
      </c>
      <c r="M15" s="80">
        <f>ROUND('2項目別時系列'!M15*付加価値率!N15,0)</f>
        <v>3156</v>
      </c>
      <c r="N15" s="80">
        <f>ROUND('2項目別時系列'!N15*付加価値率!O15,0)</f>
        <v>4272</v>
      </c>
      <c r="O15" s="80">
        <f>ROUND('2項目別時系列'!O15*付加価値率!P15,0)</f>
        <v>6499</v>
      </c>
      <c r="P15" s="80">
        <f>ROUND('2項目別時系列'!P15*付加価値率!Q15,0)</f>
        <v>9465</v>
      </c>
      <c r="Q15" s="80">
        <f>ROUND('2項目別時系列'!Q15*付加価値率!R15,0)</f>
        <v>8707</v>
      </c>
      <c r="R15" s="511">
        <f t="shared" si="10"/>
        <v>-8</v>
      </c>
    </row>
    <row r="16" spans="1:18" x14ac:dyDescent="0.2">
      <c r="A16" s="366" t="s">
        <v>106</v>
      </c>
      <c r="B16" s="240" t="s">
        <v>419</v>
      </c>
      <c r="C16" s="99">
        <f>SUM(C17:C19)</f>
        <v>40528</v>
      </c>
      <c r="D16" s="99">
        <f t="shared" ref="D16:J16" si="30">SUM(D17:D19)</f>
        <v>36972</v>
      </c>
      <c r="E16" s="99">
        <f t="shared" si="30"/>
        <v>34753</v>
      </c>
      <c r="F16" s="99">
        <f t="shared" si="30"/>
        <v>37122</v>
      </c>
      <c r="G16" s="99">
        <f t="shared" si="30"/>
        <v>35329</v>
      </c>
      <c r="H16" s="99">
        <f t="shared" si="30"/>
        <v>38429</v>
      </c>
      <c r="I16" s="99">
        <f t="shared" si="30"/>
        <v>42988</v>
      </c>
      <c r="J16" s="99">
        <f t="shared" si="30"/>
        <v>43485</v>
      </c>
      <c r="K16" s="99">
        <f t="shared" ref="K16:L16" si="31">SUM(K17:K19)</f>
        <v>43994</v>
      </c>
      <c r="L16" s="99">
        <f t="shared" si="31"/>
        <v>52154</v>
      </c>
      <c r="M16" s="99">
        <f t="shared" ref="M16:N16" si="32">SUM(M17:M19)</f>
        <v>24510</v>
      </c>
      <c r="N16" s="99">
        <f t="shared" si="32"/>
        <v>34591</v>
      </c>
      <c r="O16" s="99">
        <f t="shared" ref="O16:P16" si="33">SUM(O17:O19)</f>
        <v>47339</v>
      </c>
      <c r="P16" s="99">
        <f t="shared" si="33"/>
        <v>67838</v>
      </c>
      <c r="Q16" s="99">
        <f t="shared" ref="Q16" si="34">SUM(Q17:Q19)</f>
        <v>61390</v>
      </c>
      <c r="R16" s="511">
        <f t="shared" si="10"/>
        <v>-9.5</v>
      </c>
    </row>
    <row r="17" spans="1:18" x14ac:dyDescent="0.2">
      <c r="A17" s="366"/>
      <c r="B17" s="368" t="s">
        <v>154</v>
      </c>
      <c r="C17" s="78">
        <f>ROUND('2項目別時系列'!C17*付加価値率!D13,0)</f>
        <v>371</v>
      </c>
      <c r="D17" s="78">
        <f>ROUND('2項目別時系列'!D17*付加価値率!E13,0)</f>
        <v>412</v>
      </c>
      <c r="E17" s="78">
        <f>ROUND('2項目別時系列'!E17*付加価値率!F13,0)</f>
        <v>440</v>
      </c>
      <c r="F17" s="78">
        <f>ROUND('2項目別時系列'!F17*付加価値率!G13,0)</f>
        <v>469</v>
      </c>
      <c r="G17" s="78">
        <f>ROUND('2項目別時系列'!G17*付加価値率!H13,0)</f>
        <v>601</v>
      </c>
      <c r="H17" s="78">
        <f>ROUND('2項目別時系列'!H17*付加価値率!I13,0)</f>
        <v>792</v>
      </c>
      <c r="I17" s="78">
        <f>ROUND('2項目別時系列'!I17*付加価値率!J13,0)</f>
        <v>937</v>
      </c>
      <c r="J17" s="78">
        <f>ROUND('2項目別時系列'!J17*付加価値率!K13,0)</f>
        <v>1073</v>
      </c>
      <c r="K17" s="78">
        <f>ROUND('2項目別時系列'!K17*付加価値率!L13,0)</f>
        <v>1503</v>
      </c>
      <c r="L17" s="78">
        <f>ROUND('2項目別時系列'!L17*付加価値率!M13,0)</f>
        <v>1408</v>
      </c>
      <c r="M17" s="78">
        <f>ROUND('2項目別時系列'!M17*付加価値率!N13,0)</f>
        <v>765</v>
      </c>
      <c r="N17" s="78">
        <f>ROUND('2項目別時系列'!N17*付加価値率!O13,0)</f>
        <v>781</v>
      </c>
      <c r="O17" s="78">
        <f>ROUND('2項目別時系列'!O17*付加価値率!P13,0)</f>
        <v>972</v>
      </c>
      <c r="P17" s="78">
        <f>ROUND('2項目別時系列'!P17*付加価値率!Q13,0)</f>
        <v>2030</v>
      </c>
      <c r="Q17" s="78">
        <f>ROUND('2項目別時系列'!Q17*付加価値率!R13,0)</f>
        <v>2620</v>
      </c>
      <c r="R17" s="511">
        <f t="shared" si="10"/>
        <v>29.1</v>
      </c>
    </row>
    <row r="18" spans="1:18" x14ac:dyDescent="0.2">
      <c r="A18" s="366"/>
      <c r="B18" s="368" t="s">
        <v>155</v>
      </c>
      <c r="C18" s="78">
        <f>ROUND('2項目別時系列'!C18*付加価値率!D12,0)</f>
        <v>21526</v>
      </c>
      <c r="D18" s="78">
        <f>ROUND('2項目別時系列'!D18*付加価値率!E12,0)</f>
        <v>19859</v>
      </c>
      <c r="E18" s="78">
        <f>ROUND('2項目別時系列'!E18*付加価値率!F12,0)</f>
        <v>19430</v>
      </c>
      <c r="F18" s="78">
        <f>ROUND('2項目別時系列'!F18*付加価値率!G12,0)</f>
        <v>19906</v>
      </c>
      <c r="G18" s="78">
        <f>ROUND('2項目別時系列'!G18*付加価値率!H12,0)</f>
        <v>18640</v>
      </c>
      <c r="H18" s="78">
        <f>ROUND('2項目別時系列'!H18*付加価値率!I12,0)</f>
        <v>21292</v>
      </c>
      <c r="I18" s="78">
        <f>ROUND('2項目別時系列'!I18*付加価値率!J12,0)</f>
        <v>23369</v>
      </c>
      <c r="J18" s="78">
        <f>ROUND('2項目別時系列'!J18*付加価値率!K12,0)</f>
        <v>22985</v>
      </c>
      <c r="K18" s="78">
        <f>ROUND('2項目別時系列'!K18*付加価値率!L12,0)</f>
        <v>21120</v>
      </c>
      <c r="L18" s="78">
        <f>ROUND('2項目別時系列'!L18*付加価値率!M12,0)</f>
        <v>21184</v>
      </c>
      <c r="M18" s="78">
        <f>ROUND('2項目別時系列'!M18*付加価値率!N12,0)</f>
        <v>9412</v>
      </c>
      <c r="N18" s="78">
        <f>ROUND('2項目別時系列'!N18*付加価値率!O12,0)</f>
        <v>13237</v>
      </c>
      <c r="O18" s="78">
        <f>ROUND('2項目別時系列'!O18*付加価値率!P12,0)</f>
        <v>17323</v>
      </c>
      <c r="P18" s="78">
        <f>ROUND('2項目別時系列'!P18*付加価値率!Q12,0)</f>
        <v>25284</v>
      </c>
      <c r="Q18" s="78">
        <f>ROUND('2項目別時系列'!Q18*付加価値率!R12,0)</f>
        <v>23070</v>
      </c>
      <c r="R18" s="511">
        <f t="shared" si="10"/>
        <v>-8.8000000000000007</v>
      </c>
    </row>
    <row r="19" spans="1:18" x14ac:dyDescent="0.2">
      <c r="A19" s="367"/>
      <c r="B19" s="369" t="s">
        <v>156</v>
      </c>
      <c r="C19" s="80">
        <f>ROUND('2項目別時系列'!C19*付加価値率!D15,0)</f>
        <v>18631</v>
      </c>
      <c r="D19" s="80">
        <f>ROUND('2項目別時系列'!D19*付加価値率!E15,0)</f>
        <v>16701</v>
      </c>
      <c r="E19" s="80">
        <f>ROUND('2項目別時系列'!E19*付加価値率!F15,0)</f>
        <v>14883</v>
      </c>
      <c r="F19" s="80">
        <f>ROUND('2項目別時系列'!F19*付加価値率!G15,0)</f>
        <v>16747</v>
      </c>
      <c r="G19" s="80">
        <f>ROUND('2項目別時系列'!G19*付加価値率!H15,0)</f>
        <v>16088</v>
      </c>
      <c r="H19" s="80">
        <f>ROUND('2項目別時系列'!H19*付加価値率!I15,0)</f>
        <v>16345</v>
      </c>
      <c r="I19" s="80">
        <f>ROUND('2項目別時系列'!I19*付加価値率!J15,0)</f>
        <v>18682</v>
      </c>
      <c r="J19" s="80">
        <f>ROUND('2項目別時系列'!J19*付加価値率!K15,0)</f>
        <v>19427</v>
      </c>
      <c r="K19" s="80">
        <f>ROUND('2項目別時系列'!K19*付加価値率!L15,0)</f>
        <v>21371</v>
      </c>
      <c r="L19" s="80">
        <f>ROUND('2項目別時系列'!L19*付加価値率!M15,0)</f>
        <v>29562</v>
      </c>
      <c r="M19" s="80">
        <f>ROUND('2項目別時系列'!M19*付加価値率!N15,0)</f>
        <v>14333</v>
      </c>
      <c r="N19" s="80">
        <f>ROUND('2項目別時系列'!N19*付加価値率!O15,0)</f>
        <v>20573</v>
      </c>
      <c r="O19" s="80">
        <f>ROUND('2項目別時系列'!O19*付加価値率!P15,0)</f>
        <v>29044</v>
      </c>
      <c r="P19" s="80">
        <f>ROUND('2項目別時系列'!P19*付加価値率!Q15,0)</f>
        <v>40524</v>
      </c>
      <c r="Q19" s="80">
        <f>ROUND('2項目別時系列'!Q19*付加価値率!R15,0)</f>
        <v>35700</v>
      </c>
      <c r="R19" s="511">
        <f t="shared" si="10"/>
        <v>-11.9</v>
      </c>
    </row>
    <row r="20" spans="1:18" x14ac:dyDescent="0.2">
      <c r="A20" s="366" t="s">
        <v>107</v>
      </c>
      <c r="B20" s="240" t="s">
        <v>419</v>
      </c>
      <c r="C20" s="99">
        <f>SUM(C21:C23)</f>
        <v>896</v>
      </c>
      <c r="D20" s="99">
        <f t="shared" ref="D20:J20" si="35">SUM(D21:D23)</f>
        <v>962</v>
      </c>
      <c r="E20" s="99">
        <f t="shared" si="35"/>
        <v>996</v>
      </c>
      <c r="F20" s="99">
        <f t="shared" si="35"/>
        <v>1181</v>
      </c>
      <c r="G20" s="99">
        <f t="shared" si="35"/>
        <v>1079</v>
      </c>
      <c r="H20" s="99">
        <f t="shared" si="35"/>
        <v>1238</v>
      </c>
      <c r="I20" s="99">
        <f t="shared" si="35"/>
        <v>1512</v>
      </c>
      <c r="J20" s="99">
        <f t="shared" si="35"/>
        <v>1455</v>
      </c>
      <c r="K20" s="99">
        <f t="shared" ref="K20:L20" si="36">SUM(K21:K23)</f>
        <v>1422</v>
      </c>
      <c r="L20" s="99">
        <f t="shared" si="36"/>
        <v>1753</v>
      </c>
      <c r="M20" s="99">
        <f t="shared" ref="M20:N20" si="37">SUM(M21:M23)</f>
        <v>858</v>
      </c>
      <c r="N20" s="99">
        <f t="shared" si="37"/>
        <v>1186</v>
      </c>
      <c r="O20" s="99">
        <f t="shared" ref="O20:P20" si="38">SUM(O21:O23)</f>
        <v>1676</v>
      </c>
      <c r="P20" s="99">
        <f t="shared" si="38"/>
        <v>2579</v>
      </c>
      <c r="Q20" s="99">
        <f t="shared" ref="Q20" si="39">SUM(Q21:Q23)</f>
        <v>2512</v>
      </c>
      <c r="R20" s="511">
        <f t="shared" si="10"/>
        <v>-2.6</v>
      </c>
    </row>
    <row r="21" spans="1:18" x14ac:dyDescent="0.2">
      <c r="A21" s="366"/>
      <c r="B21" s="366" t="s">
        <v>154</v>
      </c>
      <c r="C21" s="78">
        <f>ROUND('2項目別時系列'!C21*付加価値率!D13,0)</f>
        <v>56</v>
      </c>
      <c r="D21" s="78">
        <f>ROUND('2項目別時系列'!D21*付加価値率!E13,0)</f>
        <v>73</v>
      </c>
      <c r="E21" s="78">
        <f>ROUND('2項目別時系列'!E21*付加価値率!F13,0)</f>
        <v>77</v>
      </c>
      <c r="F21" s="78">
        <f>ROUND('2項目別時系列'!F21*付加価値率!G13,0)</f>
        <v>79</v>
      </c>
      <c r="G21" s="78">
        <f>ROUND('2項目別時系列'!G21*付加価値率!H13,0)</f>
        <v>83</v>
      </c>
      <c r="H21" s="78">
        <f>ROUND('2項目別時系列'!H21*付加価値率!I13,0)</f>
        <v>105</v>
      </c>
      <c r="I21" s="78">
        <f>ROUND('2項目別時系列'!I21*付加価値率!J13,0)</f>
        <v>121</v>
      </c>
      <c r="J21" s="78">
        <f>ROUND('2項目別時系列'!J21*付加価値率!K13,0)</f>
        <v>116</v>
      </c>
      <c r="K21" s="78">
        <f>ROUND('2項目別時系列'!K21*付加価値率!L13,0)</f>
        <v>118</v>
      </c>
      <c r="L21" s="78">
        <f>ROUND('2項目別時系列'!L21*付加価値率!M13,0)</f>
        <v>110</v>
      </c>
      <c r="M21" s="78">
        <f>ROUND('2項目別時系列'!M21*付加価値率!N13,0)</f>
        <v>92</v>
      </c>
      <c r="N21" s="78">
        <f>ROUND('2項目別時系列'!N21*付加価値率!O13,0)</f>
        <v>104</v>
      </c>
      <c r="O21" s="78">
        <f>ROUND('2項目別時系列'!O21*付加価値率!P13,0)</f>
        <v>193</v>
      </c>
      <c r="P21" s="78">
        <f>ROUND('2項目別時系列'!P21*付加価値率!Q13,0)</f>
        <v>258</v>
      </c>
      <c r="Q21" s="78">
        <f>ROUND('2項目別時系列'!Q21*付加価値率!R13,0)</f>
        <v>265</v>
      </c>
      <c r="R21" s="511">
        <f t="shared" si="10"/>
        <v>2.7</v>
      </c>
    </row>
    <row r="22" spans="1:18" x14ac:dyDescent="0.2">
      <c r="A22" s="366"/>
      <c r="B22" s="366" t="s">
        <v>155</v>
      </c>
      <c r="C22" s="78">
        <f>ROUND('2項目別時系列'!C22*付加価値率!D12,0)</f>
        <v>481</v>
      </c>
      <c r="D22" s="78">
        <f>ROUND('2項目別時系列'!D22*付加価値率!E12,0)</f>
        <v>518</v>
      </c>
      <c r="E22" s="78">
        <f>ROUND('2項目別時系列'!E22*付加価値率!F12,0)</f>
        <v>549</v>
      </c>
      <c r="F22" s="78">
        <f>ROUND('2項目別時系列'!F22*付加価値率!G12,0)</f>
        <v>635</v>
      </c>
      <c r="G22" s="78">
        <f>ROUND('2項目別時系列'!G22*付加価値率!H12,0)</f>
        <v>568</v>
      </c>
      <c r="H22" s="78">
        <f>ROUND('2項目別時系列'!H22*付加価値率!I12,0)</f>
        <v>672</v>
      </c>
      <c r="I22" s="78">
        <f>ROUND('2項目別時系列'!I22*付加価値率!J12,0)</f>
        <v>806</v>
      </c>
      <c r="J22" s="78">
        <f>ROUND('2項目別時系列'!J22*付加価値率!K12,0)</f>
        <v>757</v>
      </c>
      <c r="K22" s="78">
        <f>ROUND('2項目別時系列'!K22*付加価値率!L12,0)</f>
        <v>682</v>
      </c>
      <c r="L22" s="78">
        <f>ROUND('2項目別時系列'!L22*付加価値率!M12,0)</f>
        <v>737</v>
      </c>
      <c r="M22" s="78">
        <f>ROUND('2項目別時系列'!M22*付加価値率!N12,0)</f>
        <v>360</v>
      </c>
      <c r="N22" s="78">
        <f>ROUND('2項目別時系列'!N22*付加価値率!O12,0)</f>
        <v>500</v>
      </c>
      <c r="O22" s="78">
        <f>ROUND('2項目別時系列'!O22*付加価値率!P12,0)</f>
        <v>663</v>
      </c>
      <c r="P22" s="78">
        <f>ROUND('2項目別時系列'!P22*付加価値率!Q12,0)</f>
        <v>1009</v>
      </c>
      <c r="Q22" s="78">
        <f>ROUND('2項目別時系列'!Q22*付加価値率!R12,0)</f>
        <v>970</v>
      </c>
      <c r="R22" s="511">
        <f t="shared" si="10"/>
        <v>-3.9</v>
      </c>
    </row>
    <row r="23" spans="1:18" x14ac:dyDescent="0.2">
      <c r="A23" s="367" t="s">
        <v>153</v>
      </c>
      <c r="B23" s="367" t="s">
        <v>156</v>
      </c>
      <c r="C23" s="80">
        <f>ROUND('2項目別時系列'!C23*付加価値率!D15,0)</f>
        <v>359</v>
      </c>
      <c r="D23" s="80">
        <f>ROUND('2項目別時系列'!D23*付加価値率!E15,0)</f>
        <v>371</v>
      </c>
      <c r="E23" s="80">
        <f>ROUND('2項目別時系列'!E23*付加価値率!F15,0)</f>
        <v>370</v>
      </c>
      <c r="F23" s="80">
        <f>ROUND('2項目別時系列'!F23*付加価値率!G15,0)</f>
        <v>467</v>
      </c>
      <c r="G23" s="80">
        <f>ROUND('2項目別時系列'!G23*付加価値率!H15,0)</f>
        <v>428</v>
      </c>
      <c r="H23" s="80">
        <f>ROUND('2項目別時系列'!H23*付加価値率!I15,0)</f>
        <v>461</v>
      </c>
      <c r="I23" s="80">
        <f>ROUND('2項目別時系列'!I23*付加価値率!J15,0)</f>
        <v>585</v>
      </c>
      <c r="J23" s="80">
        <f>ROUND('2項目別時系列'!J23*付加価値率!K15,0)</f>
        <v>582</v>
      </c>
      <c r="K23" s="80">
        <f>ROUND('2項目別時系列'!K23*付加価値率!L15,0)</f>
        <v>622</v>
      </c>
      <c r="L23" s="80">
        <f>ROUND('2項目別時系列'!L23*付加価値率!M15,0)</f>
        <v>906</v>
      </c>
      <c r="M23" s="80">
        <f>ROUND('2項目別時系列'!M23*付加価値率!N15,0)</f>
        <v>406</v>
      </c>
      <c r="N23" s="80">
        <f>ROUND('2項目別時系列'!N23*付加価値率!O15,0)</f>
        <v>582</v>
      </c>
      <c r="O23" s="80">
        <f>ROUND('2項目別時系列'!O23*付加価値率!P15,0)</f>
        <v>820</v>
      </c>
      <c r="P23" s="80">
        <f>ROUND('2項目別時系列'!P23*付加価値率!Q15,0)</f>
        <v>1312</v>
      </c>
      <c r="Q23" s="80">
        <f>ROUND('2項目別時系列'!Q23*付加価値率!R15,0)</f>
        <v>1277</v>
      </c>
      <c r="R23" s="511">
        <f t="shared" si="10"/>
        <v>-2.7</v>
      </c>
    </row>
    <row r="24" spans="1:18" x14ac:dyDescent="0.2">
      <c r="A24" s="366" t="s">
        <v>108</v>
      </c>
      <c r="B24" s="240" t="s">
        <v>419</v>
      </c>
      <c r="C24" s="101">
        <f>SUM(C25:C27)</f>
        <v>9475</v>
      </c>
      <c r="D24" s="101">
        <f t="shared" ref="D24:J24" si="40">SUM(D25:D27)</f>
        <v>8787</v>
      </c>
      <c r="E24" s="101">
        <f t="shared" si="40"/>
        <v>8924</v>
      </c>
      <c r="F24" s="101">
        <f t="shared" si="40"/>
        <v>8621</v>
      </c>
      <c r="G24" s="101">
        <f t="shared" si="40"/>
        <v>8667</v>
      </c>
      <c r="H24" s="101">
        <f t="shared" si="40"/>
        <v>9900</v>
      </c>
      <c r="I24" s="101">
        <f t="shared" si="40"/>
        <v>9632</v>
      </c>
      <c r="J24" s="101">
        <f t="shared" si="40"/>
        <v>10181</v>
      </c>
      <c r="K24" s="101">
        <f t="shared" ref="K24:L24" si="41">SUM(K25:K27)</f>
        <v>10805</v>
      </c>
      <c r="L24" s="101">
        <f t="shared" si="41"/>
        <v>11562</v>
      </c>
      <c r="M24" s="101">
        <f t="shared" ref="M24:N24" si="42">SUM(M25:M27)</f>
        <v>6309</v>
      </c>
      <c r="N24" s="101">
        <f t="shared" si="42"/>
        <v>8101</v>
      </c>
      <c r="O24" s="101">
        <f t="shared" ref="O24:P24" si="43">SUM(O25:O27)</f>
        <v>10621</v>
      </c>
      <c r="P24" s="101">
        <f t="shared" si="43"/>
        <v>13322</v>
      </c>
      <c r="Q24" s="101">
        <f t="shared" ref="Q24" si="44">SUM(Q25:Q27)</f>
        <v>12610</v>
      </c>
      <c r="R24" s="511">
        <f t="shared" si="10"/>
        <v>-5.3</v>
      </c>
    </row>
    <row r="25" spans="1:18" x14ac:dyDescent="0.2">
      <c r="A25" s="366"/>
      <c r="B25" s="368" t="s">
        <v>154</v>
      </c>
      <c r="C25" s="356">
        <f>ROUND('2項目別時系列'!C25*付加価値率!D13,0)</f>
        <v>135</v>
      </c>
      <c r="D25" s="356">
        <f>ROUND('2項目別時系列'!D25*付加価値率!E13,0)</f>
        <v>156</v>
      </c>
      <c r="E25" s="356">
        <f>ROUND('2項目別時系列'!E25*付加価値率!F13,0)</f>
        <v>173</v>
      </c>
      <c r="F25" s="356">
        <f>ROUND('2項目別時系列'!F25*付加価値率!G13,0)</f>
        <v>168</v>
      </c>
      <c r="G25" s="356">
        <f>ROUND('2項目別時系列'!G25*付加価値率!H13,0)</f>
        <v>172</v>
      </c>
      <c r="H25" s="356">
        <f>ROUND('2項目別時系列'!H25*付加価値率!I13,0)</f>
        <v>217</v>
      </c>
      <c r="I25" s="356">
        <f>ROUND('2項目別時系列'!I25*付加価値率!J13,0)</f>
        <v>240</v>
      </c>
      <c r="J25" s="356">
        <f>ROUND('2項目別時系列'!J25*付加価値率!K13,0)</f>
        <v>257</v>
      </c>
      <c r="K25" s="356">
        <f>ROUND('2項目別時系列'!K25*付加価値率!L13,0)</f>
        <v>253</v>
      </c>
      <c r="L25" s="356">
        <f>ROUND('2項目別時系列'!L25*付加価値率!M13,0)</f>
        <v>202</v>
      </c>
      <c r="M25" s="356">
        <f>ROUND('2項目別時系列'!M25*付加価値率!N13,0)</f>
        <v>106</v>
      </c>
      <c r="N25" s="356">
        <f>ROUND('2項目別時系列'!N25*付加価値率!O13,0)</f>
        <v>99</v>
      </c>
      <c r="O25" s="356">
        <f>ROUND('2項目別時系列'!O25*付加価値率!P13,0)</f>
        <v>105</v>
      </c>
      <c r="P25" s="356">
        <f>ROUND('2項目別時系列'!P25*付加価値率!Q13,0)</f>
        <v>141</v>
      </c>
      <c r="Q25" s="356">
        <f>ROUND('2項目別時系列'!Q25*付加価値率!R13,0)</f>
        <v>166</v>
      </c>
      <c r="R25" s="511">
        <f t="shared" si="10"/>
        <v>17.7</v>
      </c>
    </row>
    <row r="26" spans="1:18" x14ac:dyDescent="0.2">
      <c r="A26" s="366"/>
      <c r="B26" s="368" t="s">
        <v>155</v>
      </c>
      <c r="C26" s="356">
        <f>ROUND('2項目別時系列'!C26*付加価値率!D12,0)</f>
        <v>5208</v>
      </c>
      <c r="D26" s="356">
        <f>ROUND('2項目別時系列'!D26*付加価値率!E12,0)</f>
        <v>4862</v>
      </c>
      <c r="E26" s="356">
        <f>ROUND('2項目別時系列'!E26*付加価値率!F12,0)</f>
        <v>5139</v>
      </c>
      <c r="F26" s="356">
        <f>ROUND('2項目別時系列'!F26*付加価値率!G12,0)</f>
        <v>4745</v>
      </c>
      <c r="G26" s="356">
        <f>ROUND('2項目別時系列'!G26*付加価値率!H12,0)</f>
        <v>4712</v>
      </c>
      <c r="H26" s="356">
        <f>ROUND('2項目別時系列'!H26*付加価値率!I12,0)</f>
        <v>5659</v>
      </c>
      <c r="I26" s="356">
        <f>ROUND('2項目別時系列'!I26*付加価値率!J12,0)</f>
        <v>5372</v>
      </c>
      <c r="J26" s="356">
        <f>ROUND('2項目別時系列'!J26*付加価値率!K12,0)</f>
        <v>5586</v>
      </c>
      <c r="K26" s="356">
        <f>ROUND('2項目別時系列'!K26*付加価値率!L12,0)</f>
        <v>5592</v>
      </c>
      <c r="L26" s="356">
        <f>ROUND('2項目別時系列'!L26*付加価値率!M12,0)</f>
        <v>5090</v>
      </c>
      <c r="M26" s="356">
        <f>ROUND('2項目別時系列'!M26*付加価値率!N12,0)</f>
        <v>2735</v>
      </c>
      <c r="N26" s="356">
        <f>ROUND('2項目別時系列'!N26*付加価値率!O12,0)</f>
        <v>3479</v>
      </c>
      <c r="O26" s="356">
        <f>ROUND('2項目別時系列'!O26*付加価値率!P12,0)</f>
        <v>4210</v>
      </c>
      <c r="P26" s="356">
        <f>ROUND('2項目別時系列'!P26*付加価値率!Q12,0)</f>
        <v>5348</v>
      </c>
      <c r="Q26" s="356">
        <f>ROUND('2項目別時系列'!Q26*付加価値率!R12,0)</f>
        <v>5122</v>
      </c>
      <c r="R26" s="511">
        <f t="shared" si="10"/>
        <v>-4.2</v>
      </c>
    </row>
    <row r="27" spans="1:18" x14ac:dyDescent="0.2">
      <c r="A27" s="367"/>
      <c r="B27" s="368" t="s">
        <v>156</v>
      </c>
      <c r="C27" s="80">
        <f>ROUND('2項目別時系列'!C27*付加価値率!D15,0)</f>
        <v>4132</v>
      </c>
      <c r="D27" s="80">
        <f>ROUND('2項目別時系列'!D27*付加価値率!E15,0)</f>
        <v>3769</v>
      </c>
      <c r="E27" s="80">
        <f>ROUND('2項目別時系列'!E27*付加価値率!F15,0)</f>
        <v>3612</v>
      </c>
      <c r="F27" s="80">
        <f>ROUND('2項目別時系列'!F27*付加価値率!G15,0)</f>
        <v>3708</v>
      </c>
      <c r="G27" s="80">
        <f>ROUND('2項目別時系列'!G27*付加価値率!H15,0)</f>
        <v>3783</v>
      </c>
      <c r="H27" s="80">
        <f>ROUND('2項目別時系列'!H27*付加価値率!I15,0)</f>
        <v>4024</v>
      </c>
      <c r="I27" s="80">
        <f>ROUND('2項目別時系列'!I27*付加価値率!J15,0)</f>
        <v>4020</v>
      </c>
      <c r="J27" s="80">
        <f>ROUND('2項目別時系列'!J27*付加価値率!K15,0)</f>
        <v>4338</v>
      </c>
      <c r="K27" s="80">
        <f>ROUND('2項目別時系列'!K27*付加価値率!L15,0)</f>
        <v>4960</v>
      </c>
      <c r="L27" s="80">
        <f>ROUND('2項目別時系列'!L27*付加価値率!M15,0)</f>
        <v>6270</v>
      </c>
      <c r="M27" s="80">
        <f>ROUND('2項目別時系列'!M27*付加価値率!N15,0)</f>
        <v>3468</v>
      </c>
      <c r="N27" s="80">
        <f>ROUND('2項目別時系列'!N27*付加価値率!O15,0)</f>
        <v>4523</v>
      </c>
      <c r="O27" s="80">
        <f>ROUND('2項目別時系列'!O27*付加価値率!P15,0)</f>
        <v>6306</v>
      </c>
      <c r="P27" s="80">
        <f>ROUND('2項目別時系列'!P27*付加価値率!Q15,0)</f>
        <v>7833</v>
      </c>
      <c r="Q27" s="80">
        <f>ROUND('2項目別時系列'!Q27*付加価値率!R15,0)</f>
        <v>7322</v>
      </c>
      <c r="R27" s="511">
        <f t="shared" si="10"/>
        <v>-6.5</v>
      </c>
    </row>
    <row r="28" spans="1:18" x14ac:dyDescent="0.2">
      <c r="A28" s="366" t="s">
        <v>109</v>
      </c>
      <c r="B28" s="240" t="s">
        <v>419</v>
      </c>
      <c r="C28" s="101">
        <f>SUM(C29:C31)</f>
        <v>28829</v>
      </c>
      <c r="D28" s="101">
        <f t="shared" ref="D28:J28" si="45">SUM(D29:D31)</f>
        <v>27617</v>
      </c>
      <c r="E28" s="101">
        <f t="shared" si="45"/>
        <v>25622</v>
      </c>
      <c r="F28" s="101">
        <f t="shared" si="45"/>
        <v>26057</v>
      </c>
      <c r="G28" s="101">
        <f t="shared" si="45"/>
        <v>24400</v>
      </c>
      <c r="H28" s="101">
        <f t="shared" si="45"/>
        <v>26943</v>
      </c>
      <c r="I28" s="101">
        <f t="shared" si="45"/>
        <v>30257</v>
      </c>
      <c r="J28" s="101">
        <f t="shared" si="45"/>
        <v>31256</v>
      </c>
      <c r="K28" s="101">
        <f t="shared" ref="K28:L28" si="46">SUM(K29:K31)</f>
        <v>40966</v>
      </c>
      <c r="L28" s="101">
        <f t="shared" si="46"/>
        <v>43577</v>
      </c>
      <c r="M28" s="101">
        <f t="shared" ref="M28:N28" si="47">SUM(M29:M31)</f>
        <v>23620</v>
      </c>
      <c r="N28" s="101">
        <f t="shared" si="47"/>
        <v>35967</v>
      </c>
      <c r="O28" s="101">
        <f t="shared" ref="O28:P28" si="48">SUM(O29:O31)</f>
        <v>44143</v>
      </c>
      <c r="P28" s="101">
        <f t="shared" si="48"/>
        <v>58194</v>
      </c>
      <c r="Q28" s="101">
        <f t="shared" ref="Q28" si="49">SUM(Q29:Q31)</f>
        <v>52070</v>
      </c>
      <c r="R28" s="511">
        <f t="shared" si="10"/>
        <v>-10.5</v>
      </c>
    </row>
    <row r="29" spans="1:18" x14ac:dyDescent="0.2">
      <c r="A29" s="366"/>
      <c r="B29" s="368" t="s">
        <v>154</v>
      </c>
      <c r="C29" s="356">
        <f>ROUND('2項目別時系列'!C29*付加価値率!D13,0)</f>
        <v>424</v>
      </c>
      <c r="D29" s="356">
        <f>ROUND('2項目別時系列'!D29*付加価値率!E13,0)</f>
        <v>675</v>
      </c>
      <c r="E29" s="356">
        <f>ROUND('2項目別時系列'!E29*付加価値率!F13,0)</f>
        <v>446</v>
      </c>
      <c r="F29" s="356">
        <f>ROUND('2項目別時系列'!F29*付加価値率!G13,0)</f>
        <v>526</v>
      </c>
      <c r="G29" s="356">
        <f>ROUND('2項目別時系列'!G29*付加価値率!H13,0)</f>
        <v>585</v>
      </c>
      <c r="H29" s="356">
        <f>ROUND('2項目別時系列'!H29*付加価値率!I13,0)</f>
        <v>723</v>
      </c>
      <c r="I29" s="356">
        <f>ROUND('2項目別時系列'!I29*付加価値率!J13,0)</f>
        <v>847</v>
      </c>
      <c r="J29" s="356">
        <f>ROUND('2項目別時系列'!J29*付加価値率!K13,0)</f>
        <v>928</v>
      </c>
      <c r="K29" s="356">
        <f>ROUND('2項目別時系列'!K29*付加価値率!L13,0)</f>
        <v>881</v>
      </c>
      <c r="L29" s="356">
        <f>ROUND('2項目別時系列'!L29*付加価値率!M13,0)</f>
        <v>830</v>
      </c>
      <c r="M29" s="356">
        <f>ROUND('2項目別時系列'!M29*付加価値率!N13,0)</f>
        <v>542</v>
      </c>
      <c r="N29" s="356">
        <f>ROUND('2項目別時系列'!N29*付加価値率!O13,0)</f>
        <v>516</v>
      </c>
      <c r="O29" s="356">
        <f>ROUND('2項目別時系列'!O29*付加価値率!P13,0)</f>
        <v>993</v>
      </c>
      <c r="P29" s="356">
        <f>ROUND('2項目別時系列'!P29*付加価値率!Q13,0)</f>
        <v>1369</v>
      </c>
      <c r="Q29" s="356">
        <f>ROUND('2項目別時系列'!Q29*付加価値率!R13,0)</f>
        <v>1405</v>
      </c>
      <c r="R29" s="511">
        <f t="shared" si="10"/>
        <v>2.6</v>
      </c>
    </row>
    <row r="30" spans="1:18" x14ac:dyDescent="0.2">
      <c r="A30" s="366"/>
      <c r="B30" s="368" t="s">
        <v>155</v>
      </c>
      <c r="C30" s="356">
        <f>ROUND('2項目別時系列'!C30*付加価値率!D12,0)</f>
        <v>15863</v>
      </c>
      <c r="D30" s="356">
        <f>ROUND('2項目別時系列'!D30*付加価値率!E12,0)</f>
        <v>15275</v>
      </c>
      <c r="E30" s="356">
        <f>ROUND('2項目別時系列'!E30*付加価値率!F12,0)</f>
        <v>14778</v>
      </c>
      <c r="F30" s="356">
        <f>ROUND('2項目別時系列'!F30*付加価値率!G12,0)</f>
        <v>14348</v>
      </c>
      <c r="G30" s="356">
        <f>ROUND('2項目別時系列'!G30*付加価値率!H12,0)</f>
        <v>13267</v>
      </c>
      <c r="H30" s="356">
        <f>ROUND('2項目別時系列'!H30*付加価値率!I12,0)</f>
        <v>15389</v>
      </c>
      <c r="I30" s="356">
        <f>ROUND('2項目別時系列'!I30*付加価値率!J12,0)</f>
        <v>16876</v>
      </c>
      <c r="J30" s="356">
        <f>ROUND('2項目別時系列'!J30*付加価値率!K12,0)</f>
        <v>17150</v>
      </c>
      <c r="K30" s="356">
        <f>ROUND('2項目別時系列'!K30*付加価値率!L12,0)</f>
        <v>21217</v>
      </c>
      <c r="L30" s="356">
        <f>ROUND('2項目別時系列'!L30*付加価値率!M12,0)</f>
        <v>19230</v>
      </c>
      <c r="M30" s="356">
        <f>ROUND('2項目別時系列'!M30*付加価値率!N12,0)</f>
        <v>10328</v>
      </c>
      <c r="N30" s="356">
        <f>ROUND('2項目別時系列'!N30*付加価値率!O12,0)</f>
        <v>15518</v>
      </c>
      <c r="O30" s="356">
        <f>ROUND('2項目別時系列'!O30*付加価値率!P12,0)</f>
        <v>17714</v>
      </c>
      <c r="P30" s="356">
        <f>ROUND('2項目別時系列'!P30*付加価値率!Q12,0)</f>
        <v>23620</v>
      </c>
      <c r="Q30" s="356">
        <f>ROUND('2項目別時系列'!Q30*付加価値率!R12,0)</f>
        <v>21318</v>
      </c>
      <c r="R30" s="511">
        <f t="shared" si="10"/>
        <v>-9.6999999999999993</v>
      </c>
    </row>
    <row r="31" spans="1:18" x14ac:dyDescent="0.2">
      <c r="A31" s="367"/>
      <c r="B31" s="369" t="s">
        <v>156</v>
      </c>
      <c r="C31" s="80">
        <f>ROUND('2項目別時系列'!C31*付加価値率!D15,0)</f>
        <v>12542</v>
      </c>
      <c r="D31" s="80">
        <f>ROUND('2項目別時系列'!D31*付加価値率!E15,0)</f>
        <v>11667</v>
      </c>
      <c r="E31" s="80">
        <f>ROUND('2項目別時系列'!E31*付加価値率!F15,0)</f>
        <v>10398</v>
      </c>
      <c r="F31" s="80">
        <f>ROUND('2項目別時系列'!F31*付加価値率!G15,0)</f>
        <v>11183</v>
      </c>
      <c r="G31" s="80">
        <f>ROUND('2項目別時系列'!G31*付加価値率!H15,0)</f>
        <v>10548</v>
      </c>
      <c r="H31" s="80">
        <f>ROUND('2項目別時系列'!H31*付加価値率!I15,0)</f>
        <v>10831</v>
      </c>
      <c r="I31" s="80">
        <f>ROUND('2項目別時系列'!I31*付加価値率!J15,0)</f>
        <v>12534</v>
      </c>
      <c r="J31" s="80">
        <f>ROUND('2項目別時系列'!J31*付加価値率!K15,0)</f>
        <v>13178</v>
      </c>
      <c r="K31" s="80">
        <f>ROUND('2項目別時系列'!K31*付加価値率!L15,0)</f>
        <v>18868</v>
      </c>
      <c r="L31" s="80">
        <f>ROUND('2項目別時系列'!L31*付加価値率!M15,0)</f>
        <v>23517</v>
      </c>
      <c r="M31" s="80">
        <f>ROUND('2項目別時系列'!M31*付加価値率!N15,0)</f>
        <v>12750</v>
      </c>
      <c r="N31" s="80">
        <f>ROUND('2項目別時系列'!N31*付加価値率!O15,0)</f>
        <v>19933</v>
      </c>
      <c r="O31" s="80">
        <f>ROUND('2項目別時系列'!O31*付加価値率!P15,0)</f>
        <v>25436</v>
      </c>
      <c r="P31" s="80">
        <f>ROUND('2項目別時系列'!P31*付加価値率!Q15,0)</f>
        <v>33205</v>
      </c>
      <c r="Q31" s="80">
        <f>ROUND('2項目別時系列'!Q31*付加価値率!R15,0)</f>
        <v>29347</v>
      </c>
      <c r="R31" s="511">
        <f t="shared" si="10"/>
        <v>-11.6</v>
      </c>
    </row>
    <row r="32" spans="1:18" x14ac:dyDescent="0.2">
      <c r="A32" s="366" t="s">
        <v>110</v>
      </c>
      <c r="B32" s="240" t="s">
        <v>419</v>
      </c>
      <c r="C32" s="101">
        <f>SUM(C33:C35)</f>
        <v>6874</v>
      </c>
      <c r="D32" s="101">
        <f t="shared" ref="D32:J32" si="50">SUM(D33:D35)</f>
        <v>6681</v>
      </c>
      <c r="E32" s="101">
        <f t="shared" si="50"/>
        <v>6331</v>
      </c>
      <c r="F32" s="101">
        <f t="shared" si="50"/>
        <v>6339</v>
      </c>
      <c r="G32" s="101">
        <f t="shared" si="50"/>
        <v>6006</v>
      </c>
      <c r="H32" s="101">
        <f t="shared" si="50"/>
        <v>6817</v>
      </c>
      <c r="I32" s="101">
        <f t="shared" si="50"/>
        <v>7942</v>
      </c>
      <c r="J32" s="101">
        <f t="shared" si="50"/>
        <v>8663</v>
      </c>
      <c r="K32" s="101">
        <f t="shared" ref="K32:L32" si="51">SUM(K33:K35)</f>
        <v>7840</v>
      </c>
      <c r="L32" s="101">
        <f t="shared" si="51"/>
        <v>9363</v>
      </c>
      <c r="M32" s="101">
        <f t="shared" ref="M32:N32" si="52">SUM(M33:M35)</f>
        <v>4173</v>
      </c>
      <c r="N32" s="101">
        <f t="shared" si="52"/>
        <v>5407</v>
      </c>
      <c r="O32" s="101">
        <f t="shared" ref="O32:P32" si="53">SUM(O33:O35)</f>
        <v>5719</v>
      </c>
      <c r="P32" s="101">
        <f t="shared" si="53"/>
        <v>10414</v>
      </c>
      <c r="Q32" s="101">
        <f t="shared" ref="Q32" si="54">SUM(Q33:Q35)</f>
        <v>7311</v>
      </c>
      <c r="R32" s="511">
        <f t="shared" si="10"/>
        <v>-29.8</v>
      </c>
    </row>
    <row r="33" spans="1:18" x14ac:dyDescent="0.2">
      <c r="A33" s="366"/>
      <c r="B33" s="368" t="s">
        <v>154</v>
      </c>
      <c r="C33" s="356">
        <f>ROUND('2項目別時系列'!C33*付加価値率!D13,0)</f>
        <v>10</v>
      </c>
      <c r="D33" s="356">
        <f>ROUND('2項目別時系列'!D33*付加価値率!E13,0)</f>
        <v>87</v>
      </c>
      <c r="E33" s="356">
        <f>ROUND('2項目別時系列'!E33*付加価値率!F13,0)</f>
        <v>55</v>
      </c>
      <c r="F33" s="356">
        <f>ROUND('2項目別時系列'!F33*付加価値率!G13,0)</f>
        <v>60</v>
      </c>
      <c r="G33" s="356">
        <f>ROUND('2項目別時系列'!G33*付加価値率!H13,0)</f>
        <v>61</v>
      </c>
      <c r="H33" s="356">
        <f>ROUND('2項目別時系列'!H33*付加価値率!I13,0)</f>
        <v>68</v>
      </c>
      <c r="I33" s="356">
        <f>ROUND('2項目別時系列'!I33*付加価値率!J13,0)</f>
        <v>84</v>
      </c>
      <c r="J33" s="356">
        <f>ROUND('2項目別時系列'!J33*付加価値率!K13,0)</f>
        <v>86</v>
      </c>
      <c r="K33" s="356">
        <f>ROUND('2項目別時系列'!K33*付加価値率!L13,0)</f>
        <v>34</v>
      </c>
      <c r="L33" s="356">
        <f>ROUND('2項目別時系列'!L33*付加価値率!M13,0)</f>
        <v>32</v>
      </c>
      <c r="M33" s="356">
        <f>ROUND('2項目別時系列'!M33*付加価値率!N13,0)</f>
        <v>19</v>
      </c>
      <c r="N33" s="356">
        <f>ROUND('2項目別時系列'!N33*付加価値率!O13,0)</f>
        <v>79</v>
      </c>
      <c r="O33" s="356">
        <f>ROUND('2項目別時系列'!O33*付加価値率!P13,0)</f>
        <v>43</v>
      </c>
      <c r="P33" s="356">
        <f>ROUND('2項目別時系列'!P33*付加価値率!Q13,0)</f>
        <v>148</v>
      </c>
      <c r="Q33" s="356">
        <f>ROUND('2項目別時系列'!Q33*付加価値率!R13,0)</f>
        <v>163</v>
      </c>
      <c r="R33" s="511">
        <f t="shared" si="10"/>
        <v>10.1</v>
      </c>
    </row>
    <row r="34" spans="1:18" x14ac:dyDescent="0.2">
      <c r="A34" s="366"/>
      <c r="B34" s="368" t="s">
        <v>155</v>
      </c>
      <c r="C34" s="78">
        <f>ROUND('2項目別時系列'!C34*付加価値率!D12,0)</f>
        <v>3775</v>
      </c>
      <c r="D34" s="78">
        <f>ROUND('2項目別時系列'!D34*付加価値率!E12,0)</f>
        <v>3693</v>
      </c>
      <c r="E34" s="78">
        <f>ROUND('2項目別時系列'!E34*付加価値率!F12,0)</f>
        <v>3670</v>
      </c>
      <c r="F34" s="78">
        <f>ROUND('2項目別時系列'!F34*付加価値率!G12,0)</f>
        <v>3502</v>
      </c>
      <c r="G34" s="78">
        <f>ROUND('2項目別時系列'!G34*付加価値率!H12,0)</f>
        <v>3280</v>
      </c>
      <c r="H34" s="78">
        <f>ROUND('2項目別時系列'!H34*付加価値率!I12,0)</f>
        <v>3930</v>
      </c>
      <c r="I34" s="78">
        <f>ROUND('2項目別時系列'!I34*付加価値率!J12,0)</f>
        <v>4476</v>
      </c>
      <c r="J34" s="78">
        <f>ROUND('2項目別時系列'!J34*付加価値率!K12,0)</f>
        <v>4806</v>
      </c>
      <c r="K34" s="78">
        <f>ROUND('2項目別時系列'!K34*付加価値率!L12,0)</f>
        <v>4084</v>
      </c>
      <c r="L34" s="78">
        <f>ROUND('2項目別時系列'!L34*付加価値率!M12,0)</f>
        <v>4104</v>
      </c>
      <c r="M34" s="78">
        <f>ROUND('2項目別時系列'!M34*付加価値率!N12,0)</f>
        <v>1808</v>
      </c>
      <c r="N34" s="78">
        <f>ROUND('2項目別時系列'!N34*付加価値率!O12,0)</f>
        <v>2354</v>
      </c>
      <c r="O34" s="78">
        <f>ROUND('2項目別時系列'!O34*付加価値率!P12,0)</f>
        <v>2296</v>
      </c>
      <c r="P34" s="78">
        <f>ROUND('2項目別時系列'!P34*付加価値率!Q12,0)</f>
        <v>4324</v>
      </c>
      <c r="Q34" s="78">
        <f>ROUND('2項目別時系列'!Q34*付加価値率!R12,0)</f>
        <v>2981</v>
      </c>
      <c r="R34" s="511">
        <f t="shared" si="10"/>
        <v>-31.1</v>
      </c>
    </row>
    <row r="35" spans="1:18" x14ac:dyDescent="0.2">
      <c r="A35" s="367"/>
      <c r="B35" s="369" t="s">
        <v>156</v>
      </c>
      <c r="C35" s="80">
        <f>ROUND('2項目別時系列'!C35*付加価値率!D15,0)</f>
        <v>3089</v>
      </c>
      <c r="D35" s="80">
        <f>ROUND('2項目別時系列'!D35*付加価値率!E15,0)</f>
        <v>2901</v>
      </c>
      <c r="E35" s="80">
        <f>ROUND('2項目別時系列'!E35*付加価値率!F15,0)</f>
        <v>2606</v>
      </c>
      <c r="F35" s="80">
        <f>ROUND('2項目別時系列'!F35*付加価値率!G15,0)</f>
        <v>2777</v>
      </c>
      <c r="G35" s="80">
        <f>ROUND('2項目別時系列'!G35*付加価値率!H15,0)</f>
        <v>2665</v>
      </c>
      <c r="H35" s="80">
        <f>ROUND('2項目別時系列'!H35*付加価値率!I15,0)</f>
        <v>2819</v>
      </c>
      <c r="I35" s="80">
        <f>ROUND('2項目別時系列'!I35*付加価値率!J15,0)</f>
        <v>3382</v>
      </c>
      <c r="J35" s="80">
        <f>ROUND('2項目別時系列'!J35*付加価値率!K15,0)</f>
        <v>3771</v>
      </c>
      <c r="K35" s="80">
        <f>ROUND('2項目別時系列'!K35*付加価値率!L15,0)</f>
        <v>3722</v>
      </c>
      <c r="L35" s="80">
        <f>ROUND('2項目別時系列'!L35*付加価値率!M15,0)</f>
        <v>5227</v>
      </c>
      <c r="M35" s="80">
        <f>ROUND('2項目別時系列'!M35*付加価値率!N15,0)</f>
        <v>2346</v>
      </c>
      <c r="N35" s="80">
        <f>ROUND('2項目別時系列'!N35*付加価値率!O15,0)</f>
        <v>2974</v>
      </c>
      <c r="O35" s="80">
        <f>ROUND('2項目別時系列'!O35*付加価値率!P15,0)</f>
        <v>3380</v>
      </c>
      <c r="P35" s="80">
        <f>ROUND('2項目別時系列'!P35*付加価値率!Q15,0)</f>
        <v>5942</v>
      </c>
      <c r="Q35" s="80">
        <f>ROUND('2項目別時系列'!Q35*付加価値率!R15,0)</f>
        <v>4167</v>
      </c>
      <c r="R35" s="511">
        <f t="shared" si="10"/>
        <v>-29.9</v>
      </c>
    </row>
    <row r="36" spans="1:18" x14ac:dyDescent="0.2">
      <c r="A36" s="366" t="s">
        <v>111</v>
      </c>
      <c r="B36" s="240" t="s">
        <v>419</v>
      </c>
      <c r="C36" s="101">
        <f>SUM(C37:C39)</f>
        <v>9666</v>
      </c>
      <c r="D36" s="101">
        <f t="shared" ref="D36:J36" si="55">SUM(D37:D39)</f>
        <v>5815</v>
      </c>
      <c r="E36" s="101">
        <f t="shared" si="55"/>
        <v>5684</v>
      </c>
      <c r="F36" s="101">
        <f t="shared" si="55"/>
        <v>5842</v>
      </c>
      <c r="G36" s="101">
        <f t="shared" si="55"/>
        <v>5829</v>
      </c>
      <c r="H36" s="101">
        <f t="shared" si="55"/>
        <v>6549</v>
      </c>
      <c r="I36" s="101">
        <f t="shared" si="55"/>
        <v>7287</v>
      </c>
      <c r="J36" s="101">
        <f t="shared" si="55"/>
        <v>7143</v>
      </c>
      <c r="K36" s="101">
        <f t="shared" ref="K36:L36" si="56">SUM(K37:K39)</f>
        <v>6873</v>
      </c>
      <c r="L36" s="101">
        <f t="shared" si="56"/>
        <v>9242</v>
      </c>
      <c r="M36" s="101">
        <f t="shared" ref="M36:N36" si="57">SUM(M37:M39)</f>
        <v>6154</v>
      </c>
      <c r="N36" s="101">
        <f t="shared" si="57"/>
        <v>7854</v>
      </c>
      <c r="O36" s="101">
        <f t="shared" ref="O36:P36" si="58">SUM(O37:O39)</f>
        <v>9189</v>
      </c>
      <c r="P36" s="101">
        <f t="shared" si="58"/>
        <v>13416</v>
      </c>
      <c r="Q36" s="101">
        <f t="shared" ref="Q36" si="59">SUM(Q37:Q39)</f>
        <v>11694</v>
      </c>
      <c r="R36" s="511">
        <f t="shared" si="10"/>
        <v>-12.8</v>
      </c>
    </row>
    <row r="37" spans="1:18" x14ac:dyDescent="0.2">
      <c r="A37" s="366"/>
      <c r="B37" s="366" t="s">
        <v>154</v>
      </c>
      <c r="C37" s="356">
        <f>ROUND('2項目別時系列'!C37*付加価値率!D13,0)</f>
        <v>494</v>
      </c>
      <c r="D37" s="356">
        <f>ROUND('2項目別時系列'!D37*付加価値率!E13,0)</f>
        <v>537</v>
      </c>
      <c r="E37" s="356">
        <f>ROUND('2項目別時系列'!E37*付加価値率!F13,0)</f>
        <v>590</v>
      </c>
      <c r="F37" s="356">
        <f>ROUND('2項目別時系列'!F37*付加価値率!G13,0)</f>
        <v>629</v>
      </c>
      <c r="G37" s="356">
        <f>ROUND('2項目別時系列'!G37*付加価値率!H13,0)</f>
        <v>713</v>
      </c>
      <c r="H37" s="356">
        <f>ROUND('2項目別時系列'!H37*付加価値率!I13,0)</f>
        <v>924</v>
      </c>
      <c r="I37" s="356">
        <f>ROUND('2項目別時系列'!I37*付加価値率!J13,0)</f>
        <v>1118</v>
      </c>
      <c r="J37" s="356">
        <f>ROUND('2項目別時系列'!J37*付加価値率!K13,0)</f>
        <v>1099</v>
      </c>
      <c r="K37" s="356">
        <f>ROUND('2項目別時系列'!K37*付加価値率!L13,0)</f>
        <v>1120</v>
      </c>
      <c r="L37" s="356">
        <f>ROUND('2項目別時系列'!L37*付加価値率!M13,0)</f>
        <v>883</v>
      </c>
      <c r="M37" s="356">
        <f>ROUND('2項目別時系列'!M37*付加価値率!N13,0)</f>
        <v>519</v>
      </c>
      <c r="N37" s="356">
        <f>ROUND('2項目別時系列'!N37*付加価値率!O13,0)</f>
        <v>481</v>
      </c>
      <c r="O37" s="356">
        <f>ROUND('2項目別時系列'!O37*付加価値率!P13,0)</f>
        <v>918</v>
      </c>
      <c r="P37" s="356">
        <f>ROUND('2項目別時系列'!P37*付加価値率!Q13,0)</f>
        <v>1260</v>
      </c>
      <c r="Q37" s="356">
        <f>ROUND('2項目別時系列'!Q37*付加価値率!R13,0)</f>
        <v>1300</v>
      </c>
      <c r="R37" s="511">
        <f t="shared" si="10"/>
        <v>3.2</v>
      </c>
    </row>
    <row r="38" spans="1:18" x14ac:dyDescent="0.2">
      <c r="A38" s="366"/>
      <c r="B38" s="366" t="s">
        <v>155</v>
      </c>
      <c r="C38" s="78">
        <f>ROUND('2項目別時系列'!C38*付加価値率!D12,0)</f>
        <v>5386</v>
      </c>
      <c r="D38" s="78">
        <f>ROUND('2項目別時系列'!D42*付加価値率!E12,0)</f>
        <v>1892</v>
      </c>
      <c r="E38" s="78">
        <f>ROUND('2項目別時系列'!E42*付加価値率!F12,0)</f>
        <v>1879</v>
      </c>
      <c r="F38" s="78">
        <f>ROUND('2項目別時系列'!F42*付加価値率!G12,0)</f>
        <v>1869</v>
      </c>
      <c r="G38" s="78">
        <f>ROUND('2項目別時系列'!G42*付加価値率!H12,0)</f>
        <v>1871</v>
      </c>
      <c r="H38" s="78">
        <f>ROUND('2項目別時系列'!H42*付加価値率!I12,0)</f>
        <v>2242</v>
      </c>
      <c r="I38" s="78">
        <f>ROUND('2項目別時系列'!I42*付加価値率!J12,0)</f>
        <v>2446</v>
      </c>
      <c r="J38" s="78">
        <f>ROUND('2項目別時系列'!J42*付加価値率!K12,0)</f>
        <v>2390</v>
      </c>
      <c r="K38" s="78">
        <f>ROUND('2項目別時系列'!K42*付加価値率!L12,0)</f>
        <v>2109</v>
      </c>
      <c r="L38" s="78">
        <f>ROUND('2項目別時系列'!L42*付加価値率!M12,0)</f>
        <v>2333</v>
      </c>
      <c r="M38" s="78">
        <f>ROUND('2項目別時系列'!M42*付加価値率!N12,0)</f>
        <v>1434</v>
      </c>
      <c r="N38" s="78">
        <f>ROUND('2項目別時系列'!N42*付加価値率!O12,0)</f>
        <v>1817</v>
      </c>
      <c r="O38" s="78">
        <f>ROUND('2項目別時系列'!O42*付加価値率!P12,0)</f>
        <v>2029</v>
      </c>
      <c r="P38" s="78">
        <f>ROUND('2項目別時系列'!P42*付加価値率!Q12,0)</f>
        <v>2860</v>
      </c>
      <c r="Q38" s="78">
        <f>ROUND('2項目別時系列'!Q42*付加価値率!R12,0)</f>
        <v>2407</v>
      </c>
      <c r="R38" s="511">
        <f t="shared" si="10"/>
        <v>-15.8</v>
      </c>
    </row>
    <row r="39" spans="1:18" x14ac:dyDescent="0.2">
      <c r="A39" s="367"/>
      <c r="B39" s="367" t="s">
        <v>156</v>
      </c>
      <c r="C39" s="80">
        <f>ROUND('2項目別時系列'!C39*付加価値率!D15,0)</f>
        <v>3786</v>
      </c>
      <c r="D39" s="80">
        <f>ROUND('2項目別時系列'!D39*付加価値率!E15,0)</f>
        <v>3386</v>
      </c>
      <c r="E39" s="80">
        <f>ROUND('2項目別時系列'!E39*付加価値率!F15,0)</f>
        <v>3215</v>
      </c>
      <c r="F39" s="80">
        <f>ROUND('2項目別時系列'!F39*付加価値率!G15,0)</f>
        <v>3344</v>
      </c>
      <c r="G39" s="80">
        <f>ROUND('2項目別時系列'!G39*付加価値率!H15,0)</f>
        <v>3245</v>
      </c>
      <c r="H39" s="80">
        <f>ROUND('2項目別時系列'!H39*付加価値率!I15,0)</f>
        <v>3383</v>
      </c>
      <c r="I39" s="80">
        <f>ROUND('2項目別時系列'!I39*付加価値率!J15,0)</f>
        <v>3723</v>
      </c>
      <c r="J39" s="80">
        <f>ROUND('2項目別時系列'!J39*付加価値率!K15,0)</f>
        <v>3654</v>
      </c>
      <c r="K39" s="80">
        <f>ROUND('2項目別時系列'!K39*付加価値率!L15,0)</f>
        <v>3644</v>
      </c>
      <c r="L39" s="80">
        <f>ROUND('2項目別時系列'!L39*付加価値率!M15,0)</f>
        <v>6026</v>
      </c>
      <c r="M39" s="80">
        <f>ROUND('2項目別時系列'!M39*付加価値率!N15,0)</f>
        <v>4201</v>
      </c>
      <c r="N39" s="80">
        <f>ROUND('2項目別時系列'!N39*付加価値率!O15,0)</f>
        <v>5556</v>
      </c>
      <c r="O39" s="80">
        <f>ROUND('2項目別時系列'!O39*付加価値率!P15,0)</f>
        <v>6242</v>
      </c>
      <c r="P39" s="80">
        <f>ROUND('2項目別時系列'!P39*付加価値率!Q15,0)</f>
        <v>9296</v>
      </c>
      <c r="Q39" s="80">
        <f>ROUND('2項目別時系列'!Q39*付加価値率!R15,0)</f>
        <v>7987</v>
      </c>
      <c r="R39" s="511">
        <f t="shared" si="10"/>
        <v>-14.1</v>
      </c>
    </row>
    <row r="40" spans="1:18" x14ac:dyDescent="0.2">
      <c r="A40" s="366" t="s">
        <v>112</v>
      </c>
      <c r="B40" s="240" t="s">
        <v>419</v>
      </c>
      <c r="C40" s="101">
        <f>SUM(C41:C43)</f>
        <v>4023</v>
      </c>
      <c r="D40" s="101">
        <f t="shared" ref="D40:J40" si="60">SUM(D41:D43)</f>
        <v>3403</v>
      </c>
      <c r="E40" s="101">
        <f t="shared" si="60"/>
        <v>3224</v>
      </c>
      <c r="F40" s="101">
        <f t="shared" si="60"/>
        <v>3341</v>
      </c>
      <c r="G40" s="101">
        <f t="shared" si="60"/>
        <v>3401</v>
      </c>
      <c r="H40" s="101">
        <f t="shared" si="60"/>
        <v>3886</v>
      </c>
      <c r="I40" s="101">
        <f t="shared" si="60"/>
        <v>4336</v>
      </c>
      <c r="J40" s="101">
        <f t="shared" si="60"/>
        <v>4301</v>
      </c>
      <c r="K40" s="101">
        <f t="shared" ref="K40:L40" si="61">SUM(K41:K43)</f>
        <v>4006</v>
      </c>
      <c r="L40" s="101">
        <f t="shared" si="61"/>
        <v>5178</v>
      </c>
      <c r="M40" s="101">
        <f t="shared" ref="M40:N40" si="62">SUM(M41:M43)</f>
        <v>3286</v>
      </c>
      <c r="N40" s="101">
        <f t="shared" si="62"/>
        <v>4192</v>
      </c>
      <c r="O40" s="101">
        <f t="shared" ref="O40:P40" si="63">SUM(O41:O43)</f>
        <v>4985</v>
      </c>
      <c r="P40" s="101">
        <f t="shared" si="63"/>
        <v>6912</v>
      </c>
      <c r="Q40" s="101">
        <f t="shared" ref="Q40" si="64">SUM(Q41:Q43)</f>
        <v>5831</v>
      </c>
      <c r="R40" s="511">
        <f t="shared" si="10"/>
        <v>-15.6</v>
      </c>
    </row>
    <row r="41" spans="1:18" x14ac:dyDescent="0.2">
      <c r="A41" s="366"/>
      <c r="B41" s="368" t="s">
        <v>154</v>
      </c>
      <c r="C41" s="356">
        <f>ROUND('2項目別時系列'!C41*付加価値率!D13,0)</f>
        <v>61</v>
      </c>
      <c r="D41" s="356">
        <f>ROUND('2項目別時系列'!D41*付加価値率!E13,0)</f>
        <v>101</v>
      </c>
      <c r="E41" s="356">
        <f>ROUND('2項目別時系列'!E41*付加価値率!F13,0)</f>
        <v>66</v>
      </c>
      <c r="F41" s="356">
        <f>ROUND('2項目別時系列'!F41*付加価値率!G13,0)</f>
        <v>73</v>
      </c>
      <c r="G41" s="356">
        <f>ROUND('2項目別時系列'!G41*付加価値率!H13,0)</f>
        <v>75</v>
      </c>
      <c r="H41" s="356">
        <f>ROUND('2項目別時系列'!H41*付加価値率!I13,0)</f>
        <v>94</v>
      </c>
      <c r="I41" s="356">
        <f>ROUND('2項目別時系列'!I41*付加価値率!J13,0)</f>
        <v>111</v>
      </c>
      <c r="J41" s="356">
        <f>ROUND('2項目別時系列'!J41*付加価値率!K13,0)</f>
        <v>127</v>
      </c>
      <c r="K41" s="356">
        <f>ROUND('2項目別時系列'!K41*付加価値率!L13,0)</f>
        <v>128</v>
      </c>
      <c r="L41" s="356">
        <f>ROUND('2項目別時系列'!L41*付加価値率!M13,0)</f>
        <v>115</v>
      </c>
      <c r="M41" s="356">
        <f>ROUND('2項目別時系列'!M41*付加価値率!N13,0)</f>
        <v>38</v>
      </c>
      <c r="N41" s="356">
        <f>ROUND('2項目別時系列'!N41*付加価値率!O13,0)</f>
        <v>38</v>
      </c>
      <c r="O41" s="356">
        <f>ROUND('2項目別時系列'!O41*付加価値率!P13,0)</f>
        <v>67</v>
      </c>
      <c r="P41" s="356">
        <f>ROUND('2項目別時系列'!P41*付加価値率!Q13,0)</f>
        <v>146</v>
      </c>
      <c r="Q41" s="356">
        <f>ROUND('2項目別時系列'!Q41*付加価値率!R13,0)</f>
        <v>121</v>
      </c>
      <c r="R41" s="511">
        <f t="shared" si="10"/>
        <v>-17.100000000000001</v>
      </c>
    </row>
    <row r="42" spans="1:18" x14ac:dyDescent="0.2">
      <c r="A42" s="366"/>
      <c r="B42" s="368" t="s">
        <v>155</v>
      </c>
      <c r="C42" s="356">
        <f>ROUND('2項目別時系列'!C42*付加価値率!D12,0)</f>
        <v>2239</v>
      </c>
      <c r="D42" s="356">
        <f>ROUND('2項目別時系列'!D42*付加価値率!E12,0)</f>
        <v>1892</v>
      </c>
      <c r="E42" s="356">
        <f>ROUND('2項目別時系列'!E42*付加価値率!F12,0)</f>
        <v>1879</v>
      </c>
      <c r="F42" s="356">
        <f>ROUND('2項目別時系列'!F42*付加価値率!G12,0)</f>
        <v>1869</v>
      </c>
      <c r="G42" s="356">
        <f>ROUND('2項目別時系列'!G42*付加価値率!H12,0)</f>
        <v>1871</v>
      </c>
      <c r="H42" s="356">
        <f>ROUND('2項目別時系列'!H42*付加価値率!I12,0)</f>
        <v>2242</v>
      </c>
      <c r="I42" s="356">
        <f>ROUND('2項目別時系列'!I42*付加価値率!J12,0)</f>
        <v>2446</v>
      </c>
      <c r="J42" s="356">
        <f>ROUND('2項目別時系列'!J42*付加価値率!K12,0)</f>
        <v>2390</v>
      </c>
      <c r="K42" s="356">
        <f>ROUND('2項目別時系列'!K42*付加価値率!L12,0)</f>
        <v>2109</v>
      </c>
      <c r="L42" s="356">
        <f>ROUND('2項目別時系列'!L42*付加価値率!M12,0)</f>
        <v>2333</v>
      </c>
      <c r="M42" s="356">
        <f>ROUND('2項目別時系列'!M42*付加価値率!N12,0)</f>
        <v>1434</v>
      </c>
      <c r="N42" s="356">
        <f>ROUND('2項目別時系列'!N42*付加価値率!O12,0)</f>
        <v>1817</v>
      </c>
      <c r="O42" s="356">
        <f>ROUND('2項目別時系列'!O42*付加価値率!P12,0)</f>
        <v>2029</v>
      </c>
      <c r="P42" s="356">
        <f>ROUND('2項目別時系列'!P42*付加価値率!Q12,0)</f>
        <v>2860</v>
      </c>
      <c r="Q42" s="356">
        <f>ROUND('2項目別時系列'!Q42*付加価値率!R12,0)</f>
        <v>2407</v>
      </c>
      <c r="R42" s="511">
        <f t="shared" si="10"/>
        <v>-15.8</v>
      </c>
    </row>
    <row r="43" spans="1:18" x14ac:dyDescent="0.2">
      <c r="A43" s="366" t="s">
        <v>153</v>
      </c>
      <c r="B43" s="368" t="s">
        <v>156</v>
      </c>
      <c r="C43" s="356">
        <f>ROUND('2項目別時系列'!C43*付加価値率!D15,0)</f>
        <v>1723</v>
      </c>
      <c r="D43" s="356">
        <f>ROUND('2項目別時系列'!D43*付加価値率!E15,0)</f>
        <v>1410</v>
      </c>
      <c r="E43" s="356">
        <f>ROUND('2項目別時系列'!E43*付加価値率!F15,0)</f>
        <v>1279</v>
      </c>
      <c r="F43" s="356">
        <f>ROUND('2項目別時系列'!F43*付加価値率!G15,0)</f>
        <v>1399</v>
      </c>
      <c r="G43" s="356">
        <f>ROUND('2項目別時系列'!G43*付加価値率!H15,0)</f>
        <v>1455</v>
      </c>
      <c r="H43" s="356">
        <f>ROUND('2項目別時系列'!H43*付加価値率!I15,0)</f>
        <v>1550</v>
      </c>
      <c r="I43" s="356">
        <f>ROUND('2項目別時系列'!I43*付加価値率!J15,0)</f>
        <v>1779</v>
      </c>
      <c r="J43" s="356">
        <f>ROUND('2項目別時系列'!J43*付加価値率!K15,0)</f>
        <v>1784</v>
      </c>
      <c r="K43" s="356">
        <f>ROUND('2項目別時系列'!K43*付加価値率!L15,0)</f>
        <v>1769</v>
      </c>
      <c r="L43" s="356">
        <f>ROUND('2項目別時系列'!L43*付加価値率!M15,0)</f>
        <v>2730</v>
      </c>
      <c r="M43" s="356">
        <f>ROUND('2項目別時系列'!M43*付加価値率!N15,0)</f>
        <v>1814</v>
      </c>
      <c r="N43" s="356">
        <f>ROUND('2項目別時系列'!N43*付加価値率!O15,0)</f>
        <v>2337</v>
      </c>
      <c r="O43" s="356">
        <f>ROUND('2項目別時系列'!O43*付加価値率!P15,0)</f>
        <v>2889</v>
      </c>
      <c r="P43" s="356">
        <f>ROUND('2項目別時系列'!P43*付加価値率!Q15,0)</f>
        <v>3906</v>
      </c>
      <c r="Q43" s="356">
        <f>ROUND('2項目別時系列'!Q43*付加価値率!R15,0)</f>
        <v>3303</v>
      </c>
      <c r="R43" s="511">
        <f t="shared" si="10"/>
        <v>-15.4</v>
      </c>
    </row>
    <row r="44" spans="1:18" x14ac:dyDescent="0.2">
      <c r="A44" s="365" t="s">
        <v>113</v>
      </c>
      <c r="B44" s="240" t="s">
        <v>419</v>
      </c>
      <c r="C44" s="98">
        <f>SUM(C45:C47)</f>
        <v>18577</v>
      </c>
      <c r="D44" s="98">
        <f t="shared" ref="D44:J44" si="65">SUM(D45:D47)</f>
        <v>17470</v>
      </c>
      <c r="E44" s="98">
        <f t="shared" si="65"/>
        <v>16568</v>
      </c>
      <c r="F44" s="98">
        <f t="shared" si="65"/>
        <v>16857</v>
      </c>
      <c r="G44" s="98">
        <f t="shared" si="65"/>
        <v>16783</v>
      </c>
      <c r="H44" s="98">
        <f t="shared" si="65"/>
        <v>19040</v>
      </c>
      <c r="I44" s="98">
        <f t="shared" si="65"/>
        <v>21622</v>
      </c>
      <c r="J44" s="98">
        <f t="shared" si="65"/>
        <v>23929</v>
      </c>
      <c r="K44" s="98">
        <f t="shared" ref="K44:L44" si="66">SUM(K45:K47)</f>
        <v>23685</v>
      </c>
      <c r="L44" s="98">
        <f t="shared" si="66"/>
        <v>28246</v>
      </c>
      <c r="M44" s="98">
        <f t="shared" ref="M44:N44" si="67">SUM(M45:M47)</f>
        <v>15065</v>
      </c>
      <c r="N44" s="98">
        <f t="shared" si="67"/>
        <v>18467</v>
      </c>
      <c r="O44" s="98">
        <f t="shared" ref="O44:P44" si="68">SUM(O45:O47)</f>
        <v>24218</v>
      </c>
      <c r="P44" s="98">
        <f t="shared" si="68"/>
        <v>33916</v>
      </c>
      <c r="Q44" s="98">
        <f t="shared" ref="Q44" si="69">SUM(Q45:Q47)</f>
        <v>30710</v>
      </c>
      <c r="R44" s="511">
        <f t="shared" si="10"/>
        <v>-9.5</v>
      </c>
    </row>
    <row r="45" spans="1:18" x14ac:dyDescent="0.2">
      <c r="A45" s="366"/>
      <c r="B45" s="368" t="s">
        <v>154</v>
      </c>
      <c r="C45" s="78">
        <f>ROUND('2項目別時系列'!C45*付加価値率!D13,0)</f>
        <v>822</v>
      </c>
      <c r="D45" s="78">
        <f>ROUND('2項目別時系列'!D45*付加価値率!E13,0)</f>
        <v>866</v>
      </c>
      <c r="E45" s="78">
        <f>ROUND('2項目別時系列'!E45*付加価値率!F13,0)</f>
        <v>1040</v>
      </c>
      <c r="F45" s="78">
        <f>ROUND('2項目別時系列'!F45*付加価値率!G13,0)</f>
        <v>1083</v>
      </c>
      <c r="G45" s="78">
        <f>ROUND('2項目別時系列'!G45*付加価値率!H13,0)</f>
        <v>1208</v>
      </c>
      <c r="H45" s="78">
        <f>ROUND('2項目別時系列'!H45*付加価値率!I13,0)</f>
        <v>1545</v>
      </c>
      <c r="I45" s="78">
        <f>ROUND('2項目別時系列'!I45*付加価値率!J13,0)</f>
        <v>1950</v>
      </c>
      <c r="J45" s="78">
        <f>ROUND('2項目別時系列'!J45*付加価値率!K13,0)</f>
        <v>2091</v>
      </c>
      <c r="K45" s="78">
        <f>ROUND('2項目別時系列'!K45*付加価値率!L13,0)</f>
        <v>2372</v>
      </c>
      <c r="L45" s="78">
        <f>ROUND('2項目別時系列'!L45*付加価値率!M13,0)</f>
        <v>1793</v>
      </c>
      <c r="M45" s="78">
        <f>ROUND('2項目別時系列'!M45*付加価値率!N13,0)</f>
        <v>1096</v>
      </c>
      <c r="N45" s="78">
        <f>ROUND('2項目別時系列'!N45*付加価値率!O13,0)</f>
        <v>1231</v>
      </c>
      <c r="O45" s="78">
        <f>ROUND('2項目別時系列'!O45*付加価値率!P13,0)</f>
        <v>2080</v>
      </c>
      <c r="P45" s="78">
        <f>ROUND('2項目別時系列'!P45*付加価値率!Q13,0)</f>
        <v>3071</v>
      </c>
      <c r="Q45" s="78">
        <f>ROUND('2項目別時系列'!Q45*付加価値率!R13,0)</f>
        <v>3240</v>
      </c>
      <c r="R45" s="511">
        <f t="shared" si="10"/>
        <v>5.5</v>
      </c>
    </row>
    <row r="46" spans="1:18" x14ac:dyDescent="0.2">
      <c r="A46" s="366"/>
      <c r="B46" s="368" t="s">
        <v>155</v>
      </c>
      <c r="C46" s="78">
        <f>ROUND('2項目別時系列'!C46*付加価値率!D12,0)</f>
        <v>9864</v>
      </c>
      <c r="D46" s="78">
        <f>ROUND('2項目別時系列'!D46*付加価値率!E12,0)</f>
        <v>9387</v>
      </c>
      <c r="E46" s="78">
        <f>ROUND('2項目別時系列'!E46*付加価値率!F12,0)</f>
        <v>9104</v>
      </c>
      <c r="F46" s="78">
        <f>ROUND('2項目別時系列'!F46*付加価値率!G12,0)</f>
        <v>8946</v>
      </c>
      <c r="G46" s="78">
        <f>ROUND('2項目別時系列'!G46*付加価値率!H12,0)</f>
        <v>8741</v>
      </c>
      <c r="H46" s="78">
        <f>ROUND('2項目別時系列'!H46*付加価値率!I12,0)</f>
        <v>10269</v>
      </c>
      <c r="I46" s="78">
        <f>ROUND('2項目別時系列'!I46*付加価値率!J12,0)</f>
        <v>11327</v>
      </c>
      <c r="J46" s="78">
        <f>ROUND('2項目別時系列'!J46*付加価値率!K12,0)</f>
        <v>12374</v>
      </c>
      <c r="K46" s="78">
        <f>ROUND('2項目別時系列'!K46*付加価値率!L12,0)</f>
        <v>11487</v>
      </c>
      <c r="L46" s="78">
        <f>ROUND('2項目別時系列'!L46*付加価値率!M12,0)</f>
        <v>12042</v>
      </c>
      <c r="M46" s="78">
        <f>ROUND('2項目別時系列'!M46*付加価値率!N12,0)</f>
        <v>6249</v>
      </c>
      <c r="N46" s="78">
        <f>ROUND('2項目別時系列'!N46*付加価値率!O12,0)</f>
        <v>7545</v>
      </c>
      <c r="O46" s="78">
        <f>ROUND('2項目別時系列'!O46*付加価値率!P12,0)</f>
        <v>9021</v>
      </c>
      <c r="P46" s="78">
        <f>ROUND('2項目別時系列'!P46*付加価値率!Q12,0)</f>
        <v>12799</v>
      </c>
      <c r="Q46" s="78">
        <f>ROUND('2項目別時系列'!Q46*付加価値率!R12,0)</f>
        <v>11628</v>
      </c>
      <c r="R46" s="511">
        <f t="shared" si="10"/>
        <v>-9.1</v>
      </c>
    </row>
    <row r="47" spans="1:18" x14ac:dyDescent="0.2">
      <c r="A47" s="367"/>
      <c r="B47" s="369" t="s">
        <v>156</v>
      </c>
      <c r="C47" s="80">
        <f>ROUND('2項目別時系列'!C47*付加価値率!D15,0)</f>
        <v>7891</v>
      </c>
      <c r="D47" s="80">
        <f>ROUND('2項目別時系列'!D47*付加価値率!E15,0)</f>
        <v>7217</v>
      </c>
      <c r="E47" s="80">
        <f>ROUND('2項目別時系列'!E47*付加価値率!F15,0)</f>
        <v>6424</v>
      </c>
      <c r="F47" s="80">
        <f>ROUND('2項目別時系列'!F47*付加価値率!G15,0)</f>
        <v>6828</v>
      </c>
      <c r="G47" s="80">
        <f>ROUND('2項目別時系列'!G47*付加価値率!H15,0)</f>
        <v>6834</v>
      </c>
      <c r="H47" s="80">
        <f>ROUND('2項目別時系列'!H47*付加価値率!I15,0)</f>
        <v>7226</v>
      </c>
      <c r="I47" s="80">
        <f>ROUND('2項目別時系列'!I47*付加価値率!J15,0)</f>
        <v>8345</v>
      </c>
      <c r="J47" s="80">
        <f>ROUND('2項目別時系列'!J47*付加価値率!K15,0)</f>
        <v>9464</v>
      </c>
      <c r="K47" s="80">
        <f>ROUND('2項目別時系列'!K47*付加価値率!L15,0)</f>
        <v>9826</v>
      </c>
      <c r="L47" s="80">
        <f>ROUND('2項目別時系列'!L47*付加価値率!M15,0)</f>
        <v>14411</v>
      </c>
      <c r="M47" s="80">
        <f>ROUND('2項目別時系列'!M47*付加価値率!N15,0)</f>
        <v>7720</v>
      </c>
      <c r="N47" s="80">
        <f>ROUND('2項目別時系列'!N47*付加価値率!O15,0)</f>
        <v>9691</v>
      </c>
      <c r="O47" s="80">
        <f>ROUND('2項目別時系列'!O47*付加価値率!P15,0)</f>
        <v>13117</v>
      </c>
      <c r="P47" s="80">
        <f>ROUND('2項目別時系列'!P47*付加価値率!Q15,0)</f>
        <v>18046</v>
      </c>
      <c r="Q47" s="80">
        <f>ROUND('2項目別時系列'!Q47*付加価値率!R15,0)</f>
        <v>15842</v>
      </c>
      <c r="R47" s="511">
        <f t="shared" si="10"/>
        <v>-12.2</v>
      </c>
    </row>
    <row r="48" spans="1:18" x14ac:dyDescent="0.2">
      <c r="A48" s="366" t="s">
        <v>114</v>
      </c>
      <c r="B48" s="240" t="s">
        <v>419</v>
      </c>
      <c r="C48" s="99">
        <f>SUM(C49:C51)</f>
        <v>8445</v>
      </c>
      <c r="D48" s="99">
        <f t="shared" ref="D48:J48" si="70">SUM(D49:D51)</f>
        <v>8151</v>
      </c>
      <c r="E48" s="99">
        <f t="shared" si="70"/>
        <v>7884</v>
      </c>
      <c r="F48" s="99">
        <f t="shared" si="70"/>
        <v>7682</v>
      </c>
      <c r="G48" s="99">
        <f t="shared" si="70"/>
        <v>7185</v>
      </c>
      <c r="H48" s="99">
        <f t="shared" si="70"/>
        <v>8176</v>
      </c>
      <c r="I48" s="99">
        <f t="shared" si="70"/>
        <v>9441</v>
      </c>
      <c r="J48" s="99">
        <f t="shared" si="70"/>
        <v>9353</v>
      </c>
      <c r="K48" s="99">
        <f t="shared" ref="K48:L48" si="71">SUM(K49:K51)</f>
        <v>9223</v>
      </c>
      <c r="L48" s="99">
        <f t="shared" si="71"/>
        <v>10477</v>
      </c>
      <c r="M48" s="99">
        <f t="shared" ref="M48:N48" si="72">SUM(M49:M51)</f>
        <v>5651</v>
      </c>
      <c r="N48" s="99">
        <f t="shared" si="72"/>
        <v>6763</v>
      </c>
      <c r="O48" s="99">
        <f t="shared" ref="O48:P48" si="73">SUM(O49:O51)</f>
        <v>6324</v>
      </c>
      <c r="P48" s="99">
        <f t="shared" si="73"/>
        <v>8609</v>
      </c>
      <c r="Q48" s="99">
        <f t="shared" ref="Q48" si="74">SUM(Q49:Q51)</f>
        <v>8359</v>
      </c>
      <c r="R48" s="511">
        <f t="shared" si="10"/>
        <v>-2.9</v>
      </c>
    </row>
    <row r="49" spans="1:18" x14ac:dyDescent="0.2">
      <c r="A49" s="366"/>
      <c r="B49" s="368" t="s">
        <v>154</v>
      </c>
      <c r="C49" s="78">
        <f>ROUND('2項目別時系列'!C49*付加価値率!D13,0)</f>
        <v>380</v>
      </c>
      <c r="D49" s="78">
        <f>ROUND('2項目別時系列'!D49*付加価値率!E13,0)</f>
        <v>403</v>
      </c>
      <c r="E49" s="78">
        <f>ROUND('2項目別時系列'!E49*付加価値率!F13,0)</f>
        <v>430</v>
      </c>
      <c r="F49" s="78">
        <f>ROUND('2項目別時系列'!F49*付加価値率!G13,0)</f>
        <v>394</v>
      </c>
      <c r="G49" s="78">
        <f>ROUND('2項目別時系列'!G49*付加価値率!H13,0)</f>
        <v>430</v>
      </c>
      <c r="H49" s="78">
        <f>ROUND('2項目別時系列'!H49*付加価値率!I13,0)</f>
        <v>574</v>
      </c>
      <c r="I49" s="78">
        <f>ROUND('2項目別時系列'!I49*付加価値率!J13,0)</f>
        <v>747</v>
      </c>
      <c r="J49" s="78">
        <f>ROUND('2項目別時系列'!J49*付加価値率!K13,0)</f>
        <v>785</v>
      </c>
      <c r="K49" s="78">
        <f>ROUND('2項目別時系列'!K49*付加価値率!L13,0)</f>
        <v>702</v>
      </c>
      <c r="L49" s="78">
        <f>ROUND('2項目別時系列'!L49*付加価値率!M13,0)</f>
        <v>647</v>
      </c>
      <c r="M49" s="78">
        <f>ROUND('2項目別時系列'!M49*付加価値率!N13,0)</f>
        <v>433</v>
      </c>
      <c r="N49" s="78">
        <f>ROUND('2項目別時系列'!N49*付加価値率!O13,0)</f>
        <v>514</v>
      </c>
      <c r="O49" s="78">
        <f>ROUND('2項目別時系列'!O49*付加価値率!P13,0)</f>
        <v>913</v>
      </c>
      <c r="P49" s="78">
        <f>ROUND('2項目別時系列'!P49*付加価値率!Q13,0)</f>
        <v>1316</v>
      </c>
      <c r="Q49" s="78">
        <f>ROUND('2項目別時系列'!Q49*付加価値率!R13,0)</f>
        <v>1237</v>
      </c>
      <c r="R49" s="511">
        <f t="shared" si="10"/>
        <v>-6</v>
      </c>
    </row>
    <row r="50" spans="1:18" x14ac:dyDescent="0.2">
      <c r="A50" s="366"/>
      <c r="B50" s="368" t="s">
        <v>155</v>
      </c>
      <c r="C50" s="78">
        <f>ROUND('2項目別時系列'!C50*付加価値率!D12,0)</f>
        <v>4489</v>
      </c>
      <c r="D50" s="78">
        <f>ROUND('2項目別時系列'!D50*付加価値率!E12,0)</f>
        <v>4385</v>
      </c>
      <c r="E50" s="78">
        <f>ROUND('2項目別時系列'!E50*付加価値率!F12,0)</f>
        <v>4345</v>
      </c>
      <c r="F50" s="78">
        <f>ROUND('2項目別時系列'!F50*付加価値率!G12,0)</f>
        <v>4079</v>
      </c>
      <c r="G50" s="78">
        <f>ROUND('2項目別時系列'!G50*付加価値率!H12,0)</f>
        <v>3751</v>
      </c>
      <c r="H50" s="78">
        <f>ROUND('2項目別時系列'!H50*付加価値率!I12,0)</f>
        <v>4428</v>
      </c>
      <c r="I50" s="78">
        <f>ROUND('2項目別時系列'!I50*付加価値率!J12,0)</f>
        <v>4975</v>
      </c>
      <c r="J50" s="78">
        <f>ROUND('2項目別時系列'!J50*付加価値率!K12,0)</f>
        <v>4856</v>
      </c>
      <c r="K50" s="78">
        <f>ROUND('2項目別時系列'!K50*付加価値率!L12,0)</f>
        <v>4484</v>
      </c>
      <c r="L50" s="78">
        <f>ROUND('2項目別時系列'!L50*付加価値率!M12,0)</f>
        <v>4465</v>
      </c>
      <c r="M50" s="78">
        <f>ROUND('2項目別時系列'!M50*付加価値率!N12,0)</f>
        <v>2356</v>
      </c>
      <c r="N50" s="78">
        <f>ROUND('2項目別時系列'!N50*付加価値率!O12,0)</f>
        <v>2802</v>
      </c>
      <c r="O50" s="78">
        <f>ROUND('2項目別時系列'!O50*付加価値率!P12,0)</f>
        <v>2466</v>
      </c>
      <c r="P50" s="78">
        <f>ROUND('2項目別時系列'!P50*付加価値率!Q12,0)</f>
        <v>3393</v>
      </c>
      <c r="Q50" s="78">
        <f>ROUND('2項目別時系列'!Q50*付加価値率!R12,0)</f>
        <v>3234</v>
      </c>
      <c r="R50" s="511">
        <f t="shared" si="10"/>
        <v>-4.7</v>
      </c>
    </row>
    <row r="51" spans="1:18" x14ac:dyDescent="0.2">
      <c r="A51" s="367"/>
      <c r="B51" s="369" t="s">
        <v>156</v>
      </c>
      <c r="C51" s="80">
        <f>ROUND('2項目別時系列'!C51*付加価値率!D15,0)</f>
        <v>3576</v>
      </c>
      <c r="D51" s="80">
        <f>ROUND('2項目別時系列'!D51*付加価値率!E15,0)</f>
        <v>3363</v>
      </c>
      <c r="E51" s="80">
        <f>ROUND('2項目別時系列'!E51*付加価値率!F15,0)</f>
        <v>3109</v>
      </c>
      <c r="F51" s="80">
        <f>ROUND('2項目別時系列'!F51*付加価値率!G15,0)</f>
        <v>3209</v>
      </c>
      <c r="G51" s="80">
        <f>ROUND('2項目別時系列'!G51*付加価値率!H15,0)</f>
        <v>3004</v>
      </c>
      <c r="H51" s="80">
        <f>ROUND('2項目別時系列'!H51*付加価値率!I15,0)</f>
        <v>3174</v>
      </c>
      <c r="I51" s="80">
        <f>ROUND('2項目別時系列'!I51*付加価値率!J15,0)</f>
        <v>3719</v>
      </c>
      <c r="J51" s="80">
        <f>ROUND('2項目別時系列'!J51*付加価値率!K15,0)</f>
        <v>3712</v>
      </c>
      <c r="K51" s="80">
        <f>ROUND('2項目別時系列'!K51*付加価値率!L15,0)</f>
        <v>4037</v>
      </c>
      <c r="L51" s="80">
        <f>ROUND('2項目別時系列'!L51*付加価値率!M15,0)</f>
        <v>5365</v>
      </c>
      <c r="M51" s="80">
        <f>ROUND('2項目別時系列'!M51*付加価値率!N15,0)</f>
        <v>2862</v>
      </c>
      <c r="N51" s="80">
        <f>ROUND('2項目別時系列'!N51*付加価値率!O15,0)</f>
        <v>3447</v>
      </c>
      <c r="O51" s="80">
        <f>ROUND('2項目別時系列'!O51*付加価値率!P15,0)</f>
        <v>2945</v>
      </c>
      <c r="P51" s="80">
        <f>ROUND('2項目別時系列'!P51*付加価値率!Q15,0)</f>
        <v>3900</v>
      </c>
      <c r="Q51" s="80">
        <f>ROUND('2項目別時系列'!Q51*付加価値率!R15,0)</f>
        <v>3888</v>
      </c>
      <c r="R51" s="511">
        <f t="shared" si="10"/>
        <v>-0.3</v>
      </c>
    </row>
    <row r="52" spans="1:18" x14ac:dyDescent="0.2">
      <c r="A52" s="366" t="s">
        <v>115</v>
      </c>
      <c r="B52" s="240" t="s">
        <v>419</v>
      </c>
      <c r="C52" s="99">
        <f>SUM(C53:C55)</f>
        <v>4327</v>
      </c>
      <c r="D52" s="99">
        <f t="shared" ref="D52:J52" si="75">SUM(D53:D55)</f>
        <v>4193</v>
      </c>
      <c r="E52" s="99">
        <f t="shared" si="75"/>
        <v>3899</v>
      </c>
      <c r="F52" s="99">
        <f t="shared" si="75"/>
        <v>3931</v>
      </c>
      <c r="G52" s="99">
        <f t="shared" si="75"/>
        <v>3400</v>
      </c>
      <c r="H52" s="99">
        <f t="shared" si="75"/>
        <v>3608</v>
      </c>
      <c r="I52" s="99">
        <f t="shared" si="75"/>
        <v>4161</v>
      </c>
      <c r="J52" s="99">
        <f t="shared" si="75"/>
        <v>4335</v>
      </c>
      <c r="K52" s="99">
        <f t="shared" ref="K52:L52" si="76">SUM(K53:K55)</f>
        <v>4428</v>
      </c>
      <c r="L52" s="99">
        <f t="shared" si="76"/>
        <v>5997</v>
      </c>
      <c r="M52" s="99">
        <f t="shared" ref="M52:N52" si="77">SUM(M53:M55)</f>
        <v>3956</v>
      </c>
      <c r="N52" s="99">
        <f t="shared" si="77"/>
        <v>3741</v>
      </c>
      <c r="O52" s="99">
        <f t="shared" ref="O52:P52" si="78">SUM(O53:O55)</f>
        <v>5377</v>
      </c>
      <c r="P52" s="99">
        <f t="shared" si="78"/>
        <v>8013</v>
      </c>
      <c r="Q52" s="99">
        <f t="shared" ref="Q52" si="79">SUM(Q53:Q55)</f>
        <v>7567</v>
      </c>
      <c r="R52" s="511">
        <f t="shared" si="10"/>
        <v>-5.6</v>
      </c>
    </row>
    <row r="53" spans="1:18" x14ac:dyDescent="0.2">
      <c r="A53" s="366"/>
      <c r="B53" s="366" t="s">
        <v>154</v>
      </c>
      <c r="C53" s="78">
        <f>ROUND('2項目別時系列'!C53*付加価値率!D13,0)</f>
        <v>249</v>
      </c>
      <c r="D53" s="78">
        <f>ROUND('2項目別時系列'!D53*付加価値率!E13,0)</f>
        <v>278</v>
      </c>
      <c r="E53" s="78">
        <f>ROUND('2項目別時系列'!E53*付加価値率!F13,0)</f>
        <v>271</v>
      </c>
      <c r="F53" s="78">
        <f>ROUND('2項目別時系列'!F53*付加価値率!G13,0)</f>
        <v>215</v>
      </c>
      <c r="G53" s="78">
        <f>ROUND('2項目別時系列'!G53*付加価値率!H13,0)</f>
        <v>204</v>
      </c>
      <c r="H53" s="78">
        <f>ROUND('2項目別時系列'!H53*付加価値率!I13,0)</f>
        <v>271</v>
      </c>
      <c r="I53" s="78">
        <f>ROUND('2項目別時系列'!I53*付加価値率!J13,0)</f>
        <v>327</v>
      </c>
      <c r="J53" s="78">
        <f>ROUND('2項目別時系列'!J53*付加価値率!K13,0)</f>
        <v>364</v>
      </c>
      <c r="K53" s="78">
        <f>ROUND('2項目別時系列'!K53*付加価値率!L13,0)</f>
        <v>335</v>
      </c>
      <c r="L53" s="78">
        <f>ROUND('2項目別時系列'!L53*付加価値率!M13,0)</f>
        <v>413</v>
      </c>
      <c r="M53" s="78">
        <f>ROUND('2項目別時系列'!M53*付加価値率!N13,0)</f>
        <v>325</v>
      </c>
      <c r="N53" s="78">
        <f>ROUND('2項目別時系列'!N53*付加価値率!O13,0)</f>
        <v>252</v>
      </c>
      <c r="O53" s="78">
        <f>ROUND('2項目別時系列'!O53*付加価値率!P13,0)</f>
        <v>403</v>
      </c>
      <c r="P53" s="78">
        <f>ROUND('2項目別時系列'!P53*付加価値率!Q13,0)</f>
        <v>631</v>
      </c>
      <c r="Q53" s="78">
        <f>ROUND('2項目別時系列'!Q53*付加価値率!R13,0)</f>
        <v>665</v>
      </c>
      <c r="R53" s="511">
        <f t="shared" si="10"/>
        <v>5.4</v>
      </c>
    </row>
    <row r="54" spans="1:18" x14ac:dyDescent="0.2">
      <c r="A54" s="366"/>
      <c r="B54" s="366" t="s">
        <v>155</v>
      </c>
      <c r="C54" s="78">
        <f>ROUND('2項目別時系列'!C54*付加価値率!D12,0)</f>
        <v>2314</v>
      </c>
      <c r="D54" s="78">
        <f>ROUND('2項目別時系列'!D54*付加価値率!E12,0)</f>
        <v>2258</v>
      </c>
      <c r="E54" s="78">
        <f>ROUND('2項目別時系列'!E54*付加価値率!F12,0)</f>
        <v>2145</v>
      </c>
      <c r="F54" s="78">
        <f>ROUND('2項目別時系列'!F54*付加価値率!G12,0)</f>
        <v>2086</v>
      </c>
      <c r="G54" s="78">
        <f>ROUND('2項目別時系列'!G54*付加価値率!H12,0)</f>
        <v>1772</v>
      </c>
      <c r="H54" s="78">
        <f>ROUND('2項目別時系列'!H54*付加価値率!I12,0)</f>
        <v>1949</v>
      </c>
      <c r="I54" s="78">
        <f>ROUND('2項目別時系列'!I54*付加価値率!J12,0)</f>
        <v>2188</v>
      </c>
      <c r="J54" s="78">
        <f>ROUND('2項目別時系列'!J54*付加価値率!K12,0)</f>
        <v>2245</v>
      </c>
      <c r="K54" s="78">
        <f>ROUND('2項目別時系列'!K54*付加価値率!L12,0)</f>
        <v>2170</v>
      </c>
      <c r="L54" s="78">
        <f>ROUND('2項目別時系列'!L54*付加価値率!M12,0)</f>
        <v>2592</v>
      </c>
      <c r="M54" s="78">
        <f>ROUND('2項目別時系列'!M54*付加価値率!N12,0)</f>
        <v>1677</v>
      </c>
      <c r="N54" s="78">
        <f>ROUND('2項目別時系列'!N54*付加価値率!O12,0)</f>
        <v>1553</v>
      </c>
      <c r="O54" s="78">
        <f>ROUND('2項目別時系列'!O54*付加価値率!P12,0)</f>
        <v>2009</v>
      </c>
      <c r="P54" s="78">
        <f>ROUND('2項目別時系列'!P54*付加価値率!Q12,0)</f>
        <v>2995</v>
      </c>
      <c r="Q54" s="78">
        <f>ROUND('2項目別時系列'!Q54*付加価値率!R12,0)</f>
        <v>2854</v>
      </c>
      <c r="R54" s="511">
        <f t="shared" si="10"/>
        <v>-4.7</v>
      </c>
    </row>
    <row r="55" spans="1:18" x14ac:dyDescent="0.2">
      <c r="A55" s="367"/>
      <c r="B55" s="367" t="s">
        <v>156</v>
      </c>
      <c r="C55" s="80">
        <f>ROUND('2項目別時系列'!C55*付加価値率!D15,0)</f>
        <v>1764</v>
      </c>
      <c r="D55" s="80">
        <f>ROUND('2項目別時系列'!D55*付加価値率!E15,0)</f>
        <v>1657</v>
      </c>
      <c r="E55" s="80">
        <f>ROUND('2項目別時系列'!E55*付加価値率!F15,0)</f>
        <v>1483</v>
      </c>
      <c r="F55" s="80">
        <f>ROUND('2項目別時系列'!F55*付加価値率!G15,0)</f>
        <v>1630</v>
      </c>
      <c r="G55" s="80">
        <f>ROUND('2項目別時系列'!G55*付加価値率!H15,0)</f>
        <v>1424</v>
      </c>
      <c r="H55" s="80">
        <f>ROUND('2項目別時系列'!H55*付加価値率!I15,0)</f>
        <v>1388</v>
      </c>
      <c r="I55" s="80">
        <f>ROUND('2項目別時系列'!I55*付加価値率!J15,0)</f>
        <v>1646</v>
      </c>
      <c r="J55" s="80">
        <f>ROUND('2項目別時系列'!J55*付加価値率!K15,0)</f>
        <v>1726</v>
      </c>
      <c r="K55" s="80">
        <f>ROUND('2項目別時系列'!K55*付加価値率!L15,0)</f>
        <v>1923</v>
      </c>
      <c r="L55" s="80">
        <f>ROUND('2項目別時系列'!L55*付加価値率!M15,0)</f>
        <v>2992</v>
      </c>
      <c r="M55" s="80">
        <f>ROUND('2項目別時系列'!M55*付加価値率!N15,0)</f>
        <v>1954</v>
      </c>
      <c r="N55" s="80">
        <f>ROUND('2項目別時系列'!N55*付加価値率!O15,0)</f>
        <v>1936</v>
      </c>
      <c r="O55" s="80">
        <f>ROUND('2項目別時系列'!O55*付加価値率!P15,0)</f>
        <v>2965</v>
      </c>
      <c r="P55" s="80">
        <f>ROUND('2項目別時系列'!P55*付加価値率!Q15,0)</f>
        <v>4387</v>
      </c>
      <c r="Q55" s="80">
        <f>ROUND('2項目別時系列'!Q55*付加価値率!R15,0)</f>
        <v>4048</v>
      </c>
      <c r="R55" s="511">
        <f t="shared" si="10"/>
        <v>-7.7</v>
      </c>
    </row>
    <row r="56" spans="1:18" x14ac:dyDescent="0.2">
      <c r="A56" s="366" t="s">
        <v>116</v>
      </c>
      <c r="B56" s="240" t="s">
        <v>419</v>
      </c>
      <c r="C56" s="99">
        <f>SUM(C57:C59)</f>
        <v>427</v>
      </c>
      <c r="D56" s="99">
        <f t="shared" ref="D56:J56" si="80">SUM(D57:D59)</f>
        <v>346</v>
      </c>
      <c r="E56" s="99">
        <f t="shared" si="80"/>
        <v>352</v>
      </c>
      <c r="F56" s="99">
        <f t="shared" si="80"/>
        <v>357</v>
      </c>
      <c r="G56" s="99">
        <f t="shared" si="80"/>
        <v>331</v>
      </c>
      <c r="H56" s="99">
        <f t="shared" si="80"/>
        <v>357</v>
      </c>
      <c r="I56" s="99">
        <f t="shared" si="80"/>
        <v>418</v>
      </c>
      <c r="J56" s="99">
        <f t="shared" si="80"/>
        <v>408</v>
      </c>
      <c r="K56" s="99">
        <f t="shared" ref="K56:L56" si="81">SUM(K57:K59)</f>
        <v>409</v>
      </c>
      <c r="L56" s="99">
        <f t="shared" si="81"/>
        <v>474</v>
      </c>
      <c r="M56" s="99">
        <f t="shared" ref="M56:N56" si="82">SUM(M57:M59)</f>
        <v>302</v>
      </c>
      <c r="N56" s="99">
        <f t="shared" si="82"/>
        <v>387</v>
      </c>
      <c r="O56" s="99">
        <f t="shared" ref="O56:P56" si="83">SUM(O57:O59)</f>
        <v>426</v>
      </c>
      <c r="P56" s="99">
        <f t="shared" si="83"/>
        <v>577</v>
      </c>
      <c r="Q56" s="99">
        <f t="shared" ref="Q56" si="84">SUM(Q57:Q59)</f>
        <v>636</v>
      </c>
      <c r="R56" s="511">
        <f t="shared" si="10"/>
        <v>10.199999999999999</v>
      </c>
    </row>
    <row r="57" spans="1:18" x14ac:dyDescent="0.2">
      <c r="A57" s="366"/>
      <c r="B57" s="368" t="s">
        <v>154</v>
      </c>
      <c r="C57" s="78">
        <f>ROUND('2項目別時系列'!C57*付加価値率!D13,0)</f>
        <v>0</v>
      </c>
      <c r="D57" s="78">
        <f>ROUND('2項目別時系列'!D57*付加価値率!E13,0)</f>
        <v>0</v>
      </c>
      <c r="E57" s="78">
        <f>ROUND('2項目別時系列'!E57*付加価値率!F13,0)</f>
        <v>0</v>
      </c>
      <c r="F57" s="78">
        <f>ROUND('2項目別時系列'!F57*付加価値率!G13,0)</f>
        <v>0</v>
      </c>
      <c r="G57" s="78">
        <f>ROUND('2項目別時系列'!G57*付加価値率!H13,0)</f>
        <v>0</v>
      </c>
      <c r="H57" s="78">
        <f>ROUND('2項目別時系列'!H57*付加価値率!I13,0)</f>
        <v>0</v>
      </c>
      <c r="I57" s="78">
        <f>ROUND('2項目別時系列'!I57*付加価値率!J13,0)</f>
        <v>0</v>
      </c>
      <c r="J57" s="78">
        <f>ROUND('2項目別時系列'!J57*付加価値率!K13,0)</f>
        <v>0</v>
      </c>
      <c r="K57" s="78">
        <f>ROUND('2項目別時系列'!K57*付加価値率!L13,0)</f>
        <v>0</v>
      </c>
      <c r="L57" s="78">
        <f>ROUND('2項目別時系列'!L57*付加価値率!M13,0)</f>
        <v>0</v>
      </c>
      <c r="M57" s="78">
        <f>ROUND('2項目別時系列'!M57*付加価値率!N13,0)</f>
        <v>0</v>
      </c>
      <c r="N57" s="78">
        <f>ROUND('2項目別時系列'!N57*付加価値率!O13,0)</f>
        <v>0</v>
      </c>
      <c r="O57" s="78">
        <f>ROUND('2項目別時系列'!O57*付加価値率!P13,0)</f>
        <v>0</v>
      </c>
      <c r="P57" s="78">
        <f>ROUND('2項目別時系列'!P57*付加価値率!Q13,0)</f>
        <v>0</v>
      </c>
      <c r="Q57" s="78">
        <f>ROUND('2項目別時系列'!Q57*付加価値率!R13,0)</f>
        <v>0</v>
      </c>
      <c r="R57" s="511" t="e">
        <f t="shared" si="10"/>
        <v>#DIV/0!</v>
      </c>
    </row>
    <row r="58" spans="1:18" x14ac:dyDescent="0.2">
      <c r="A58" s="366"/>
      <c r="B58" s="368" t="s">
        <v>155</v>
      </c>
      <c r="C58" s="78">
        <f>ROUND('2項目別時系列'!C58*付加価値率!D12,0)</f>
        <v>225</v>
      </c>
      <c r="D58" s="78">
        <f>ROUND('2項目別時系列'!D58*付加価値率!E12,0)</f>
        <v>186</v>
      </c>
      <c r="E58" s="78">
        <f>ROUND('2項目別時系列'!E58*付加価値率!F12,0)</f>
        <v>196</v>
      </c>
      <c r="F58" s="78">
        <f>ROUND('2項目別時系列'!F58*付加価値率!G12,0)</f>
        <v>189</v>
      </c>
      <c r="G58" s="78">
        <f>ROUND('2項目別時系列'!G58*付加価値率!H12,0)</f>
        <v>173</v>
      </c>
      <c r="H58" s="78">
        <f>ROUND('2項目別時系列'!H58*付加価値率!I12,0)</f>
        <v>198</v>
      </c>
      <c r="I58" s="78">
        <f>ROUND('2項目別時系列'!I58*付加価値率!J12,0)</f>
        <v>226</v>
      </c>
      <c r="J58" s="78">
        <f>ROUND('2項目別時系列'!J58*付加価値率!K12,0)</f>
        <v>216</v>
      </c>
      <c r="K58" s="78">
        <f>ROUND('2項目別時系列'!K58*付加価値率!L12,0)</f>
        <v>199</v>
      </c>
      <c r="L58" s="78">
        <f>ROUND('2項目別時系列'!L58*付加価値率!M12,0)</f>
        <v>190</v>
      </c>
      <c r="M58" s="78">
        <f>ROUND('2項目別時系列'!M58*付加価値率!N12,0)</f>
        <v>115</v>
      </c>
      <c r="N58" s="78">
        <f>ROUND('2項目別時系列'!N58*付加価値率!O12,0)</f>
        <v>144</v>
      </c>
      <c r="O58" s="78">
        <f>ROUND('2項目別時系列'!O58*付加価値率!P12,0)</f>
        <v>148</v>
      </c>
      <c r="P58" s="78">
        <f>ROUND('2項目別時系列'!P58*付加価値率!Q12,0)</f>
        <v>204</v>
      </c>
      <c r="Q58" s="78">
        <f>ROUND('2項目別時系列'!Q58*付加価値率!R12,0)</f>
        <v>230</v>
      </c>
      <c r="R58" s="511">
        <f t="shared" si="10"/>
        <v>12.7</v>
      </c>
    </row>
    <row r="59" spans="1:18" x14ac:dyDescent="0.2">
      <c r="A59" s="367"/>
      <c r="B59" s="368" t="s">
        <v>156</v>
      </c>
      <c r="C59" s="80">
        <f>ROUND('2項目別時系列'!C59*付加価値率!D15,0)</f>
        <v>202</v>
      </c>
      <c r="D59" s="80">
        <f>ROUND('2項目別時系列'!D59*付加価値率!E15,0)</f>
        <v>160</v>
      </c>
      <c r="E59" s="80">
        <f>ROUND('2項目別時系列'!E59*付加価値率!F15,0)</f>
        <v>156</v>
      </c>
      <c r="F59" s="80">
        <f>ROUND('2項目別時系列'!F59*付加価値率!G15,0)</f>
        <v>168</v>
      </c>
      <c r="G59" s="80">
        <f>ROUND('2項目別時系列'!G59*付加価値率!H15,0)</f>
        <v>158</v>
      </c>
      <c r="H59" s="80">
        <f>ROUND('2項目別時系列'!H59*付加価値率!I15,0)</f>
        <v>159</v>
      </c>
      <c r="I59" s="80">
        <f>ROUND('2項目別時系列'!I59*付加価値率!J15,0)</f>
        <v>192</v>
      </c>
      <c r="J59" s="80">
        <f>ROUND('2項目別時系列'!J59*付加価値率!K15,0)</f>
        <v>192</v>
      </c>
      <c r="K59" s="80">
        <f>ROUND('2項目別時系列'!K59*付加価値率!L15,0)</f>
        <v>210</v>
      </c>
      <c r="L59" s="80">
        <f>ROUND('2項目別時系列'!L59*付加価値率!M15,0)</f>
        <v>284</v>
      </c>
      <c r="M59" s="80">
        <f>ROUND('2項目別時系列'!M59*付加価値率!N15,0)</f>
        <v>187</v>
      </c>
      <c r="N59" s="80">
        <f>ROUND('2項目別時系列'!N59*付加価値率!O15,0)</f>
        <v>243</v>
      </c>
      <c r="O59" s="80">
        <f>ROUND('2項目別時系列'!O59*付加価値率!P15,0)</f>
        <v>278</v>
      </c>
      <c r="P59" s="80">
        <f>ROUND('2項目別時系列'!P59*付加価値率!Q15,0)</f>
        <v>373</v>
      </c>
      <c r="Q59" s="80">
        <f>ROUND('2項目別時系列'!Q59*付加価値率!R15,0)</f>
        <v>406</v>
      </c>
      <c r="R59" s="511">
        <f t="shared" si="10"/>
        <v>8.8000000000000007</v>
      </c>
    </row>
    <row r="60" spans="1:18" x14ac:dyDescent="0.2">
      <c r="A60" s="366" t="s">
        <v>117</v>
      </c>
      <c r="B60" s="240" t="s">
        <v>419</v>
      </c>
      <c r="C60" s="99">
        <f>SUM(C61:C63)</f>
        <v>1546</v>
      </c>
      <c r="D60" s="99">
        <f t="shared" ref="D60:J60" si="85">SUM(D61:D63)</f>
        <v>1219</v>
      </c>
      <c r="E60" s="99">
        <f t="shared" si="85"/>
        <v>1339</v>
      </c>
      <c r="F60" s="99">
        <f t="shared" si="85"/>
        <v>1497</v>
      </c>
      <c r="G60" s="99">
        <f t="shared" si="85"/>
        <v>1224</v>
      </c>
      <c r="H60" s="99">
        <f t="shared" si="85"/>
        <v>1235</v>
      </c>
      <c r="I60" s="99">
        <f t="shared" si="85"/>
        <v>1347</v>
      </c>
      <c r="J60" s="99">
        <f t="shared" si="85"/>
        <v>1226</v>
      </c>
      <c r="K60" s="99">
        <f t="shared" ref="K60:L60" si="86">SUM(K61:K63)</f>
        <v>1213</v>
      </c>
      <c r="L60" s="99">
        <f t="shared" si="86"/>
        <v>1500</v>
      </c>
      <c r="M60" s="99">
        <f t="shared" ref="M60:N60" si="87">SUM(M61:M63)</f>
        <v>627</v>
      </c>
      <c r="N60" s="99">
        <f t="shared" si="87"/>
        <v>837</v>
      </c>
      <c r="O60" s="99">
        <f t="shared" ref="O60:P60" si="88">SUM(O61:O63)</f>
        <v>1196</v>
      </c>
      <c r="P60" s="99">
        <f t="shared" si="88"/>
        <v>1752</v>
      </c>
      <c r="Q60" s="99">
        <f t="shared" ref="Q60" si="89">SUM(Q61:Q63)</f>
        <v>1592</v>
      </c>
      <c r="R60" s="511">
        <f t="shared" si="10"/>
        <v>-9.1</v>
      </c>
    </row>
    <row r="61" spans="1:18" x14ac:dyDescent="0.2">
      <c r="A61" s="366"/>
      <c r="B61" s="368" t="s">
        <v>154</v>
      </c>
      <c r="C61" s="78">
        <f>ROUND('2項目別時系列'!C61*付加価値率!D13,0)</f>
        <v>0</v>
      </c>
      <c r="D61" s="78">
        <f>ROUND('2項目別時系列'!D61*付加価値率!E13,0)</f>
        <v>0</v>
      </c>
      <c r="E61" s="78">
        <f>ROUND('2項目別時系列'!E61*付加価値率!F13,0)</f>
        <v>0</v>
      </c>
      <c r="F61" s="78">
        <f>ROUND('2項目別時系列'!F61*付加価値率!G13,0)</f>
        <v>0</v>
      </c>
      <c r="G61" s="78">
        <f>ROUND('2項目別時系列'!G61*付加価値率!H13,0)</f>
        <v>0</v>
      </c>
      <c r="H61" s="78">
        <f>ROUND('2項目別時系列'!H61*付加価値率!I13,0)</f>
        <v>0</v>
      </c>
      <c r="I61" s="78">
        <f>ROUND('2項目別時系列'!I61*付加価値率!J13,0)</f>
        <v>0</v>
      </c>
      <c r="J61" s="78">
        <f>ROUND('2項目別時系列'!J61*付加価値率!K13,0)</f>
        <v>0</v>
      </c>
      <c r="K61" s="78">
        <f>ROUND('2項目別時系列'!K61*付加価値率!L13,0)</f>
        <v>0</v>
      </c>
      <c r="L61" s="78">
        <f>ROUND('2項目別時系列'!L61*付加価値率!M13,0)</f>
        <v>0</v>
      </c>
      <c r="M61" s="78">
        <f>ROUND('2項目別時系列'!M61*付加価値率!N13,0)</f>
        <v>0</v>
      </c>
      <c r="N61" s="78">
        <f>ROUND('2項目別時系列'!N61*付加価値率!O13,0)</f>
        <v>0</v>
      </c>
      <c r="O61" s="78">
        <f>ROUND('2項目別時系列'!O61*付加価値率!P13,0)</f>
        <v>0</v>
      </c>
      <c r="P61" s="78">
        <f>ROUND('2項目別時系列'!P61*付加価値率!Q13,0)</f>
        <v>0</v>
      </c>
      <c r="Q61" s="78">
        <f>ROUND('2項目別時系列'!Q61*付加価値率!R13,0)</f>
        <v>0</v>
      </c>
      <c r="R61" s="511" t="e">
        <f t="shared" si="10"/>
        <v>#DIV/0!</v>
      </c>
    </row>
    <row r="62" spans="1:18" x14ac:dyDescent="0.2">
      <c r="A62" s="366"/>
      <c r="B62" s="368" t="s">
        <v>155</v>
      </c>
      <c r="C62" s="78">
        <f>ROUND('2項目別時系列'!C62*付加価値率!D12,0)</f>
        <v>814</v>
      </c>
      <c r="D62" s="78">
        <f>ROUND('2項目別時系列'!D62*付加価値率!E12,0)</f>
        <v>654</v>
      </c>
      <c r="E62" s="78">
        <f>ROUND('2項目別時系列'!E62*付加価値率!F12,0)</f>
        <v>746</v>
      </c>
      <c r="F62" s="78">
        <f>ROUND('2項目別時系列'!F62*付加価値率!G12,0)</f>
        <v>792</v>
      </c>
      <c r="G62" s="78">
        <f>ROUND('2項目別時系列'!G62*付加価値率!H12,0)</f>
        <v>641</v>
      </c>
      <c r="H62" s="78">
        <f>ROUND('2項目別時系列'!H62*付加価値率!I12,0)</f>
        <v>685</v>
      </c>
      <c r="I62" s="78">
        <f>ROUND('2項目別時系列'!I62*付加価値率!J12,0)</f>
        <v>728</v>
      </c>
      <c r="J62" s="78">
        <f>ROUND('2項目別時系列'!J62*付加価値率!K12,0)</f>
        <v>649</v>
      </c>
      <c r="K62" s="78">
        <f>ROUND('2項目別時系列'!K62*付加価値率!L12,0)</f>
        <v>591</v>
      </c>
      <c r="L62" s="78">
        <f>ROUND('2項目別時系列'!L62*付加価値率!M12,0)</f>
        <v>601</v>
      </c>
      <c r="M62" s="78">
        <f>ROUND('2項目別時系列'!M62*付加価値率!N12,0)</f>
        <v>240</v>
      </c>
      <c r="N62" s="78">
        <f>ROUND('2項目別時系列'!N62*付加価値率!O12,0)</f>
        <v>311</v>
      </c>
      <c r="O62" s="78">
        <f>ROUND('2項目別時系列'!O62*付加価値率!P12,0)</f>
        <v>415</v>
      </c>
      <c r="P62" s="78">
        <f>ROUND('2項目別時系列'!P62*付加価値率!Q12,0)</f>
        <v>620</v>
      </c>
      <c r="Q62" s="78">
        <f>ROUND('2項目別時系列'!Q62*付加価値率!R12,0)</f>
        <v>575</v>
      </c>
      <c r="R62" s="511">
        <f t="shared" si="10"/>
        <v>-7.3</v>
      </c>
    </row>
    <row r="63" spans="1:18" x14ac:dyDescent="0.2">
      <c r="A63" s="367" t="s">
        <v>153</v>
      </c>
      <c r="B63" s="369" t="s">
        <v>156</v>
      </c>
      <c r="C63" s="80">
        <f>ROUND('2項目別時系列'!C63*付加価値率!D15,0)</f>
        <v>732</v>
      </c>
      <c r="D63" s="80">
        <f>ROUND('2項目別時系列'!D63*付加価値率!E15,0)</f>
        <v>565</v>
      </c>
      <c r="E63" s="80">
        <f>ROUND('2項目別時系列'!E63*付加価値率!F15,0)</f>
        <v>593</v>
      </c>
      <c r="F63" s="80">
        <f>ROUND('2項目別時系列'!F63*付加価値率!G15,0)</f>
        <v>705</v>
      </c>
      <c r="G63" s="80">
        <f>ROUND('2項目別時系列'!G63*付加価値率!H15,0)</f>
        <v>583</v>
      </c>
      <c r="H63" s="80">
        <f>ROUND('2項目別時系列'!H63*付加価値率!I15,0)</f>
        <v>550</v>
      </c>
      <c r="I63" s="80">
        <f>ROUND('2項目別時系列'!I63*付加価値率!J15,0)</f>
        <v>619</v>
      </c>
      <c r="J63" s="80">
        <f>ROUND('2項目別時系列'!J63*付加価値率!K15,0)</f>
        <v>577</v>
      </c>
      <c r="K63" s="80">
        <f>ROUND('2項目別時系列'!K63*付加価値率!L15,0)</f>
        <v>622</v>
      </c>
      <c r="L63" s="80">
        <f>ROUND('2項目別時系列'!L63*付加価値率!M15,0)</f>
        <v>899</v>
      </c>
      <c r="M63" s="80">
        <f>ROUND('2項目別時系列'!M63*付加価値率!N15,0)</f>
        <v>387</v>
      </c>
      <c r="N63" s="80">
        <f>ROUND('2項目別時系列'!N63*付加価値率!O15,0)</f>
        <v>526</v>
      </c>
      <c r="O63" s="80">
        <f>ROUND('2項目別時系列'!O63*付加価値率!P15,0)</f>
        <v>781</v>
      </c>
      <c r="P63" s="80">
        <f>ROUND('2項目別時系列'!P63*付加価値率!Q15,0)</f>
        <v>1132</v>
      </c>
      <c r="Q63" s="80">
        <f>ROUND('2項目別時系列'!Q63*付加価値率!R15,0)</f>
        <v>1017</v>
      </c>
      <c r="R63" s="511">
        <f t="shared" si="10"/>
        <v>-10.199999999999999</v>
      </c>
    </row>
    <row r="64" spans="1:18" x14ac:dyDescent="0.2">
      <c r="A64" s="366" t="s">
        <v>118</v>
      </c>
      <c r="B64" s="240" t="s">
        <v>419</v>
      </c>
      <c r="C64" s="99">
        <f>SUM(C65:C67)</f>
        <v>4782</v>
      </c>
      <c r="D64" s="99">
        <f t="shared" ref="D64:J64" si="90">SUM(D65:D67)</f>
        <v>4712</v>
      </c>
      <c r="E64" s="99">
        <f t="shared" si="90"/>
        <v>4408</v>
      </c>
      <c r="F64" s="99">
        <f t="shared" si="90"/>
        <v>4225</v>
      </c>
      <c r="G64" s="99">
        <f t="shared" si="90"/>
        <v>3836</v>
      </c>
      <c r="H64" s="99">
        <f t="shared" si="90"/>
        <v>4982</v>
      </c>
      <c r="I64" s="99">
        <f t="shared" si="90"/>
        <v>5747</v>
      </c>
      <c r="J64" s="99">
        <f t="shared" si="90"/>
        <v>5508</v>
      </c>
      <c r="K64" s="99">
        <f t="shared" ref="K64:L64" si="91">SUM(K65:K67)</f>
        <v>5405</v>
      </c>
      <c r="L64" s="99">
        <f t="shared" si="91"/>
        <v>6275</v>
      </c>
      <c r="M64" s="99">
        <f t="shared" ref="M64:N64" si="92">SUM(M65:M67)</f>
        <v>3727</v>
      </c>
      <c r="N64" s="99">
        <f t="shared" si="92"/>
        <v>4350</v>
      </c>
      <c r="O64" s="99">
        <f t="shared" ref="O64:P64" si="93">SUM(O65:O67)</f>
        <v>5505</v>
      </c>
      <c r="P64" s="99">
        <f t="shared" si="93"/>
        <v>6901</v>
      </c>
      <c r="Q64" s="99">
        <f t="shared" ref="Q64" si="94">SUM(Q65:Q67)</f>
        <v>6473</v>
      </c>
      <c r="R64" s="511">
        <f t="shared" si="10"/>
        <v>-6.2</v>
      </c>
    </row>
    <row r="65" spans="1:18" x14ac:dyDescent="0.2">
      <c r="A65" s="366"/>
      <c r="B65" s="368" t="s">
        <v>154</v>
      </c>
      <c r="C65" s="78">
        <f>ROUND('2項目別時系列'!C65*付加価値率!D13,0)</f>
        <v>159</v>
      </c>
      <c r="D65" s="78">
        <f>ROUND('2項目別時系列'!D65*付加価値率!E13,0)</f>
        <v>173</v>
      </c>
      <c r="E65" s="78">
        <f>ROUND('2項目別時系列'!E65*付加価値率!F13,0)</f>
        <v>236</v>
      </c>
      <c r="F65" s="78">
        <f>ROUND('2項目別時系列'!F65*付加価値率!G13,0)</f>
        <v>216</v>
      </c>
      <c r="G65" s="78">
        <f>ROUND('2項目別時系列'!G65*付加価値率!H13,0)</f>
        <v>198</v>
      </c>
      <c r="H65" s="78">
        <f>ROUND('2項目別時系列'!H65*付加価値率!I13,0)</f>
        <v>326</v>
      </c>
      <c r="I65" s="78">
        <f>ROUND('2項目別時系列'!I65*付加価値率!J13,0)</f>
        <v>397</v>
      </c>
      <c r="J65" s="78">
        <f>ROUND('2項目別時系列'!J65*付加価値率!K13,0)</f>
        <v>399</v>
      </c>
      <c r="K65" s="78">
        <f>ROUND('2項目別時系列'!K65*付加価値率!L13,0)</f>
        <v>393</v>
      </c>
      <c r="L65" s="78">
        <f>ROUND('2項目別時系列'!L65*付加価値率!M13,0)</f>
        <v>306</v>
      </c>
      <c r="M65" s="78">
        <f>ROUND('2項目別時系列'!M65*付加価値率!N13,0)</f>
        <v>171</v>
      </c>
      <c r="N65" s="78">
        <f>ROUND('2項目別時系列'!N65*付加価値率!O13,0)</f>
        <v>160</v>
      </c>
      <c r="O65" s="78">
        <f>ROUND('2項目別時系列'!O65*付加価値率!P13,0)</f>
        <v>293</v>
      </c>
      <c r="P65" s="78">
        <f>ROUND('2項目別時系列'!P65*付加価値率!Q13,0)</f>
        <v>407</v>
      </c>
      <c r="Q65" s="78">
        <f>ROUND('2項目別時系列'!Q65*付加価値率!R13,0)</f>
        <v>425</v>
      </c>
      <c r="R65" s="511">
        <f t="shared" si="10"/>
        <v>4.4000000000000004</v>
      </c>
    </row>
    <row r="66" spans="1:18" x14ac:dyDescent="0.2">
      <c r="A66" s="366"/>
      <c r="B66" s="368" t="s">
        <v>155</v>
      </c>
      <c r="C66" s="78">
        <f>ROUND('2項目別時系列'!C66*付加価値率!D12,0)</f>
        <v>2667</v>
      </c>
      <c r="D66" s="78">
        <f>ROUND('2項目別時系列'!D66*付加価値率!E12,0)</f>
        <v>2667</v>
      </c>
      <c r="E66" s="78">
        <f>ROUND('2項目別時系列'!E66*付加価値率!F12,0)</f>
        <v>2526</v>
      </c>
      <c r="F66" s="78">
        <f>ROUND('2項目別時系列'!F66*付加価値率!G12,0)</f>
        <v>2355</v>
      </c>
      <c r="G66" s="78">
        <f>ROUND('2項目別時系列'!G66*付加価値率!H12,0)</f>
        <v>2103</v>
      </c>
      <c r="H66" s="78">
        <f>ROUND('2項目別時系列'!H66*付加価値率!I12,0)</f>
        <v>2825</v>
      </c>
      <c r="I66" s="78">
        <f>ROUND('2項目別時系列'!I66*付加価値率!J12,0)</f>
        <v>3195</v>
      </c>
      <c r="J66" s="78">
        <f>ROUND('2項目別時系列'!J66*付加価値率!K12,0)</f>
        <v>2989</v>
      </c>
      <c r="K66" s="78">
        <f>ROUND('2項目別時系列'!K66*付加価値率!L12,0)</f>
        <v>2799</v>
      </c>
      <c r="L66" s="78">
        <f>ROUND('2項目別時系列'!L66*付加価値率!M12,0)</f>
        <v>2852</v>
      </c>
      <c r="M66" s="78">
        <f>ROUND('2項目別時系列'!M66*付加価値率!N12,0)</f>
        <v>1706</v>
      </c>
      <c r="N66" s="78">
        <f>ROUND('2項目別時系列'!N66*付加価値率!O12,0)</f>
        <v>1956</v>
      </c>
      <c r="O66" s="78">
        <f>ROUND('2項目別時系列'!O66*付加価値率!P12,0)</f>
        <v>2292</v>
      </c>
      <c r="P66" s="78">
        <f>ROUND('2項目別時系列'!P66*付加価値率!Q12,0)</f>
        <v>2917</v>
      </c>
      <c r="Q66" s="78">
        <f>ROUND('2項目別時系列'!Q66*付加価値率!R12,0)</f>
        <v>2668</v>
      </c>
      <c r="R66" s="511">
        <f t="shared" si="10"/>
        <v>-8.5</v>
      </c>
    </row>
    <row r="67" spans="1:18" x14ac:dyDescent="0.2">
      <c r="A67" s="367"/>
      <c r="B67" s="369" t="s">
        <v>156</v>
      </c>
      <c r="C67" s="80">
        <f>ROUND('2項目別時系列'!C67*付加価値率!D15,0)</f>
        <v>1956</v>
      </c>
      <c r="D67" s="80">
        <f>ROUND('2項目別時系列'!D67*付加価値率!E15,0)</f>
        <v>1872</v>
      </c>
      <c r="E67" s="80">
        <f>ROUND('2項目別時系列'!E67*付加価値率!F15,0)</f>
        <v>1646</v>
      </c>
      <c r="F67" s="80">
        <f>ROUND('2項目別時系列'!F67*付加価値率!G15,0)</f>
        <v>1654</v>
      </c>
      <c r="G67" s="80">
        <f>ROUND('2項目別時系列'!G67*付加価値率!H15,0)</f>
        <v>1535</v>
      </c>
      <c r="H67" s="80">
        <f>ROUND('2項目別時系列'!H67*付加価値率!I15,0)</f>
        <v>1831</v>
      </c>
      <c r="I67" s="80">
        <f>ROUND('2項目別時系列'!I67*付加価値率!J15,0)</f>
        <v>2155</v>
      </c>
      <c r="J67" s="80">
        <f>ROUND('2項目別時系列'!J67*付加価値率!K15,0)</f>
        <v>2120</v>
      </c>
      <c r="K67" s="80">
        <f>ROUND('2項目別時系列'!K67*付加価値率!L15,0)</f>
        <v>2213</v>
      </c>
      <c r="L67" s="80">
        <f>ROUND('2項目別時系列'!L67*付加価値率!M15,0)</f>
        <v>3117</v>
      </c>
      <c r="M67" s="80">
        <f>ROUND('2項目別時系列'!M67*付加価値率!N15,0)</f>
        <v>1850</v>
      </c>
      <c r="N67" s="80">
        <f>ROUND('2項目別時系列'!N67*付加価値率!O15,0)</f>
        <v>2234</v>
      </c>
      <c r="O67" s="80">
        <f>ROUND('2項目別時系列'!O67*付加価値率!P15,0)</f>
        <v>2920</v>
      </c>
      <c r="P67" s="80">
        <f>ROUND('2項目別時系列'!P67*付加価値率!Q15,0)</f>
        <v>3577</v>
      </c>
      <c r="Q67" s="80">
        <f>ROUND('2項目別時系列'!Q67*付加価値率!R15,0)</f>
        <v>3380</v>
      </c>
      <c r="R67" s="511">
        <f t="shared" si="10"/>
        <v>-5.5</v>
      </c>
    </row>
    <row r="68" spans="1:18" x14ac:dyDescent="0.2">
      <c r="A68" s="366" t="s">
        <v>119</v>
      </c>
      <c r="B68" s="210" t="s">
        <v>247</v>
      </c>
      <c r="C68" s="99">
        <f>SUM(C69:C71)</f>
        <v>18329</v>
      </c>
      <c r="D68" s="99">
        <f t="shared" ref="D68:J68" si="95">SUM(D69:D71)</f>
        <v>17326</v>
      </c>
      <c r="E68" s="99">
        <f t="shared" si="95"/>
        <v>16941</v>
      </c>
      <c r="F68" s="99">
        <f t="shared" si="95"/>
        <v>17008</v>
      </c>
      <c r="G68" s="99">
        <f t="shared" si="95"/>
        <v>14443</v>
      </c>
      <c r="H68" s="99">
        <f t="shared" si="95"/>
        <v>15470</v>
      </c>
      <c r="I68" s="99">
        <f t="shared" si="95"/>
        <v>17659</v>
      </c>
      <c r="J68" s="99">
        <f t="shared" si="95"/>
        <v>20070</v>
      </c>
      <c r="K68" s="99">
        <f t="shared" ref="K68:L68" si="96">SUM(K69:K71)</f>
        <v>18757</v>
      </c>
      <c r="L68" s="99">
        <f t="shared" si="96"/>
        <v>22825</v>
      </c>
      <c r="M68" s="99">
        <f t="shared" ref="M68:N68" si="97">SUM(M69:M71)</f>
        <v>14878</v>
      </c>
      <c r="N68" s="99">
        <f t="shared" si="97"/>
        <v>18538</v>
      </c>
      <c r="O68" s="99">
        <f t="shared" ref="O68:P68" si="98">SUM(O69:O71)</f>
        <v>21700</v>
      </c>
      <c r="P68" s="99">
        <f t="shared" si="98"/>
        <v>29590</v>
      </c>
      <c r="Q68" s="99">
        <f t="shared" ref="Q68" si="99">SUM(Q69:Q71)</f>
        <v>28260</v>
      </c>
      <c r="R68" s="511">
        <f t="shared" si="10"/>
        <v>-4.5</v>
      </c>
    </row>
    <row r="69" spans="1:18" x14ac:dyDescent="0.2">
      <c r="A69" s="366"/>
      <c r="B69" s="368" t="s">
        <v>154</v>
      </c>
      <c r="C69" s="78">
        <f>ROUND('2項目別時系列'!C69*付加価値率!D13,0)</f>
        <v>208</v>
      </c>
      <c r="D69" s="78">
        <f>ROUND('2項目別時系列'!D69*付加価値率!E13,0)</f>
        <v>166</v>
      </c>
      <c r="E69" s="78">
        <f>ROUND('2項目別時系列'!E69*付加価値率!F13,0)</f>
        <v>164</v>
      </c>
      <c r="F69" s="78">
        <f>ROUND('2項目別時系列'!F69*付加価値率!G13,0)</f>
        <v>159</v>
      </c>
      <c r="G69" s="78">
        <f>ROUND('2項目別時系列'!G69*付加価値率!H13,0)</f>
        <v>186</v>
      </c>
      <c r="H69" s="78">
        <f>ROUND('2項目別時系列'!H69*付加価値率!I13,0)</f>
        <v>215</v>
      </c>
      <c r="I69" s="78">
        <f>ROUND('2項目別時系列'!I69*付加価値率!J13,0)</f>
        <v>315</v>
      </c>
      <c r="J69" s="78">
        <f>ROUND('2項目別時系列'!J69*付加価値率!K13,0)</f>
        <v>867</v>
      </c>
      <c r="K69" s="78">
        <f>ROUND('2項目別時系列'!K69*付加価値率!L13,0)</f>
        <v>821</v>
      </c>
      <c r="L69" s="78">
        <f>ROUND('2項目別時系列'!L69*付加価値率!M13,0)</f>
        <v>826</v>
      </c>
      <c r="M69" s="78">
        <f>ROUND('2項目別時系列'!M69*付加価値率!N13,0)</f>
        <v>541</v>
      </c>
      <c r="N69" s="78">
        <f>ROUND('2項目別時系列'!N69*付加価値率!O13,0)</f>
        <v>496</v>
      </c>
      <c r="O69" s="78">
        <f>ROUND('2項目別時系列'!O69*付加価値率!P13,0)</f>
        <v>929</v>
      </c>
      <c r="P69" s="78">
        <f>ROUND('2項目別時系列'!P69*付加価値率!Q13,0)</f>
        <v>1364</v>
      </c>
      <c r="Q69" s="78">
        <f>ROUND('2項目別時系列'!Q69*付加価値率!R13,0)</f>
        <v>1460</v>
      </c>
      <c r="R69" s="511">
        <f t="shared" ref="R69:R132" si="100">ROUND((Q69-P69)/P69*100,1)</f>
        <v>7</v>
      </c>
    </row>
    <row r="70" spans="1:18" x14ac:dyDescent="0.2">
      <c r="A70" s="366"/>
      <c r="B70" s="368" t="s">
        <v>155</v>
      </c>
      <c r="C70" s="78">
        <f>ROUND('2項目別時系列'!C70*付加価値率!D12,0)</f>
        <v>9945</v>
      </c>
      <c r="D70" s="78">
        <f>ROUND('2項目別時系列'!D70*付加価値率!E12,0)</f>
        <v>9610</v>
      </c>
      <c r="E70" s="78">
        <f>ROUND('2項目別時系列'!E70*付加価値率!F12,0)</f>
        <v>9752</v>
      </c>
      <c r="F70" s="78">
        <f>ROUND('2項目別時系列'!F70*付加価値率!G12,0)</f>
        <v>9375</v>
      </c>
      <c r="G70" s="78">
        <f>ROUND('2項目別時系列'!G70*付加価値率!H12,0)</f>
        <v>7842</v>
      </c>
      <c r="H70" s="78">
        <f>ROUND('2項目別時系列'!H70*付加価値率!I12,0)</f>
        <v>8845</v>
      </c>
      <c r="I70" s="78">
        <f>ROUND('2項目別時系列'!I70*付加価値率!J12,0)</f>
        <v>9784</v>
      </c>
      <c r="J70" s="78">
        <f>ROUND('2項目別時系列'!J70*付加価値率!K12,0)</f>
        <v>10777</v>
      </c>
      <c r="K70" s="78">
        <f>ROUND('2項目別時系列'!K70*付加価値率!L12,0)</f>
        <v>9438</v>
      </c>
      <c r="L70" s="78">
        <f>ROUND('2項目別時系列'!L70*付加価値率!M12,0)</f>
        <v>9798</v>
      </c>
      <c r="M70" s="78">
        <f>ROUND('2項目別時系列'!M70*付加価値率!N12,0)</f>
        <v>6413</v>
      </c>
      <c r="N70" s="78">
        <f>ROUND('2項目別時系列'!N70*付加価値率!O12,0)</f>
        <v>7837</v>
      </c>
      <c r="O70" s="78">
        <f>ROUND('2項目別時系列'!O70*付加価値率!P12,0)</f>
        <v>8449</v>
      </c>
      <c r="P70" s="78">
        <f>ROUND('2項目別時系列'!P70*付加価値率!Q12,0)</f>
        <v>11734</v>
      </c>
      <c r="Q70" s="78">
        <f>ROUND('2項目別時系列'!Q70*付加価値率!R12,0)</f>
        <v>11050</v>
      </c>
      <c r="R70" s="511">
        <f t="shared" si="100"/>
        <v>-5.8</v>
      </c>
    </row>
    <row r="71" spans="1:18" x14ac:dyDescent="0.2">
      <c r="A71" s="367"/>
      <c r="B71" s="369" t="s">
        <v>156</v>
      </c>
      <c r="C71" s="80">
        <f>ROUND('2項目別時系列'!C71*付加価値率!D15,0)</f>
        <v>8176</v>
      </c>
      <c r="D71" s="80">
        <f>ROUND('2項目別時系列'!D71*付加価値率!E15,0)</f>
        <v>7550</v>
      </c>
      <c r="E71" s="80">
        <f>ROUND('2項目別時系列'!E71*付加価値率!F15,0)</f>
        <v>7025</v>
      </c>
      <c r="F71" s="80">
        <f>ROUND('2項目別時系列'!F71*付加価値率!G15,0)</f>
        <v>7474</v>
      </c>
      <c r="G71" s="80">
        <f>ROUND('2項目別時系列'!G71*付加価値率!H15,0)</f>
        <v>6415</v>
      </c>
      <c r="H71" s="80">
        <f>ROUND('2項目別時系列'!H71*付加価値率!I15,0)</f>
        <v>6410</v>
      </c>
      <c r="I71" s="80">
        <f>ROUND('2項目別時系列'!I71*付加価値率!J15,0)</f>
        <v>7560</v>
      </c>
      <c r="J71" s="80">
        <f>ROUND('2項目別時系列'!J71*付加価値率!K15,0)</f>
        <v>8426</v>
      </c>
      <c r="K71" s="80">
        <f>ROUND('2項目別時系列'!K71*付加価値率!L15,0)</f>
        <v>8498</v>
      </c>
      <c r="L71" s="80">
        <f>ROUND('2項目別時系列'!L71*付加価値率!M15,0)</f>
        <v>12201</v>
      </c>
      <c r="M71" s="80">
        <f>ROUND('2項目別時系列'!M71*付加価値率!N15,0)</f>
        <v>7924</v>
      </c>
      <c r="N71" s="80">
        <f>ROUND('2項目別時系列'!N71*付加価値率!O15,0)</f>
        <v>10205</v>
      </c>
      <c r="O71" s="80">
        <f>ROUND('2項目別時系列'!O71*付加価値率!P15,0)</f>
        <v>12322</v>
      </c>
      <c r="P71" s="80">
        <f>ROUND('2項目別時系列'!P71*付加価値率!Q15,0)</f>
        <v>16492</v>
      </c>
      <c r="Q71" s="80">
        <f>ROUND('2項目別時系列'!Q71*付加価値率!R15,0)</f>
        <v>15750</v>
      </c>
      <c r="R71" s="511">
        <f t="shared" si="100"/>
        <v>-4.5</v>
      </c>
    </row>
    <row r="72" spans="1:18" x14ac:dyDescent="0.2">
      <c r="A72" s="366" t="s">
        <v>120</v>
      </c>
      <c r="B72" s="240" t="s">
        <v>419</v>
      </c>
      <c r="C72" s="99">
        <f>SUM(C73:C75)</f>
        <v>7744</v>
      </c>
      <c r="D72" s="99">
        <f t="shared" ref="D72:J72" si="101">SUM(D73:D75)</f>
        <v>7218</v>
      </c>
      <c r="E72" s="99">
        <f t="shared" si="101"/>
        <v>6568</v>
      </c>
      <c r="F72" s="99">
        <f t="shared" si="101"/>
        <v>6790</v>
      </c>
      <c r="G72" s="99">
        <f t="shared" si="101"/>
        <v>6983</v>
      </c>
      <c r="H72" s="99">
        <f t="shared" si="101"/>
        <v>8580</v>
      </c>
      <c r="I72" s="99">
        <f t="shared" si="101"/>
        <v>9485</v>
      </c>
      <c r="J72" s="99">
        <f t="shared" si="101"/>
        <v>8829</v>
      </c>
      <c r="K72" s="99">
        <f t="shared" ref="K72:L72" si="102">SUM(K73:K75)</f>
        <v>8646</v>
      </c>
      <c r="L72" s="99">
        <f t="shared" si="102"/>
        <v>8889</v>
      </c>
      <c r="M72" s="99">
        <f t="shared" ref="M72:N72" si="103">SUM(M73:M75)</f>
        <v>6327</v>
      </c>
      <c r="N72" s="99">
        <f t="shared" si="103"/>
        <v>7697</v>
      </c>
      <c r="O72" s="99">
        <f t="shared" ref="O72:P72" si="104">SUM(O73:O75)</f>
        <v>11148</v>
      </c>
      <c r="P72" s="99">
        <f t="shared" si="104"/>
        <v>14263</v>
      </c>
      <c r="Q72" s="99">
        <f t="shared" ref="Q72" si="105">SUM(Q73:Q75)</f>
        <v>12292</v>
      </c>
      <c r="R72" s="511">
        <f t="shared" si="100"/>
        <v>-13.8</v>
      </c>
    </row>
    <row r="73" spans="1:18" x14ac:dyDescent="0.2">
      <c r="A73" s="366"/>
      <c r="B73" s="366" t="s">
        <v>154</v>
      </c>
      <c r="C73" s="78">
        <f>ROUND('2項目別時系列'!C73*付加価値率!D13,0)</f>
        <v>24</v>
      </c>
      <c r="D73" s="78">
        <f>ROUND('2項目別時系列'!D73*付加価値率!E13,0)</f>
        <v>27</v>
      </c>
      <c r="E73" s="78">
        <f>ROUND('2項目別時系列'!E73*付加価値率!F13,0)</f>
        <v>37</v>
      </c>
      <c r="F73" s="78">
        <f>ROUND('2項目別時系列'!F73*付加価値率!G13,0)</f>
        <v>36</v>
      </c>
      <c r="G73" s="78">
        <f>ROUND('2項目別時系列'!G73*付加価値率!H13,0)</f>
        <v>182</v>
      </c>
      <c r="H73" s="78">
        <f>ROUND('2項目別時系列'!H73*付加価値率!I13,0)</f>
        <v>484</v>
      </c>
      <c r="I73" s="78">
        <f>ROUND('2項目別時系列'!I73*付加価値率!J13,0)</f>
        <v>471</v>
      </c>
      <c r="J73" s="78">
        <f>ROUND('2項目別時系列'!J73*付加価値率!K13,0)</f>
        <v>498</v>
      </c>
      <c r="K73" s="78">
        <f>ROUND('2項目別時系列'!K73*付加価値率!L13,0)</f>
        <v>515</v>
      </c>
      <c r="L73" s="78">
        <f>ROUND('2項目別時系列'!L73*付加価値率!M13,0)</f>
        <v>423</v>
      </c>
      <c r="M73" s="78">
        <f>ROUND('2項目別時系列'!M73*付加価値率!N13,0)</f>
        <v>274</v>
      </c>
      <c r="N73" s="78">
        <f>ROUND('2項目別時系列'!N73*付加価値率!O13,0)</f>
        <v>282</v>
      </c>
      <c r="O73" s="78">
        <f>ROUND('2項目別時系列'!O73*付加価値率!P13,0)</f>
        <v>628</v>
      </c>
      <c r="P73" s="78">
        <f>ROUND('2項目別時系列'!P73*付加価値率!Q13,0)</f>
        <v>568</v>
      </c>
      <c r="Q73" s="78">
        <f>ROUND('2項目別時系列'!Q73*付加価値率!R13,0)</f>
        <v>650</v>
      </c>
      <c r="R73" s="511">
        <f t="shared" si="100"/>
        <v>14.4</v>
      </c>
    </row>
    <row r="74" spans="1:18" x14ac:dyDescent="0.2">
      <c r="A74" s="366"/>
      <c r="B74" s="366" t="s">
        <v>155</v>
      </c>
      <c r="C74" s="78">
        <f>ROUND('2項目別時系列'!C74*付加価値率!D12,0)</f>
        <v>4169</v>
      </c>
      <c r="D74" s="78">
        <f>ROUND('2項目別時系列'!D74*付加価値率!E12,0)</f>
        <v>3963</v>
      </c>
      <c r="E74" s="78">
        <f>ROUND('2項目別時系列'!E74*付加価値率!F12,0)</f>
        <v>3753</v>
      </c>
      <c r="F74" s="78">
        <f>ROUND('2項目別時系列'!F74*付加価値率!G12,0)</f>
        <v>3702</v>
      </c>
      <c r="G74" s="78">
        <f>ROUND('2項目別時系列'!G74*付加価値率!H12,0)</f>
        <v>3742</v>
      </c>
      <c r="H74" s="78">
        <f>ROUND('2項目別時系列'!H74*付加価値率!I12,0)</f>
        <v>4784</v>
      </c>
      <c r="I74" s="78">
        <f>ROUND('2項目別時系列'!I74*付加価値率!J12,0)</f>
        <v>5164</v>
      </c>
      <c r="J74" s="78">
        <f>ROUND('2項目別時系列'!J74*付加価値率!K12,0)</f>
        <v>4684</v>
      </c>
      <c r="K74" s="78">
        <f>ROUND('2項目別時系列'!K74*付加価値率!L12,0)</f>
        <v>4312</v>
      </c>
      <c r="L74" s="78">
        <f>ROUND('2項目別時系列'!L74*付加価値率!M12,0)</f>
        <v>3815</v>
      </c>
      <c r="M74" s="78">
        <f>ROUND('2項目別時系列'!M74*付加価値率!N12,0)</f>
        <v>2728</v>
      </c>
      <c r="N74" s="78">
        <f>ROUND('2項目別時系列'!N74*付加価値率!O12,0)</f>
        <v>3278</v>
      </c>
      <c r="O74" s="78">
        <f>ROUND('2項目別時系列'!O74*付加価値率!P12,0)</f>
        <v>4341</v>
      </c>
      <c r="P74" s="78">
        <f>ROUND('2項目別時系列'!P74*付加価値率!Q12,0)</f>
        <v>5569</v>
      </c>
      <c r="Q74" s="78">
        <f>ROUND('2項目別時系列'!Q74*付加価値率!R12,0)</f>
        <v>4754</v>
      </c>
      <c r="R74" s="511">
        <f t="shared" si="100"/>
        <v>-14.6</v>
      </c>
    </row>
    <row r="75" spans="1:18" x14ac:dyDescent="0.2">
      <c r="A75" s="367"/>
      <c r="B75" s="367" t="s">
        <v>156</v>
      </c>
      <c r="C75" s="80">
        <f>ROUND('2項目別時系列'!C75*付加価値率!D15,0)</f>
        <v>3551</v>
      </c>
      <c r="D75" s="80">
        <f>ROUND('2項目別時系列'!D75*付加価値率!E15,0)</f>
        <v>3228</v>
      </c>
      <c r="E75" s="80">
        <f>ROUND('2項目別時系列'!E75*付加価値率!F15,0)</f>
        <v>2778</v>
      </c>
      <c r="F75" s="80">
        <f>ROUND('2項目別時系列'!F75*付加価値率!G15,0)</f>
        <v>3052</v>
      </c>
      <c r="G75" s="80">
        <f>ROUND('2項目別時系列'!G75*付加価値率!H15,0)</f>
        <v>3059</v>
      </c>
      <c r="H75" s="80">
        <f>ROUND('2項目別時系列'!H75*付加価値率!I15,0)</f>
        <v>3312</v>
      </c>
      <c r="I75" s="80">
        <f>ROUND('2項目別時系列'!I75*付加価値率!J15,0)</f>
        <v>3850</v>
      </c>
      <c r="J75" s="80">
        <f>ROUND('2項目別時系列'!J75*付加価値率!K15,0)</f>
        <v>3647</v>
      </c>
      <c r="K75" s="80">
        <f>ROUND('2項目別時系列'!K75*付加価値率!L15,0)</f>
        <v>3819</v>
      </c>
      <c r="L75" s="80">
        <f>ROUND('2項目別時系列'!L75*付加価値率!M15,0)</f>
        <v>4651</v>
      </c>
      <c r="M75" s="80">
        <f>ROUND('2項目別時系列'!M75*付加価値率!N15,0)</f>
        <v>3325</v>
      </c>
      <c r="N75" s="80">
        <f>ROUND('2項目別時系列'!N75*付加価値率!O15,0)</f>
        <v>4137</v>
      </c>
      <c r="O75" s="80">
        <f>ROUND('2項目別時系列'!O75*付加価値率!P15,0)</f>
        <v>6179</v>
      </c>
      <c r="P75" s="80">
        <f>ROUND('2項目別時系列'!P75*付加価値率!Q15,0)</f>
        <v>8126</v>
      </c>
      <c r="Q75" s="80">
        <f>ROUND('2項目別時系列'!Q75*付加価値率!R15,0)</f>
        <v>6888</v>
      </c>
      <c r="R75" s="511">
        <f t="shared" si="100"/>
        <v>-15.2</v>
      </c>
    </row>
    <row r="76" spans="1:18" x14ac:dyDescent="0.2">
      <c r="A76" s="366" t="s">
        <v>121</v>
      </c>
      <c r="B76" s="240" t="s">
        <v>419</v>
      </c>
      <c r="C76" s="99">
        <f>SUM(C77:C79)</f>
        <v>8592</v>
      </c>
      <c r="D76" s="99">
        <f t="shared" ref="D76:J76" si="106">SUM(D77:D79)</f>
        <v>8104</v>
      </c>
      <c r="E76" s="99">
        <f t="shared" si="106"/>
        <v>7927</v>
      </c>
      <c r="F76" s="99">
        <f t="shared" si="106"/>
        <v>7734</v>
      </c>
      <c r="G76" s="99">
        <f t="shared" si="106"/>
        <v>7688</v>
      </c>
      <c r="H76" s="99">
        <f t="shared" si="106"/>
        <v>8332</v>
      </c>
      <c r="I76" s="99">
        <f t="shared" si="106"/>
        <v>9473</v>
      </c>
      <c r="J76" s="99">
        <f t="shared" si="106"/>
        <v>9178</v>
      </c>
      <c r="K76" s="99">
        <f t="shared" ref="K76:L76" si="107">SUM(K77:K79)</f>
        <v>9192</v>
      </c>
      <c r="L76" s="99">
        <f t="shared" si="107"/>
        <v>10167</v>
      </c>
      <c r="M76" s="99">
        <f t="shared" ref="M76:N76" si="108">SUM(M77:M79)</f>
        <v>6260</v>
      </c>
      <c r="N76" s="99">
        <f t="shared" si="108"/>
        <v>7861</v>
      </c>
      <c r="O76" s="99">
        <f t="shared" ref="O76:P76" si="109">SUM(O77:O79)</f>
        <v>9483</v>
      </c>
      <c r="P76" s="99">
        <f t="shared" si="109"/>
        <v>13129</v>
      </c>
      <c r="Q76" s="99">
        <f t="shared" ref="Q76" si="110">SUM(Q77:Q79)</f>
        <v>12644</v>
      </c>
      <c r="R76" s="511">
        <f t="shared" si="100"/>
        <v>-3.7</v>
      </c>
    </row>
    <row r="77" spans="1:18" x14ac:dyDescent="0.2">
      <c r="A77" s="366"/>
      <c r="B77" s="368" t="s">
        <v>154</v>
      </c>
      <c r="C77" s="78">
        <f>ROUND('2項目別時系列'!C77*付加価値率!D13,0)</f>
        <v>105</v>
      </c>
      <c r="D77" s="78">
        <f>ROUND('2項目別時系列'!D77*付加価値率!E13,0)</f>
        <v>106</v>
      </c>
      <c r="E77" s="78">
        <f>ROUND('2項目別時系列'!E77*付加価値率!F13,0)</f>
        <v>109</v>
      </c>
      <c r="F77" s="78">
        <f>ROUND('2項目別時系列'!F77*付加価値率!G13,0)</f>
        <v>106</v>
      </c>
      <c r="G77" s="78">
        <f>ROUND('2項目別時系列'!G77*付加価値率!H13,0)</f>
        <v>113</v>
      </c>
      <c r="H77" s="78">
        <f>ROUND('2項目別時系列'!H77*付加価値率!I13,0)</f>
        <v>143</v>
      </c>
      <c r="I77" s="78">
        <f>ROUND('2項目別時系列'!I77*付加価値率!J13,0)</f>
        <v>179</v>
      </c>
      <c r="J77" s="78">
        <f>ROUND('2項目別時系列'!J77*付加価値率!K13,0)</f>
        <v>136</v>
      </c>
      <c r="K77" s="78">
        <f>ROUND('2項目別時系列'!K77*付加価値率!L13,0)</f>
        <v>197</v>
      </c>
      <c r="L77" s="78">
        <f>ROUND('2項目別時系列'!L77*付加価値率!M13,0)</f>
        <v>409</v>
      </c>
      <c r="M77" s="78">
        <f>ROUND('2項目別時系列'!M77*付加価値率!N13,0)</f>
        <v>256</v>
      </c>
      <c r="N77" s="78">
        <f>ROUND('2項目別時系列'!N77*付加価値率!O13,0)</f>
        <v>241</v>
      </c>
      <c r="O77" s="78">
        <f>ROUND('2項目別時系列'!O77*付加価値率!P13,0)</f>
        <v>452</v>
      </c>
      <c r="P77" s="78">
        <f>ROUND('2項目別時系列'!P77*付加価値率!Q13,0)</f>
        <v>573</v>
      </c>
      <c r="Q77" s="78">
        <f>ROUND('2項目別時系列'!Q77*付加価値率!R13,0)</f>
        <v>765</v>
      </c>
      <c r="R77" s="511">
        <f t="shared" si="100"/>
        <v>33.5</v>
      </c>
    </row>
    <row r="78" spans="1:18" x14ac:dyDescent="0.2">
      <c r="A78" s="366"/>
      <c r="B78" s="368" t="s">
        <v>155</v>
      </c>
      <c r="C78" s="78">
        <f>ROUND('2項目別時系列'!C82*付加価値率!D12,0)</f>
        <v>7176</v>
      </c>
      <c r="D78" s="78">
        <f>ROUND('2項目別時系列'!D82*付加価値率!E12,0)</f>
        <v>6809</v>
      </c>
      <c r="E78" s="78">
        <f>ROUND('2項目別時系列'!E82*付加価値率!F12,0)</f>
        <v>6698</v>
      </c>
      <c r="F78" s="78">
        <f>ROUND('2項目別時系列'!F82*付加価値率!G12,0)</f>
        <v>6389</v>
      </c>
      <c r="G78" s="78">
        <f>ROUND('2項目別時系列'!G82*付加価値率!H12,0)</f>
        <v>6434</v>
      </c>
      <c r="H78" s="78">
        <f>ROUND('2項目別時系列'!H82*付加価値率!I12,0)</f>
        <v>6974</v>
      </c>
      <c r="I78" s="78">
        <f>ROUND('2項目別時系列'!I82*付加価値率!J12,0)</f>
        <v>7913</v>
      </c>
      <c r="J78" s="78">
        <f>ROUND('2項目別時系列'!J82*付加価値率!K12,0)</f>
        <v>7695</v>
      </c>
      <c r="K78" s="78">
        <f>ROUND('2項目別時系列'!K82*付加価値率!L12,0)</f>
        <v>7420</v>
      </c>
      <c r="L78" s="78">
        <f>ROUND('2項目別時系列'!L82*付加価値率!M12,0)</f>
        <v>7036</v>
      </c>
      <c r="M78" s="78">
        <f>ROUND('2項目別時系列'!M82*付加価値率!N12,0)</f>
        <v>4158</v>
      </c>
      <c r="N78" s="78">
        <f>ROUND('2項目別時系列'!N82*付加価値率!O12,0)</f>
        <v>5253</v>
      </c>
      <c r="O78" s="78">
        <f>ROUND('2項目別時系列'!O82*付加価値率!P12,0)</f>
        <v>5800</v>
      </c>
      <c r="P78" s="78">
        <f>ROUND('2項目別時系列'!P82*付加価値率!Q12,0)</f>
        <v>8453</v>
      </c>
      <c r="Q78" s="78">
        <f>ROUND('2項目別時系列'!Q82*付加価値率!R12,0)</f>
        <v>8285</v>
      </c>
      <c r="R78" s="511">
        <f t="shared" si="100"/>
        <v>-2</v>
      </c>
    </row>
    <row r="79" spans="1:18" x14ac:dyDescent="0.2">
      <c r="A79" s="367"/>
      <c r="B79" s="368" t="s">
        <v>156</v>
      </c>
      <c r="C79" s="80">
        <f>ROUND('2項目別時系列'!C79*付加価値率!D15,0)</f>
        <v>1311</v>
      </c>
      <c r="D79" s="80">
        <f>ROUND('2項目別時系列'!D79*付加価値率!E15,0)</f>
        <v>1189</v>
      </c>
      <c r="E79" s="80">
        <f>ROUND('2項目別時系列'!E79*付加価値率!F15,0)</f>
        <v>1120</v>
      </c>
      <c r="F79" s="80">
        <f>ROUND('2項目別時系列'!F79*付加価値率!G15,0)</f>
        <v>1239</v>
      </c>
      <c r="G79" s="80">
        <f>ROUND('2項目別時系列'!G79*付加価値率!H15,0)</f>
        <v>1141</v>
      </c>
      <c r="H79" s="80">
        <f>ROUND('2項目別時系列'!H79*付加価値率!I15,0)</f>
        <v>1215</v>
      </c>
      <c r="I79" s="80">
        <f>ROUND('2項目別時系列'!I79*付加価値率!J15,0)</f>
        <v>1381</v>
      </c>
      <c r="J79" s="80">
        <f>ROUND('2項目別時系列'!J79*付加価値率!K15,0)</f>
        <v>1347</v>
      </c>
      <c r="K79" s="80">
        <f>ROUND('2項目別時系列'!K79*付加価値率!L15,0)</f>
        <v>1575</v>
      </c>
      <c r="L79" s="80">
        <f>ROUND('2項目別時系列'!L79*付加価値率!M15,0)</f>
        <v>2722</v>
      </c>
      <c r="M79" s="80">
        <f>ROUND('2項目別時系列'!M79*付加価値率!N15,0)</f>
        <v>1846</v>
      </c>
      <c r="N79" s="80">
        <f>ROUND('2項目別時系列'!N79*付加価値率!O15,0)</f>
        <v>2367</v>
      </c>
      <c r="O79" s="80">
        <f>ROUND('2項目別時系列'!O79*付加価値率!P15,0)</f>
        <v>3231</v>
      </c>
      <c r="P79" s="80">
        <f>ROUND('2項目別時系列'!P79*付加価値率!Q15,0)</f>
        <v>4103</v>
      </c>
      <c r="Q79" s="80">
        <f>ROUND('2項目別時系列'!Q79*付加価値率!R15,0)</f>
        <v>3594</v>
      </c>
      <c r="R79" s="511">
        <f t="shared" si="100"/>
        <v>-12.4</v>
      </c>
    </row>
    <row r="80" spans="1:18" x14ac:dyDescent="0.2">
      <c r="A80" s="366" t="s">
        <v>122</v>
      </c>
      <c r="B80" s="240" t="s">
        <v>419</v>
      </c>
      <c r="C80" s="99">
        <f>SUM(C81:C83)</f>
        <v>13049</v>
      </c>
      <c r="D80" s="99">
        <f t="shared" ref="D80:J80" si="111">SUM(D81:D83)</f>
        <v>12202</v>
      </c>
      <c r="E80" s="99">
        <f t="shared" si="111"/>
        <v>11727</v>
      </c>
      <c r="F80" s="99">
        <f t="shared" si="111"/>
        <v>11544</v>
      </c>
      <c r="G80" s="99">
        <f t="shared" si="111"/>
        <v>11887</v>
      </c>
      <c r="H80" s="99">
        <f t="shared" si="111"/>
        <v>12471</v>
      </c>
      <c r="I80" s="99">
        <f t="shared" si="111"/>
        <v>14506</v>
      </c>
      <c r="J80" s="99">
        <f t="shared" si="111"/>
        <v>14440</v>
      </c>
      <c r="K80" s="99">
        <f t="shared" ref="K80:L80" si="112">SUM(K81:K83)</f>
        <v>14698</v>
      </c>
      <c r="L80" s="99">
        <f t="shared" si="112"/>
        <v>16040</v>
      </c>
      <c r="M80" s="99">
        <f t="shared" ref="M80:N80" si="113">SUM(M81:M83)</f>
        <v>9682</v>
      </c>
      <c r="N80" s="99">
        <f t="shared" si="113"/>
        <v>12144</v>
      </c>
      <c r="O80" s="99">
        <f t="shared" ref="O80:P80" si="114">SUM(O81:O83)</f>
        <v>14712</v>
      </c>
      <c r="P80" s="99">
        <f t="shared" si="114"/>
        <v>20994</v>
      </c>
      <c r="Q80" s="99">
        <f t="shared" ref="Q80" si="115">SUM(Q81:Q83)</f>
        <v>20324</v>
      </c>
      <c r="R80" s="511">
        <f t="shared" si="100"/>
        <v>-3.2</v>
      </c>
    </row>
    <row r="81" spans="1:18" x14ac:dyDescent="0.2">
      <c r="A81" s="366"/>
      <c r="B81" s="368" t="s">
        <v>154</v>
      </c>
      <c r="C81" s="78">
        <f>ROUND('2項目別時系列'!C81*付加価値率!D13,0)</f>
        <v>627</v>
      </c>
      <c r="D81" s="78">
        <f>ROUND('2項目別時系列'!D81*付加価値率!E13,0)</f>
        <v>609</v>
      </c>
      <c r="E81" s="78">
        <f>ROUND('2項目別時系列'!E81*付加価値率!F13,0)</f>
        <v>642</v>
      </c>
      <c r="F81" s="78">
        <f>ROUND('2項目別時系列'!F81*付加価値率!G13,0)</f>
        <v>630</v>
      </c>
      <c r="G81" s="78">
        <f>ROUND('2項目別時系列'!G81*付加価値率!H13,0)</f>
        <v>719</v>
      </c>
      <c r="H81" s="78">
        <f>ROUND('2項目別時系列'!H81*付加価値率!I13,0)</f>
        <v>732</v>
      </c>
      <c r="I81" s="78">
        <f>ROUND('2項目別時系列'!I81*付加価値率!J13,0)</f>
        <v>1080</v>
      </c>
      <c r="J81" s="78">
        <f>ROUND('2項目別時系列'!J81*付加価値率!K13,0)</f>
        <v>1117</v>
      </c>
      <c r="K81" s="78">
        <f>ROUND('2項目別時系列'!K81*付加価値率!L13,0)</f>
        <v>1135</v>
      </c>
      <c r="L81" s="78">
        <f>ROUND('2項目別時系列'!L81*付加価値率!M13,0)</f>
        <v>787</v>
      </c>
      <c r="M81" s="78">
        <f>ROUND('2項目別時系列'!M81*付加価値率!N13,0)</f>
        <v>237</v>
      </c>
      <c r="N81" s="78">
        <f>ROUND('2項目別時系列'!N81*付加価値率!O13,0)</f>
        <v>240</v>
      </c>
      <c r="O81" s="78">
        <f>ROUND('2項目別時系列'!O81*付加価値率!P13,0)</f>
        <v>657</v>
      </c>
      <c r="P81" s="78">
        <f>ROUND('2項目別時系列'!P81*付加価値率!Q13,0)</f>
        <v>1127</v>
      </c>
      <c r="Q81" s="78">
        <f>ROUND('2項目別時系列'!Q81*付加価値率!R13,0)</f>
        <v>1726</v>
      </c>
      <c r="R81" s="511">
        <f t="shared" si="100"/>
        <v>53.1</v>
      </c>
    </row>
    <row r="82" spans="1:18" x14ac:dyDescent="0.2">
      <c r="A82" s="366"/>
      <c r="B82" s="368" t="s">
        <v>155</v>
      </c>
      <c r="C82" s="78">
        <f>ROUND('2項目別時系列'!C82*付加価値率!D12,0)</f>
        <v>7176</v>
      </c>
      <c r="D82" s="78">
        <f>ROUND('2項目別時系列'!D82*付加価値率!E12,0)</f>
        <v>6809</v>
      </c>
      <c r="E82" s="78">
        <f>ROUND('2項目別時系列'!E82*付加価値率!F12,0)</f>
        <v>6698</v>
      </c>
      <c r="F82" s="78">
        <f>ROUND('2項目別時系列'!F82*付加価値率!G12,0)</f>
        <v>6389</v>
      </c>
      <c r="G82" s="78">
        <f>ROUND('2項目別時系列'!G82*付加価値率!H12,0)</f>
        <v>6434</v>
      </c>
      <c r="H82" s="78">
        <f>ROUND('2項目別時系列'!H82*付加価値率!I12,0)</f>
        <v>6974</v>
      </c>
      <c r="I82" s="78">
        <f>ROUND('2項目別時系列'!I82*付加価値率!J12,0)</f>
        <v>7913</v>
      </c>
      <c r="J82" s="78">
        <f>ROUND('2項目別時系列'!J82*付加価値率!K12,0)</f>
        <v>7695</v>
      </c>
      <c r="K82" s="78">
        <f>ROUND('2項目別時系列'!K82*付加価値率!L12,0)</f>
        <v>7420</v>
      </c>
      <c r="L82" s="78">
        <f>ROUND('2項目別時系列'!L82*付加価値率!M12,0)</f>
        <v>7036</v>
      </c>
      <c r="M82" s="78">
        <f>ROUND('2項目別時系列'!M82*付加価値率!N12,0)</f>
        <v>4158</v>
      </c>
      <c r="N82" s="78">
        <f>ROUND('2項目別時系列'!N82*付加価値率!O12,0)</f>
        <v>5253</v>
      </c>
      <c r="O82" s="78">
        <f>ROUND('2項目別時系列'!O82*付加価値率!P12,0)</f>
        <v>5800</v>
      </c>
      <c r="P82" s="78">
        <f>ROUND('2項目別時系列'!P82*付加価値率!Q12,0)</f>
        <v>8453</v>
      </c>
      <c r="Q82" s="78">
        <f>ROUND('2項目別時系列'!Q82*付加価値率!R12,0)</f>
        <v>8285</v>
      </c>
      <c r="R82" s="511">
        <f t="shared" si="100"/>
        <v>-2</v>
      </c>
    </row>
    <row r="83" spans="1:18" x14ac:dyDescent="0.2">
      <c r="A83" s="367"/>
      <c r="B83" s="369" t="s">
        <v>156</v>
      </c>
      <c r="C83" s="80">
        <f>ROUND('2項目別時系列'!C83*付加価値率!D15,0)</f>
        <v>5246</v>
      </c>
      <c r="D83" s="80">
        <f>ROUND('2項目別時系列'!D83*付加価値率!E15,0)</f>
        <v>4784</v>
      </c>
      <c r="E83" s="80">
        <f>ROUND('2項目別時系列'!E83*付加価値率!F15,0)</f>
        <v>4387</v>
      </c>
      <c r="F83" s="80">
        <f>ROUND('2項目別時系列'!F83*付加価値率!G15,0)</f>
        <v>4525</v>
      </c>
      <c r="G83" s="80">
        <f>ROUND('2項目別時系列'!G83*付加価値率!H15,0)</f>
        <v>4734</v>
      </c>
      <c r="H83" s="80">
        <f>ROUND('2項目別時系列'!H83*付加価値率!I15,0)</f>
        <v>4765</v>
      </c>
      <c r="I83" s="80">
        <f>ROUND('2項目別時系列'!I83*付加価値率!J15,0)</f>
        <v>5513</v>
      </c>
      <c r="J83" s="80">
        <f>ROUND('2項目別時系列'!J83*付加価値率!K15,0)</f>
        <v>5628</v>
      </c>
      <c r="K83" s="80">
        <f>ROUND('2項目別時系列'!K83*付加価値率!L15,0)</f>
        <v>6143</v>
      </c>
      <c r="L83" s="80">
        <f>ROUND('2項目別時系列'!L83*付加価値率!M15,0)</f>
        <v>8217</v>
      </c>
      <c r="M83" s="80">
        <f>ROUND('2項目別時系列'!M83*付加価値率!N15,0)</f>
        <v>5287</v>
      </c>
      <c r="N83" s="80">
        <f>ROUND('2項目別時系列'!N83*付加価値率!O15,0)</f>
        <v>6651</v>
      </c>
      <c r="O83" s="80">
        <f>ROUND('2項目別時系列'!O83*付加価値率!P15,0)</f>
        <v>8255</v>
      </c>
      <c r="P83" s="80">
        <f>ROUND('2項目別時系列'!P83*付加価値率!Q15,0)</f>
        <v>11414</v>
      </c>
      <c r="Q83" s="80">
        <f>ROUND('2項目別時系列'!Q83*付加価値率!R15,0)</f>
        <v>10313</v>
      </c>
      <c r="R83" s="511">
        <f t="shared" si="100"/>
        <v>-9.6</v>
      </c>
    </row>
    <row r="84" spans="1:18" x14ac:dyDescent="0.2">
      <c r="A84" s="366" t="s">
        <v>123</v>
      </c>
      <c r="B84" s="240" t="s">
        <v>419</v>
      </c>
      <c r="C84" s="99">
        <f>SUM(C85:C87)</f>
        <v>3119</v>
      </c>
      <c r="D84" s="99">
        <f t="shared" ref="D84:J84" si="116">SUM(D85:D87)</f>
        <v>2943</v>
      </c>
      <c r="E84" s="99">
        <f t="shared" si="116"/>
        <v>3348</v>
      </c>
      <c r="F84" s="99">
        <f t="shared" si="116"/>
        <v>3615</v>
      </c>
      <c r="G84" s="99">
        <f t="shared" si="116"/>
        <v>3585</v>
      </c>
      <c r="H84" s="99">
        <f t="shared" si="116"/>
        <v>3882</v>
      </c>
      <c r="I84" s="99">
        <f t="shared" si="116"/>
        <v>4422</v>
      </c>
      <c r="J84" s="99">
        <f t="shared" si="116"/>
        <v>4115</v>
      </c>
      <c r="K84" s="99">
        <f t="shared" ref="K84:L84" si="117">SUM(K85:K87)</f>
        <v>3752</v>
      </c>
      <c r="L84" s="99">
        <f t="shared" si="117"/>
        <v>4286</v>
      </c>
      <c r="M84" s="99">
        <f t="shared" ref="M84:N84" si="118">SUM(M85:M87)</f>
        <v>2908</v>
      </c>
      <c r="N84" s="99">
        <f t="shared" si="118"/>
        <v>3306</v>
      </c>
      <c r="O84" s="99">
        <f t="shared" ref="O84:P84" si="119">SUM(O85:O87)</f>
        <v>3930</v>
      </c>
      <c r="P84" s="99">
        <f t="shared" si="119"/>
        <v>5464</v>
      </c>
      <c r="Q84" s="99">
        <f t="shared" ref="Q84" si="120">SUM(Q85:Q87)</f>
        <v>4796</v>
      </c>
      <c r="R84" s="511">
        <f t="shared" si="100"/>
        <v>-12.2</v>
      </c>
    </row>
    <row r="85" spans="1:18" x14ac:dyDescent="0.2">
      <c r="A85" s="366"/>
      <c r="B85" s="368" t="s">
        <v>154</v>
      </c>
      <c r="C85" s="78">
        <f>ROUND('2項目別時系列'!C85*付加価値率!D13,0)</f>
        <v>90</v>
      </c>
      <c r="D85" s="78">
        <f>ROUND('2項目別時系列'!D85*付加価値率!E13,0)</f>
        <v>79</v>
      </c>
      <c r="E85" s="78">
        <f>ROUND('2項目別時系列'!E85*付加価値率!F13,0)</f>
        <v>85</v>
      </c>
      <c r="F85" s="78">
        <f>ROUND('2項目別時系列'!F85*付加価値率!G13,0)</f>
        <v>80</v>
      </c>
      <c r="G85" s="78">
        <f>ROUND('2項目別時系列'!G85*付加価値率!H13,0)</f>
        <v>92</v>
      </c>
      <c r="H85" s="78">
        <f>ROUND('2項目別時系列'!H85*付加価値率!I13,0)</f>
        <v>102</v>
      </c>
      <c r="I85" s="78">
        <f>ROUND('2項目別時系列'!I85*付加価値率!J13,0)</f>
        <v>127</v>
      </c>
      <c r="J85" s="78">
        <f>ROUND('2項目別時系列'!J85*付加価値率!K13,0)</f>
        <v>137</v>
      </c>
      <c r="K85" s="78">
        <f>ROUND('2項目別時系列'!K85*付加価値率!L13,0)</f>
        <v>45</v>
      </c>
      <c r="L85" s="78">
        <f>ROUND('2項目別時系列'!L85*付加価値率!M13,0)</f>
        <v>58</v>
      </c>
      <c r="M85" s="78">
        <f>ROUND('2項目別時系列'!M85*付加価値率!N13,0)</f>
        <v>26</v>
      </c>
      <c r="N85" s="78">
        <f>ROUND('2項目別時系列'!N85*付加価値率!O13,0)</f>
        <v>27</v>
      </c>
      <c r="O85" s="78">
        <f>ROUND('2項目別時系列'!O85*付加価値率!P13,0)</f>
        <v>64</v>
      </c>
      <c r="P85" s="78">
        <f>ROUND('2項目別時系列'!P85*付加価値率!Q13,0)</f>
        <v>68</v>
      </c>
      <c r="Q85" s="78">
        <f>ROUND('2項目別時系列'!Q85*付加価値率!R13,0)</f>
        <v>49</v>
      </c>
      <c r="R85" s="511">
        <f t="shared" si="100"/>
        <v>-27.9</v>
      </c>
    </row>
    <row r="86" spans="1:18" x14ac:dyDescent="0.2">
      <c r="A86" s="366"/>
      <c r="B86" s="368" t="s">
        <v>155</v>
      </c>
      <c r="C86" s="78">
        <f>ROUND('2項目別時系列'!C86*付加価値率!D12,0)</f>
        <v>1735</v>
      </c>
      <c r="D86" s="78">
        <f>ROUND('2項目別時系列'!D86*付加価値率!E12,0)</f>
        <v>1668</v>
      </c>
      <c r="E86" s="78">
        <f>ROUND('2項目別時系列'!E86*付加価値率!F12,0)</f>
        <v>1949</v>
      </c>
      <c r="F86" s="78">
        <f>ROUND('2項目別時系列'!F86*付加価値率!G12,0)</f>
        <v>2031</v>
      </c>
      <c r="G86" s="78">
        <f>ROUND('2項目別時系列'!G86*付加価値率!H12,0)</f>
        <v>1968</v>
      </c>
      <c r="H86" s="78">
        <f>ROUND('2項目別時系列'!H86*付加価値率!I12,0)</f>
        <v>2228</v>
      </c>
      <c r="I86" s="78">
        <f>ROUND('2項目別時系列'!I86*付加価値率!J12,0)</f>
        <v>2473</v>
      </c>
      <c r="J86" s="78">
        <f>ROUND('2項目別時系列'!J86*付加価値率!K12,0)</f>
        <v>2244</v>
      </c>
      <c r="K86" s="78">
        <f>ROUND('2項目別時系列'!K86*付加価値率!L12,0)</f>
        <v>1898</v>
      </c>
      <c r="L86" s="78">
        <f>ROUND('2項目別時系列'!L86*付加価値率!M12,0)</f>
        <v>1818</v>
      </c>
      <c r="M86" s="78">
        <f>ROUND('2項目別時系列'!M86*付加価値率!N12,0)</f>
        <v>1243</v>
      </c>
      <c r="N86" s="78">
        <f>ROUND('2項目別時系列'!N86*付加価値率!O12,0)</f>
        <v>1390</v>
      </c>
      <c r="O86" s="78">
        <f>ROUND('2項目別時系列'!O86*付加価値率!P12,0)</f>
        <v>1533</v>
      </c>
      <c r="P86" s="78">
        <f>ROUND('2項目別時系列'!P86*付加価値率!Q12,0)</f>
        <v>2149</v>
      </c>
      <c r="Q86" s="78">
        <f>ROUND('2項目別時系列'!Q86*付加価値率!R12,0)</f>
        <v>1890</v>
      </c>
      <c r="R86" s="511">
        <f t="shared" si="100"/>
        <v>-12.1</v>
      </c>
    </row>
    <row r="87" spans="1:18" x14ac:dyDescent="0.2">
      <c r="A87" s="367" t="s">
        <v>153</v>
      </c>
      <c r="B87" s="369" t="s">
        <v>156</v>
      </c>
      <c r="C87" s="80">
        <f>ROUND('2項目別時系列'!C87*付加価値率!D15,0)</f>
        <v>1294</v>
      </c>
      <c r="D87" s="80">
        <f>ROUND('2項目別時系列'!D87*付加価値率!E15,0)</f>
        <v>1196</v>
      </c>
      <c r="E87" s="80">
        <f>ROUND('2項目別時系列'!E87*付加価値率!F15,0)</f>
        <v>1314</v>
      </c>
      <c r="F87" s="80">
        <f>ROUND('2項目別時系列'!F87*付加価値率!G15,0)</f>
        <v>1504</v>
      </c>
      <c r="G87" s="80">
        <f>ROUND('2項目別時系列'!G87*付加価値率!H15,0)</f>
        <v>1525</v>
      </c>
      <c r="H87" s="80">
        <f>ROUND('2項目別時系列'!H87*付加価値率!I15,0)</f>
        <v>1552</v>
      </c>
      <c r="I87" s="80">
        <f>ROUND('2項目別時系列'!I87*付加価値率!J15,0)</f>
        <v>1822</v>
      </c>
      <c r="J87" s="80">
        <f>ROUND('2項目別時系列'!J87*付加価値率!K15,0)</f>
        <v>1734</v>
      </c>
      <c r="K87" s="80">
        <f>ROUND('2項目別時系列'!K87*付加価値率!L15,0)</f>
        <v>1809</v>
      </c>
      <c r="L87" s="80">
        <f>ROUND('2項目別時系列'!L87*付加価値率!M15,0)</f>
        <v>2410</v>
      </c>
      <c r="M87" s="80">
        <f>ROUND('2項目別時系列'!M87*付加価値率!N15,0)</f>
        <v>1639</v>
      </c>
      <c r="N87" s="80">
        <f>ROUND('2項目別時系列'!N87*付加価値率!O15,0)</f>
        <v>1889</v>
      </c>
      <c r="O87" s="80">
        <f>ROUND('2項目別時系列'!O87*付加価値率!P15,0)</f>
        <v>2333</v>
      </c>
      <c r="P87" s="80">
        <f>ROUND('2項目別時系列'!P87*付加価値率!Q15,0)</f>
        <v>3247</v>
      </c>
      <c r="Q87" s="80">
        <f>ROUND('2項目別時系列'!Q87*付加価値率!R15,0)</f>
        <v>2857</v>
      </c>
      <c r="R87" s="511">
        <f t="shared" si="100"/>
        <v>-12</v>
      </c>
    </row>
    <row r="88" spans="1:18" x14ac:dyDescent="0.2">
      <c r="A88" s="366" t="s">
        <v>124</v>
      </c>
      <c r="B88" s="240" t="s">
        <v>419</v>
      </c>
      <c r="C88" s="101">
        <f>SUM(C89:C91)</f>
        <v>36820</v>
      </c>
      <c r="D88" s="101">
        <f t="shared" ref="D88:J88" si="121">SUM(D89:D91)</f>
        <v>42471</v>
      </c>
      <c r="E88" s="101">
        <f t="shared" si="121"/>
        <v>36067</v>
      </c>
      <c r="F88" s="101">
        <f t="shared" si="121"/>
        <v>39011</v>
      </c>
      <c r="G88" s="101">
        <f t="shared" si="121"/>
        <v>32626</v>
      </c>
      <c r="H88" s="101">
        <f t="shared" si="121"/>
        <v>54361</v>
      </c>
      <c r="I88" s="101">
        <f t="shared" si="121"/>
        <v>50526</v>
      </c>
      <c r="J88" s="101">
        <f t="shared" si="121"/>
        <v>47316</v>
      </c>
      <c r="K88" s="101">
        <f t="shared" ref="K88:L88" si="122">SUM(K89:K91)</f>
        <v>48666</v>
      </c>
      <c r="L88" s="101">
        <f t="shared" si="122"/>
        <v>49357</v>
      </c>
      <c r="M88" s="101">
        <f t="shared" ref="M88:N88" si="123">SUM(M89:M91)</f>
        <v>16701</v>
      </c>
      <c r="N88" s="101">
        <f t="shared" si="123"/>
        <v>24306</v>
      </c>
      <c r="O88" s="101">
        <f t="shared" ref="O88:P88" si="124">SUM(O89:O91)</f>
        <v>46598</v>
      </c>
      <c r="P88" s="101">
        <f t="shared" si="124"/>
        <v>82528</v>
      </c>
      <c r="Q88" s="101">
        <f t="shared" ref="Q88" si="125">SUM(Q89:Q91)</f>
        <v>74899</v>
      </c>
      <c r="R88" s="511">
        <f t="shared" si="100"/>
        <v>-9.1999999999999993</v>
      </c>
    </row>
    <row r="89" spans="1:18" x14ac:dyDescent="0.2">
      <c r="A89" s="366"/>
      <c r="B89" s="366" t="s">
        <v>154</v>
      </c>
      <c r="C89" s="356">
        <f>ROUND('2項目別時系列'!C89*付加価値率!D13,0)</f>
        <v>7007</v>
      </c>
      <c r="D89" s="356">
        <f>ROUND('2項目別時系列'!D89*付加価値率!E13,0)</f>
        <v>9113</v>
      </c>
      <c r="E89" s="356">
        <f>ROUND('2項目別時系列'!E89*付加価値率!F13,0)</f>
        <v>7598</v>
      </c>
      <c r="F89" s="356">
        <f>ROUND('2項目別時系列'!F89*付加価値率!G13,0)</f>
        <v>7584</v>
      </c>
      <c r="G89" s="356">
        <f>ROUND('2項目別時系列'!G89*付加価値率!H13,0)</f>
        <v>2954</v>
      </c>
      <c r="H89" s="356">
        <f>ROUND('2項目別時系列'!H89*付加価値率!I13,0)</f>
        <v>8019</v>
      </c>
      <c r="I89" s="356">
        <f>ROUND('2項目別時系列'!I89*付加価値率!J13,0)</f>
        <v>6800</v>
      </c>
      <c r="J89" s="356">
        <f>ROUND('2項目別時系列'!J89*付加価値率!K13,0)</f>
        <v>6085</v>
      </c>
      <c r="K89" s="356">
        <f>ROUND('2項目別時系列'!K89*付加価値率!L13,0)</f>
        <v>8409</v>
      </c>
      <c r="L89" s="356">
        <f>ROUND('2項目別時系列'!L89*付加価値率!M13,0)</f>
        <v>5005</v>
      </c>
      <c r="M89" s="356">
        <f>ROUND('2項目別時系列'!M89*付加価値率!N13,0)</f>
        <v>2279</v>
      </c>
      <c r="N89" s="356">
        <f>ROUND('2項目別時系列'!N89*付加価値率!O13,0)</f>
        <v>2845</v>
      </c>
      <c r="O89" s="356">
        <f>ROUND('2項目別時系列'!O89*付加価値率!P13,0)</f>
        <v>8449</v>
      </c>
      <c r="P89" s="356">
        <f>ROUND('2項目別時系列'!P89*付加価値率!Q13,0)</f>
        <v>14959</v>
      </c>
      <c r="Q89" s="356">
        <f>ROUND('2項目別時系列'!Q89*付加価値率!R13,0)</f>
        <v>15611</v>
      </c>
      <c r="R89" s="511">
        <f t="shared" si="100"/>
        <v>4.4000000000000004</v>
      </c>
    </row>
    <row r="90" spans="1:18" x14ac:dyDescent="0.2">
      <c r="A90" s="366"/>
      <c r="B90" s="366" t="s">
        <v>155</v>
      </c>
      <c r="C90" s="356">
        <f>ROUND('2項目別時系列'!C90*付加価値率!D12,0)</f>
        <v>15898</v>
      </c>
      <c r="D90" s="356">
        <f>ROUND('2項目別時系列'!D90*付加価値率!E12,0)</f>
        <v>17935</v>
      </c>
      <c r="E90" s="356">
        <f>ROUND('2項目別時系列'!E90*付加価値率!F12,0)</f>
        <v>16002</v>
      </c>
      <c r="F90" s="356">
        <f>ROUND('2項目別時系列'!F90*付加価値率!G12,0)</f>
        <v>17041</v>
      </c>
      <c r="G90" s="356">
        <f>ROUND('2項目別時系列'!G90*付加価値率!H12,0)</f>
        <v>16425</v>
      </c>
      <c r="H90" s="356">
        <f>ROUND('2項目別時系列'!H90*付加価値率!I12,0)</f>
        <v>26389</v>
      </c>
      <c r="I90" s="356">
        <f>ROUND('2項目別時系列'!I90*付加価値率!J12,0)</f>
        <v>24733</v>
      </c>
      <c r="J90" s="356">
        <f>ROUND('2項目別時系列'!J90*付加価値率!K12,0)</f>
        <v>23100</v>
      </c>
      <c r="K90" s="356">
        <f>ROUND('2項目別時系列'!K90*付加価値率!L12,0)</f>
        <v>21408</v>
      </c>
      <c r="L90" s="356">
        <f>ROUND('2項目別時系列'!L90*付加価値率!M12,0)</f>
        <v>20268</v>
      </c>
      <c r="M90" s="356">
        <f>ROUND('2項目別時系列'!M90*付加価値率!N12,0)</f>
        <v>6608</v>
      </c>
      <c r="N90" s="356">
        <f>ROUND('2項目別時系列'!N90*付加価値率!O12,0)</f>
        <v>9639</v>
      </c>
      <c r="O90" s="356">
        <f>ROUND('2項目別時系列'!O90*付加価値率!P12,0)</f>
        <v>15996</v>
      </c>
      <c r="P90" s="356">
        <f>ROUND('2項目別時系列'!P90*付加価値率!Q12,0)</f>
        <v>28769</v>
      </c>
      <c r="Q90" s="356">
        <f>ROUND('2項目別時系列'!Q90*付加価値率!R12,0)</f>
        <v>25707</v>
      </c>
      <c r="R90" s="511">
        <f t="shared" si="100"/>
        <v>-10.6</v>
      </c>
    </row>
    <row r="91" spans="1:18" x14ac:dyDescent="0.2">
      <c r="A91" s="367"/>
      <c r="B91" s="367" t="s">
        <v>156</v>
      </c>
      <c r="C91" s="80">
        <f>ROUND('2項目別時系列'!C91*付加価値率!D15,0)</f>
        <v>13915</v>
      </c>
      <c r="D91" s="80">
        <f>ROUND('2項目別時系列'!D91*付加価値率!E15,0)</f>
        <v>15423</v>
      </c>
      <c r="E91" s="80">
        <f>ROUND('2項目別時系列'!E91*付加価値率!F15,0)</f>
        <v>12467</v>
      </c>
      <c r="F91" s="80">
        <f>ROUND('2項目別時系列'!F91*付加価値率!G15,0)</f>
        <v>14386</v>
      </c>
      <c r="G91" s="80">
        <f>ROUND('2項目別時系列'!G91*付加価値率!H15,0)</f>
        <v>13247</v>
      </c>
      <c r="H91" s="80">
        <f>ROUND('2項目別時系列'!H91*付加価値率!I15,0)</f>
        <v>19953</v>
      </c>
      <c r="I91" s="80">
        <f>ROUND('2項目別時系列'!I91*付加価値率!J15,0)</f>
        <v>18993</v>
      </c>
      <c r="J91" s="80">
        <f>ROUND('2項目別時系列'!J91*付加価値率!K15,0)</f>
        <v>18131</v>
      </c>
      <c r="K91" s="80">
        <f>ROUND('2項目別時系列'!K91*付加価値率!L15,0)</f>
        <v>18849</v>
      </c>
      <c r="L91" s="80">
        <f>ROUND('2項目別時系列'!L91*付加価値率!M15,0)</f>
        <v>24084</v>
      </c>
      <c r="M91" s="80">
        <f>ROUND('2項目別時系列'!M91*付加価値率!N15,0)</f>
        <v>7814</v>
      </c>
      <c r="N91" s="80">
        <f>ROUND('2項目別時系列'!N91*付加価値率!O15,0)</f>
        <v>11822</v>
      </c>
      <c r="O91" s="80">
        <f>ROUND('2項目別時系列'!O91*付加価値率!P15,0)</f>
        <v>22153</v>
      </c>
      <c r="P91" s="80">
        <f>ROUND('2項目別時系列'!P91*付加価値率!Q15,0)</f>
        <v>38800</v>
      </c>
      <c r="Q91" s="80">
        <f>ROUND('2項目別時系列'!Q91*付加価値率!R15,0)</f>
        <v>33581</v>
      </c>
      <c r="R91" s="511">
        <f t="shared" si="100"/>
        <v>-13.5</v>
      </c>
    </row>
    <row r="92" spans="1:18" x14ac:dyDescent="0.2">
      <c r="A92" s="366" t="s">
        <v>177</v>
      </c>
      <c r="B92" s="240" t="s">
        <v>419</v>
      </c>
      <c r="C92" s="101">
        <f>SUM(C93:C95)</f>
        <v>2369</v>
      </c>
      <c r="D92" s="101">
        <f t="shared" ref="D92:J92" si="126">SUM(D93:D95)</f>
        <v>2495</v>
      </c>
      <c r="E92" s="101">
        <f t="shared" si="126"/>
        <v>2343</v>
      </c>
      <c r="F92" s="101">
        <f t="shared" si="126"/>
        <v>2210</v>
      </c>
      <c r="G92" s="101">
        <f t="shared" si="126"/>
        <v>1921</v>
      </c>
      <c r="H92" s="101">
        <f t="shared" si="126"/>
        <v>2193</v>
      </c>
      <c r="I92" s="101">
        <f t="shared" si="126"/>
        <v>2409</v>
      </c>
      <c r="J92" s="101">
        <f t="shared" si="126"/>
        <v>2747</v>
      </c>
      <c r="K92" s="101">
        <f t="shared" ref="K92:L92" si="127">SUM(K93:K95)</f>
        <v>2888</v>
      </c>
      <c r="L92" s="101">
        <f t="shared" si="127"/>
        <v>2992</v>
      </c>
      <c r="M92" s="101">
        <f t="shared" ref="M92:N92" si="128">SUM(M93:M95)</f>
        <v>2432</v>
      </c>
      <c r="N92" s="101">
        <f t="shared" si="128"/>
        <v>3027</v>
      </c>
      <c r="O92" s="101">
        <f t="shared" ref="O92:P92" si="129">SUM(O93:O95)</f>
        <v>3294</v>
      </c>
      <c r="P92" s="101">
        <f t="shared" si="129"/>
        <v>3865</v>
      </c>
      <c r="Q92" s="101">
        <f t="shared" ref="Q92" si="130">SUM(Q93:Q95)</f>
        <v>3614</v>
      </c>
      <c r="R92" s="511">
        <f t="shared" si="100"/>
        <v>-6.5</v>
      </c>
    </row>
    <row r="93" spans="1:18" x14ac:dyDescent="0.2">
      <c r="A93" s="366"/>
      <c r="B93" s="368" t="s">
        <v>154</v>
      </c>
      <c r="C93" s="356">
        <f>ROUND('2項目別時系列'!C93*付加価値率!D13,0)</f>
        <v>139</v>
      </c>
      <c r="D93" s="356">
        <f>ROUND('2項目別時系列'!D93*付加価値率!E13,0)</f>
        <v>145</v>
      </c>
      <c r="E93" s="356">
        <f>ROUND('2項目別時系列'!E93*付加価値率!F13,0)</f>
        <v>164</v>
      </c>
      <c r="F93" s="356">
        <f>ROUND('2項目別時系列'!F93*付加価値率!G13,0)</f>
        <v>160</v>
      </c>
      <c r="G93" s="356">
        <f>ROUND('2項目別時系列'!G93*付加価値率!H13,0)</f>
        <v>123</v>
      </c>
      <c r="H93" s="356">
        <f>ROUND('2項目別時系列'!H93*付加価値率!I13,0)</f>
        <v>171</v>
      </c>
      <c r="I93" s="356">
        <f>ROUND('2項目別時系列'!I93*付加価値率!J13,0)</f>
        <v>224</v>
      </c>
      <c r="J93" s="356">
        <f>ROUND('2項目別時系列'!J93*付加価値率!K13,0)</f>
        <v>257</v>
      </c>
      <c r="K93" s="356">
        <f>ROUND('2項目別時系列'!K93*付加価値率!L13,0)</f>
        <v>249</v>
      </c>
      <c r="L93" s="356">
        <f>ROUND('2項目別時系列'!L93*付加価値率!M13,0)</f>
        <v>155</v>
      </c>
      <c r="M93" s="356">
        <f>ROUND('2項目別時系列'!M93*付加価値率!N13,0)</f>
        <v>159</v>
      </c>
      <c r="N93" s="356">
        <f>ROUND('2項目別時系列'!N93*付加価値率!O13,0)</f>
        <v>165</v>
      </c>
      <c r="O93" s="356">
        <f>ROUND('2項目別時系列'!O93*付加価値率!P13,0)</f>
        <v>261</v>
      </c>
      <c r="P93" s="356">
        <f>ROUND('2項目別時系列'!P93*付加価値率!Q13,0)</f>
        <v>227</v>
      </c>
      <c r="Q93" s="356">
        <f>ROUND('2項目別時系列'!Q93*付加価値率!R13,0)</f>
        <v>265</v>
      </c>
      <c r="R93" s="511">
        <f t="shared" si="100"/>
        <v>16.7</v>
      </c>
    </row>
    <row r="94" spans="1:18" x14ac:dyDescent="0.2">
      <c r="A94" s="366"/>
      <c r="B94" s="368" t="s">
        <v>155</v>
      </c>
      <c r="C94" s="78">
        <f>ROUND('2項目別時系列'!C94*付加価値率!D12,0)</f>
        <v>1090</v>
      </c>
      <c r="D94" s="78">
        <f>ROUND('2項目別時系列'!D94*付加価値率!E12,0)</f>
        <v>1160</v>
      </c>
      <c r="E94" s="78">
        <f>ROUND('2項目別時系列'!E94*付加価値率!F12,0)</f>
        <v>1154</v>
      </c>
      <c r="F94" s="78">
        <f>ROUND('2項目別時系列'!F94*付加価値率!G12,0)</f>
        <v>1040</v>
      </c>
      <c r="G94" s="78">
        <f>ROUND('2項目別時系列'!G94*付加価値率!H12,0)</f>
        <v>987</v>
      </c>
      <c r="H94" s="78">
        <f>ROUND('2項目別時系列'!H94*付加価値率!I12,0)</f>
        <v>1105</v>
      </c>
      <c r="I94" s="78">
        <f>ROUND('2項目別時系列'!I94*付加価値率!J12,0)</f>
        <v>1202</v>
      </c>
      <c r="J94" s="78">
        <f>ROUND('2項目別時系列'!J94*付加価値率!K12,0)</f>
        <v>1362</v>
      </c>
      <c r="K94" s="78">
        <f>ROUND('2項目別時系列'!K94*付加価値率!L12,0)</f>
        <v>1273</v>
      </c>
      <c r="L94" s="78">
        <f>ROUND('2項目別時系列'!L94*付加価値率!M12,0)</f>
        <v>1161</v>
      </c>
      <c r="M94" s="78">
        <f>ROUND('2項目別時系列'!M94*付加価値率!N12,0)</f>
        <v>940</v>
      </c>
      <c r="N94" s="78">
        <f>ROUND('2項目別時系列'!N94*付加価値率!O12,0)</f>
        <v>1124</v>
      </c>
      <c r="O94" s="78">
        <f>ROUND('2項目別時系列'!O94*付加価値率!P12,0)</f>
        <v>1073</v>
      </c>
      <c r="P94" s="78">
        <f>ROUND('2項目別時系列'!P94*付加価値率!Q12,0)</f>
        <v>1234</v>
      </c>
      <c r="Q94" s="78">
        <f>ROUND('2項目別時系列'!Q94*付加価値率!R12,0)</f>
        <v>1169</v>
      </c>
      <c r="R94" s="511">
        <f t="shared" si="100"/>
        <v>-5.3</v>
      </c>
    </row>
    <row r="95" spans="1:18" x14ac:dyDescent="0.2">
      <c r="A95" s="367"/>
      <c r="B95" s="368" t="s">
        <v>156</v>
      </c>
      <c r="C95" s="80">
        <f>ROUND('2項目別時系列'!C95*付加価値率!D15,0)</f>
        <v>1140</v>
      </c>
      <c r="D95" s="80">
        <f>ROUND('2項目別時系列'!D95*付加価値率!E15,0)</f>
        <v>1190</v>
      </c>
      <c r="E95" s="80">
        <f>ROUND('2項目別時系列'!E95*付加価値率!F15,0)</f>
        <v>1025</v>
      </c>
      <c r="F95" s="80">
        <f>ROUND('2項目別時系列'!F95*付加価値率!G15,0)</f>
        <v>1010</v>
      </c>
      <c r="G95" s="80">
        <f>ROUND('2項目別時系列'!G95*付加価値率!H15,0)</f>
        <v>811</v>
      </c>
      <c r="H95" s="80">
        <f>ROUND('2項目別時系列'!H95*付加価値率!I15,0)</f>
        <v>917</v>
      </c>
      <c r="I95" s="80">
        <f>ROUND('2項目別時系列'!I95*付加価値率!J15,0)</f>
        <v>983</v>
      </c>
      <c r="J95" s="80">
        <f>ROUND('2項目別時系列'!J95*付加価値率!K15,0)</f>
        <v>1128</v>
      </c>
      <c r="K95" s="80">
        <f>ROUND('2項目別時系列'!K95*付加価値率!L15,0)</f>
        <v>1366</v>
      </c>
      <c r="L95" s="80">
        <f>ROUND('2項目別時系列'!L95*付加価値率!M15,0)</f>
        <v>1676</v>
      </c>
      <c r="M95" s="80">
        <f>ROUND('2項目別時系列'!M95*付加価値率!N15,0)</f>
        <v>1333</v>
      </c>
      <c r="N95" s="80">
        <f>ROUND('2項目別時系列'!N95*付加価値率!O15,0)</f>
        <v>1738</v>
      </c>
      <c r="O95" s="80">
        <f>ROUND('2項目別時系列'!O95*付加価値率!P15,0)</f>
        <v>1960</v>
      </c>
      <c r="P95" s="80">
        <f>ROUND('2項目別時系列'!P95*付加価値率!Q15,0)</f>
        <v>2404</v>
      </c>
      <c r="Q95" s="80">
        <f>ROUND('2項目別時系列'!Q95*付加価値率!R15,0)</f>
        <v>2180</v>
      </c>
      <c r="R95" s="511">
        <f t="shared" si="100"/>
        <v>-9.3000000000000007</v>
      </c>
    </row>
    <row r="96" spans="1:18" x14ac:dyDescent="0.2">
      <c r="A96" s="366" t="s">
        <v>178</v>
      </c>
      <c r="B96" s="240" t="s">
        <v>419</v>
      </c>
      <c r="C96" s="101">
        <f>SUM(C97:C99)</f>
        <v>627</v>
      </c>
      <c r="D96" s="101">
        <f t="shared" ref="D96:J96" si="131">SUM(D97:D99)</f>
        <v>654</v>
      </c>
      <c r="E96" s="101">
        <f t="shared" si="131"/>
        <v>524</v>
      </c>
      <c r="F96" s="101">
        <f t="shared" si="131"/>
        <v>432</v>
      </c>
      <c r="G96" s="101">
        <f t="shared" si="131"/>
        <v>253</v>
      </c>
      <c r="H96" s="101">
        <f t="shared" si="131"/>
        <v>336</v>
      </c>
      <c r="I96" s="101">
        <f t="shared" si="131"/>
        <v>549</v>
      </c>
      <c r="J96" s="101">
        <f t="shared" si="131"/>
        <v>509</v>
      </c>
      <c r="K96" s="101">
        <f t="shared" ref="K96:L96" si="132">SUM(K97:K99)</f>
        <v>422</v>
      </c>
      <c r="L96" s="101">
        <f t="shared" si="132"/>
        <v>495</v>
      </c>
      <c r="M96" s="101">
        <f t="shared" ref="M96:N96" si="133">SUM(M97:M99)</f>
        <v>294</v>
      </c>
      <c r="N96" s="101">
        <f t="shared" si="133"/>
        <v>392</v>
      </c>
      <c r="O96" s="101">
        <f t="shared" ref="O96:P96" si="134">SUM(O97:O99)</f>
        <v>443</v>
      </c>
      <c r="P96" s="101">
        <f t="shared" si="134"/>
        <v>623</v>
      </c>
      <c r="Q96" s="101">
        <f t="shared" ref="Q96" si="135">SUM(Q97:Q99)</f>
        <v>552</v>
      </c>
      <c r="R96" s="511">
        <f t="shared" si="100"/>
        <v>-11.4</v>
      </c>
    </row>
    <row r="97" spans="1:18" x14ac:dyDescent="0.2">
      <c r="A97" s="366"/>
      <c r="B97" s="368" t="s">
        <v>154</v>
      </c>
      <c r="C97" s="356">
        <f>ROUND('2項目別時系列'!C97*付加価値率!D13,0)</f>
        <v>10</v>
      </c>
      <c r="D97" s="356">
        <f>ROUND('2項目別時系列'!D97*付加価値率!E13,0)</f>
        <v>13</v>
      </c>
      <c r="E97" s="356">
        <f>ROUND('2項目別時系列'!E97*付加価値率!F13,0)</f>
        <v>4</v>
      </c>
      <c r="F97" s="356">
        <f>ROUND('2項目別時系列'!F97*付加価値率!G13,0)</f>
        <v>11</v>
      </c>
      <c r="G97" s="356">
        <f>ROUND('2項目別時系列'!G97*付加価値率!H13,0)</f>
        <v>7</v>
      </c>
      <c r="H97" s="356">
        <f>ROUND('2項目別時系列'!H97*付加価値率!I13,0)</f>
        <v>9</v>
      </c>
      <c r="I97" s="356">
        <f>ROUND('2項目別時系列'!I97*付加価値率!J13,0)</f>
        <v>11</v>
      </c>
      <c r="J97" s="356">
        <f>ROUND('2項目別時系列'!J97*付加価値率!K13,0)</f>
        <v>13</v>
      </c>
      <c r="K97" s="356">
        <f>ROUND('2項目別時系列'!K97*付加価値率!L13,0)</f>
        <v>12</v>
      </c>
      <c r="L97" s="356">
        <f>ROUND('2項目別時系列'!L97*付加価値率!M13,0)</f>
        <v>9</v>
      </c>
      <c r="M97" s="356">
        <f>ROUND('2項目別時系列'!M97*付加価値率!N13,0)</f>
        <v>7</v>
      </c>
      <c r="N97" s="356">
        <f>ROUND('2項目別時系列'!N97*付加価値率!O13,0)</f>
        <v>7</v>
      </c>
      <c r="O97" s="356">
        <f>ROUND('2項目別時系列'!O97*付加価値率!P13,0)</f>
        <v>13</v>
      </c>
      <c r="P97" s="356">
        <f>ROUND('2項目別時系列'!P97*付加価値率!Q13,0)</f>
        <v>11</v>
      </c>
      <c r="Q97" s="356">
        <f>ROUND('2項目別時系列'!Q97*付加価値率!R13,0)</f>
        <v>11</v>
      </c>
      <c r="R97" s="511">
        <f t="shared" si="100"/>
        <v>0</v>
      </c>
    </row>
    <row r="98" spans="1:18" x14ac:dyDescent="0.2">
      <c r="A98" s="366"/>
      <c r="B98" s="368" t="s">
        <v>155</v>
      </c>
      <c r="C98" s="356">
        <f>ROUND('2項目別時系列'!C98*付加価値率!D12,0)</f>
        <v>295</v>
      </c>
      <c r="D98" s="356">
        <f>ROUND('2項目別時系列'!D98*付加価値率!E12,0)</f>
        <v>311</v>
      </c>
      <c r="E98" s="356">
        <f>ROUND('2項目別時系列'!E98*付加価値率!F12,0)</f>
        <v>269</v>
      </c>
      <c r="F98" s="356">
        <f>ROUND('2項目別時系列'!F98*付加価値率!G12,0)</f>
        <v>208</v>
      </c>
      <c r="G98" s="356">
        <f>ROUND('2項目別時系列'!G98*付加価値率!H12,0)</f>
        <v>128</v>
      </c>
      <c r="H98" s="356">
        <f>ROUND('2項目別時系列'!H98*付加価値率!I12,0)</f>
        <v>170</v>
      </c>
      <c r="I98" s="356">
        <f>ROUND('2項目別時系列'!I98*付加価値率!J12,0)</f>
        <v>276</v>
      </c>
      <c r="J98" s="356">
        <f>ROUND('2項目別時系列'!J98*付加価値率!K12,0)</f>
        <v>254</v>
      </c>
      <c r="K98" s="356">
        <f>ROUND('2項目別時系列'!K98*付加価値率!L12,0)</f>
        <v>184</v>
      </c>
      <c r="L98" s="356">
        <f>ROUND('2項目別時系列'!L98*付加価値率!M12,0)</f>
        <v>186</v>
      </c>
      <c r="M98" s="356">
        <f>ROUND('2項目別時系列'!M98*付加価値率!N12,0)</f>
        <v>107</v>
      </c>
      <c r="N98" s="356">
        <f>ROUND('2項目別時系列'!N98*付加価値率!O12,0)</f>
        <v>135</v>
      </c>
      <c r="O98" s="356">
        <f>ROUND('2項目別時系列'!O98*付加価値率!P12,0)</f>
        <v>137</v>
      </c>
      <c r="P98" s="356">
        <f>ROUND('2項目別時系列'!P98*付加価値率!Q12,0)</f>
        <v>192</v>
      </c>
      <c r="Q98" s="356">
        <f>ROUND('2項目別時系列'!Q98*付加価値率!R12,0)</f>
        <v>172</v>
      </c>
      <c r="R98" s="511">
        <f t="shared" si="100"/>
        <v>-10.4</v>
      </c>
    </row>
    <row r="99" spans="1:18" x14ac:dyDescent="0.2">
      <c r="A99" s="367"/>
      <c r="B99" s="369" t="s">
        <v>156</v>
      </c>
      <c r="C99" s="80">
        <f>ROUND('2項目別時系列'!C99*付加価値率!D15,0)</f>
        <v>322</v>
      </c>
      <c r="D99" s="80">
        <f>ROUND('2項目別時系列'!D99*付加価値率!E15,0)</f>
        <v>330</v>
      </c>
      <c r="E99" s="80">
        <f>ROUND('2項目別時系列'!E99*付加価値率!F15,0)</f>
        <v>251</v>
      </c>
      <c r="F99" s="80">
        <f>ROUND('2項目別時系列'!F99*付加価値率!G15,0)</f>
        <v>213</v>
      </c>
      <c r="G99" s="80">
        <f>ROUND('2項目別時系列'!G99*付加価値率!H15,0)</f>
        <v>118</v>
      </c>
      <c r="H99" s="80">
        <f>ROUND('2項目別時系列'!H99*付加価値率!I15,0)</f>
        <v>157</v>
      </c>
      <c r="I99" s="80">
        <f>ROUND('2項目別時系列'!I99*付加価値率!J15,0)</f>
        <v>262</v>
      </c>
      <c r="J99" s="80">
        <f>ROUND('2項目別時系列'!J99*付加価値率!K15,0)</f>
        <v>242</v>
      </c>
      <c r="K99" s="80">
        <f>ROUND('2項目別時系列'!K99*付加価値率!L15,0)</f>
        <v>226</v>
      </c>
      <c r="L99" s="80">
        <f>ROUND('2項目別時系列'!L99*付加価値率!M15,0)</f>
        <v>300</v>
      </c>
      <c r="M99" s="80">
        <f>ROUND('2項目別時系列'!M99*付加価値率!N15,0)</f>
        <v>180</v>
      </c>
      <c r="N99" s="80">
        <f>ROUND('2項目別時系列'!N99*付加価値率!O15,0)</f>
        <v>250</v>
      </c>
      <c r="O99" s="80">
        <f>ROUND('2項目別時系列'!O99*付加価値率!P15,0)</f>
        <v>293</v>
      </c>
      <c r="P99" s="80">
        <f>ROUND('2項目別時系列'!P99*付加価値率!Q15,0)</f>
        <v>420</v>
      </c>
      <c r="Q99" s="80">
        <f>ROUND('2項目別時系列'!Q99*付加価値率!R15,0)</f>
        <v>369</v>
      </c>
      <c r="R99" s="511">
        <f t="shared" si="100"/>
        <v>-12.1</v>
      </c>
    </row>
    <row r="100" spans="1:18" x14ac:dyDescent="0.2">
      <c r="A100" s="366" t="s">
        <v>250</v>
      </c>
      <c r="B100" s="240" t="s">
        <v>419</v>
      </c>
      <c r="C100" s="101">
        <f>SUM(C101:C103)</f>
        <v>914</v>
      </c>
      <c r="D100" s="101">
        <f t="shared" ref="D100:J100" si="136">SUM(D101:D103)</f>
        <v>917</v>
      </c>
      <c r="E100" s="101">
        <f t="shared" si="136"/>
        <v>854</v>
      </c>
      <c r="F100" s="101">
        <f t="shared" si="136"/>
        <v>904</v>
      </c>
      <c r="G100" s="101">
        <f t="shared" si="136"/>
        <v>944</v>
      </c>
      <c r="H100" s="101">
        <f t="shared" si="136"/>
        <v>1001</v>
      </c>
      <c r="I100" s="101">
        <f t="shared" si="136"/>
        <v>1362</v>
      </c>
      <c r="J100" s="101">
        <f t="shared" si="136"/>
        <v>1335</v>
      </c>
      <c r="K100" s="101">
        <f t="shared" ref="K100:L100" si="137">SUM(K101:K103)</f>
        <v>1328</v>
      </c>
      <c r="L100" s="101">
        <f t="shared" si="137"/>
        <v>1625</v>
      </c>
      <c r="M100" s="101">
        <f t="shared" ref="M100:N100" si="138">SUM(M101:M103)</f>
        <v>1335</v>
      </c>
      <c r="N100" s="101">
        <f t="shared" si="138"/>
        <v>1841</v>
      </c>
      <c r="O100" s="101">
        <f t="shared" ref="O100:P100" si="139">SUM(O101:O103)</f>
        <v>2306</v>
      </c>
      <c r="P100" s="101">
        <f t="shared" si="139"/>
        <v>3500</v>
      </c>
      <c r="Q100" s="101">
        <f t="shared" ref="Q100" si="140">SUM(Q101:Q103)</f>
        <v>3171</v>
      </c>
      <c r="R100" s="511">
        <f t="shared" si="100"/>
        <v>-9.4</v>
      </c>
    </row>
    <row r="101" spans="1:18" x14ac:dyDescent="0.2">
      <c r="A101" s="366"/>
      <c r="B101" s="366" t="s">
        <v>154</v>
      </c>
      <c r="C101" s="356">
        <f>ROUND('2項目別時系列'!C101*付加価値率!D13,0)</f>
        <v>17</v>
      </c>
      <c r="D101" s="356">
        <f>ROUND('2項目別時系列'!D101*付加価値率!E13,0)</f>
        <v>17</v>
      </c>
      <c r="E101" s="356">
        <f>ROUND('2項目別時系列'!E101*付加価値率!F13,0)</f>
        <v>17</v>
      </c>
      <c r="F101" s="356">
        <f>ROUND('2項目別時系列'!F101*付加価値率!G13,0)</f>
        <v>20</v>
      </c>
      <c r="G101" s="356">
        <f>ROUND('2項目別時系列'!G101*付加価値率!H13,0)</f>
        <v>14</v>
      </c>
      <c r="H101" s="356">
        <f>ROUND('2項目別時系列'!H101*付加価値率!I13,0)</f>
        <v>16</v>
      </c>
      <c r="I101" s="356">
        <f>ROUND('2項目別時系列'!I101*付加価値率!J13,0)</f>
        <v>20</v>
      </c>
      <c r="J101" s="356">
        <f>ROUND('2項目別時系列'!J101*付加価値率!K13,0)</f>
        <v>23</v>
      </c>
      <c r="K101" s="356">
        <f>ROUND('2項目別時系列'!K101*付加価値率!L13,0)</f>
        <v>26</v>
      </c>
      <c r="L101" s="356">
        <f>ROUND('2項目別時系列'!L101*付加価値率!M13,0)</f>
        <v>24</v>
      </c>
      <c r="M101" s="356">
        <f>ROUND('2項目別時系列'!M101*付加価値率!N13,0)</f>
        <v>20</v>
      </c>
      <c r="N101" s="356">
        <f>ROUND('2項目別時系列'!N101*付加価値率!O13,0)</f>
        <v>18</v>
      </c>
      <c r="O101" s="356">
        <f>ROUND('2項目別時系列'!O101*付加価値率!P13,0)</f>
        <v>25</v>
      </c>
      <c r="P101" s="356">
        <f>ROUND('2項目別時系列'!P101*付加価値率!Q13,0)</f>
        <v>34</v>
      </c>
      <c r="Q101" s="356">
        <f>ROUND('2項目別時系列'!Q101*付加価値率!R13,0)</f>
        <v>47</v>
      </c>
      <c r="R101" s="511">
        <f t="shared" si="100"/>
        <v>38.200000000000003</v>
      </c>
    </row>
    <row r="102" spans="1:18" x14ac:dyDescent="0.2">
      <c r="A102" s="366"/>
      <c r="B102" s="366" t="s">
        <v>155</v>
      </c>
      <c r="C102" s="356">
        <f>ROUND('2項目別時系列'!C102*付加価値率!D12,0)</f>
        <v>430</v>
      </c>
      <c r="D102" s="356">
        <f>ROUND('2項目別時系列'!D102*付加価値率!E12,0)</f>
        <v>437</v>
      </c>
      <c r="E102" s="356">
        <f>ROUND('2項目別時系列'!E102*付加価値率!F12,0)</f>
        <v>436</v>
      </c>
      <c r="F102" s="356">
        <f>ROUND('2項目別時系列'!F102*付加価値率!G12,0)</f>
        <v>437</v>
      </c>
      <c r="G102" s="356">
        <f>ROUND('2項目別時系列'!G102*付加価値率!H12,0)</f>
        <v>481</v>
      </c>
      <c r="H102" s="356">
        <f>ROUND('2項目別時系列'!H102*付加価値率!I12,0)</f>
        <v>511</v>
      </c>
      <c r="I102" s="356">
        <f>ROUND('2項目別時系列'!I102*付加価値率!J12,0)</f>
        <v>690</v>
      </c>
      <c r="J102" s="356">
        <f>ROUND('2項目別時系列'!J102*付加価値率!K12,0)</f>
        <v>671</v>
      </c>
      <c r="K102" s="356">
        <f>ROUND('2項目別時系列'!K102*付加価値率!L12,0)</f>
        <v>581</v>
      </c>
      <c r="L102" s="356">
        <f>ROUND('2項目別時系列'!L102*付加価値率!M12,0)</f>
        <v>612</v>
      </c>
      <c r="M102" s="356">
        <f>ROUND('2項目別時系列'!M102*付加価値率!N12,0)</f>
        <v>470</v>
      </c>
      <c r="N102" s="356">
        <f>ROUND('2項目別時系列'!N102*付加価値率!O12,0)</f>
        <v>622</v>
      </c>
      <c r="O102" s="356">
        <f>ROUND('2項目別時系列'!O102*付加価値率!P12,0)</f>
        <v>683</v>
      </c>
      <c r="P102" s="356">
        <f>ROUND('2項目別時系列'!P102*付加価値率!Q12,0)</f>
        <v>1048</v>
      </c>
      <c r="Q102" s="356">
        <f>ROUND('2項目別時系列'!Q102*付加価値率!R12,0)</f>
        <v>964</v>
      </c>
      <c r="R102" s="511">
        <f t="shared" si="100"/>
        <v>-8</v>
      </c>
    </row>
    <row r="103" spans="1:18" x14ac:dyDescent="0.2">
      <c r="A103" s="366" t="s">
        <v>153</v>
      </c>
      <c r="B103" s="367" t="s">
        <v>156</v>
      </c>
      <c r="C103" s="356">
        <f>ROUND('2項目別時系列'!C103*付加価値率!D15,0)</f>
        <v>467</v>
      </c>
      <c r="D103" s="356">
        <f>ROUND('2項目別時系列'!D103*付加価値率!E15,0)</f>
        <v>463</v>
      </c>
      <c r="E103" s="356">
        <f>ROUND('2項目別時系列'!E103*付加価値率!F15,0)</f>
        <v>401</v>
      </c>
      <c r="F103" s="356">
        <f>ROUND('2項目別時系列'!F103*付加価値率!G15,0)</f>
        <v>447</v>
      </c>
      <c r="G103" s="356">
        <f>ROUND('2項目別時系列'!G103*付加価値率!H15,0)</f>
        <v>449</v>
      </c>
      <c r="H103" s="356">
        <f>ROUND('2項目別時系列'!H103*付加価値率!I15,0)</f>
        <v>474</v>
      </c>
      <c r="I103" s="356">
        <f>ROUND('2項目別時系列'!I103*付加価値率!J15,0)</f>
        <v>652</v>
      </c>
      <c r="J103" s="356">
        <f>ROUND('2項目別時系列'!J103*付加価値率!K15,0)</f>
        <v>641</v>
      </c>
      <c r="K103" s="356">
        <f>ROUND('2項目別時系列'!K103*付加価値率!L15,0)</f>
        <v>721</v>
      </c>
      <c r="L103" s="356">
        <f>ROUND('2項目別時系列'!L103*付加価値率!M15,0)</f>
        <v>989</v>
      </c>
      <c r="M103" s="356">
        <f>ROUND('2項目別時系列'!M103*付加価値率!N15,0)</f>
        <v>845</v>
      </c>
      <c r="N103" s="356">
        <f>ROUND('2項目別時系列'!N103*付加価値率!O15,0)</f>
        <v>1201</v>
      </c>
      <c r="O103" s="356">
        <f>ROUND('2項目別時系列'!O103*付加価値率!P15,0)</f>
        <v>1598</v>
      </c>
      <c r="P103" s="356">
        <f>ROUND('2項目別時系列'!P103*付加価値率!Q15,0)</f>
        <v>2418</v>
      </c>
      <c r="Q103" s="356">
        <f>ROUND('2項目別時系列'!Q103*付加価値率!R15,0)</f>
        <v>2160</v>
      </c>
      <c r="R103" s="511">
        <f t="shared" si="100"/>
        <v>-10.7</v>
      </c>
    </row>
    <row r="104" spans="1:18" x14ac:dyDescent="0.2">
      <c r="A104" s="365" t="s">
        <v>125</v>
      </c>
      <c r="B104" s="240" t="s">
        <v>419</v>
      </c>
      <c r="C104" s="98">
        <f>SUM(C105:C107)</f>
        <v>3455</v>
      </c>
      <c r="D104" s="98">
        <f t="shared" ref="D104:J104" si="141">SUM(D105:D107)</f>
        <v>3179</v>
      </c>
      <c r="E104" s="98">
        <f t="shared" si="141"/>
        <v>3389</v>
      </c>
      <c r="F104" s="98">
        <f t="shared" si="141"/>
        <v>3353</v>
      </c>
      <c r="G104" s="98">
        <f t="shared" si="141"/>
        <v>3156</v>
      </c>
      <c r="H104" s="98">
        <f t="shared" si="141"/>
        <v>3287</v>
      </c>
      <c r="I104" s="98">
        <f t="shared" si="141"/>
        <v>3621</v>
      </c>
      <c r="J104" s="98">
        <f t="shared" si="141"/>
        <v>3982</v>
      </c>
      <c r="K104" s="98">
        <f t="shared" ref="K104:L104" si="142">SUM(K105:K107)</f>
        <v>3871</v>
      </c>
      <c r="L104" s="98">
        <f t="shared" si="142"/>
        <v>4358</v>
      </c>
      <c r="M104" s="98">
        <f t="shared" ref="M104:N104" si="143">SUM(M105:M107)</f>
        <v>2760</v>
      </c>
      <c r="N104" s="98">
        <f t="shared" si="143"/>
        <v>3039</v>
      </c>
      <c r="O104" s="98">
        <f t="shared" ref="O104:P104" si="144">SUM(O105:O107)</f>
        <v>3550</v>
      </c>
      <c r="P104" s="98">
        <f t="shared" si="144"/>
        <v>5241</v>
      </c>
      <c r="Q104" s="98">
        <f t="shared" ref="Q104" si="145">SUM(Q105:Q107)</f>
        <v>4711</v>
      </c>
      <c r="R104" s="511">
        <f t="shared" si="100"/>
        <v>-10.1</v>
      </c>
    </row>
    <row r="105" spans="1:18" x14ac:dyDescent="0.2">
      <c r="A105" s="366"/>
      <c r="B105" s="368" t="s">
        <v>154</v>
      </c>
      <c r="C105" s="78">
        <f>ROUND('2項目別時系列'!C105*付加価値率!D13,0)</f>
        <v>363</v>
      </c>
      <c r="D105" s="78">
        <f>ROUND('2項目別時系列'!D105*付加価値率!E13,0)</f>
        <v>422</v>
      </c>
      <c r="E105" s="78">
        <f>ROUND('2項目別時系列'!E105*付加価値率!F13,0)</f>
        <v>453</v>
      </c>
      <c r="F105" s="78">
        <f>ROUND('2項目別時系列'!F105*付加価値率!G13,0)</f>
        <v>445</v>
      </c>
      <c r="G105" s="78">
        <f>ROUND('2項目別時系列'!G105*付加価値率!H13,0)</f>
        <v>440</v>
      </c>
      <c r="H105" s="78">
        <f>ROUND('2項目別時系列'!H105*付加価値率!I13,0)</f>
        <v>503</v>
      </c>
      <c r="I105" s="78">
        <f>ROUND('2項目別時系列'!I105*付加価値率!J13,0)</f>
        <v>604</v>
      </c>
      <c r="J105" s="78">
        <f>ROUND('2項目別時系列'!J105*付加価値率!K13,0)</f>
        <v>759</v>
      </c>
      <c r="K105" s="78">
        <f>ROUND('2項目別時系列'!K105*付加価値率!L13,0)</f>
        <v>781</v>
      </c>
      <c r="L105" s="78">
        <f>ROUND('2項目別時系列'!L105*付加価値率!M13,0)</f>
        <v>727</v>
      </c>
      <c r="M105" s="78">
        <f>ROUND('2項目別時系列'!M105*付加価値率!N13,0)</f>
        <v>537</v>
      </c>
      <c r="N105" s="78">
        <f>ROUND('2項目別時系列'!N105*付加価値率!O13,0)</f>
        <v>503</v>
      </c>
      <c r="O105" s="78">
        <f>ROUND('2項目別時系列'!O105*付加価値率!P13,0)</f>
        <v>826</v>
      </c>
      <c r="P105" s="78">
        <f>ROUND('2項目別時系列'!P105*付加価値率!Q13,0)</f>
        <v>1020</v>
      </c>
      <c r="Q105" s="78">
        <f>ROUND('2項目別時系列'!Q105*付加価値率!R13,0)</f>
        <v>1050</v>
      </c>
      <c r="R105" s="511">
        <f t="shared" si="100"/>
        <v>2.9</v>
      </c>
    </row>
    <row r="106" spans="1:18" x14ac:dyDescent="0.2">
      <c r="A106" s="366"/>
      <c r="B106" s="368" t="s">
        <v>155</v>
      </c>
      <c r="C106" s="78">
        <f>ROUND('2項目別時系列'!C106*付加価値率!D12,0)</f>
        <v>1748</v>
      </c>
      <c r="D106" s="78">
        <f>ROUND('2項目別時系列'!D106*付加価値率!E12,0)</f>
        <v>1634</v>
      </c>
      <c r="E106" s="78">
        <f>ROUND('2項目別時系列'!E106*付加価値率!F12,0)</f>
        <v>1767</v>
      </c>
      <c r="F106" s="78">
        <f>ROUND('2項目別時系列'!F106*付加価値率!G12,0)</f>
        <v>1708</v>
      </c>
      <c r="G106" s="78">
        <f>ROUND('2項目別時系列'!G106*付加価値率!H12,0)</f>
        <v>1564</v>
      </c>
      <c r="H106" s="78">
        <f>ROUND('2項目別時系列'!H106*付加価値率!I12,0)</f>
        <v>1662</v>
      </c>
      <c r="I106" s="78">
        <f>ROUND('2項目別時系列'!I106*付加価値率!J12,0)</f>
        <v>1780</v>
      </c>
      <c r="J106" s="78">
        <f>ROUND('2項目別時系列'!J106*付加価値率!K12,0)</f>
        <v>1911</v>
      </c>
      <c r="K106" s="78">
        <f>ROUND('2項目別時系列'!K106*付加価値率!L12,0)</f>
        <v>1766</v>
      </c>
      <c r="L106" s="78">
        <f>ROUND('2項目別時系列'!L106*付加価値率!M12,0)</f>
        <v>1850</v>
      </c>
      <c r="M106" s="78">
        <f>ROUND('2項目別時系列'!M106*付加価値率!N12,0)</f>
        <v>1152</v>
      </c>
      <c r="N106" s="78">
        <f>ROUND('2項目別時系列'!N106*付加価値率!O12,0)</f>
        <v>1290</v>
      </c>
      <c r="O106" s="78">
        <f>ROUND('2項目別時系列'!O106*付加価値率!P12,0)</f>
        <v>1298</v>
      </c>
      <c r="P106" s="78">
        <f>ROUND('2項目別時系列'!P106*付加価値率!Q12,0)</f>
        <v>1915</v>
      </c>
      <c r="Q106" s="78">
        <f>ROUND('2項目別時系列'!Q106*付加価値率!R12,0)</f>
        <v>1689</v>
      </c>
      <c r="R106" s="511">
        <f t="shared" si="100"/>
        <v>-11.8</v>
      </c>
    </row>
    <row r="107" spans="1:18" x14ac:dyDescent="0.2">
      <c r="A107" s="367"/>
      <c r="B107" s="368" t="s">
        <v>156</v>
      </c>
      <c r="C107" s="80">
        <f>ROUND('2項目別時系列'!C107*付加価値率!D15,0)</f>
        <v>1344</v>
      </c>
      <c r="D107" s="80">
        <f>ROUND('2項目別時系列'!D107*付加価値率!E15,0)</f>
        <v>1123</v>
      </c>
      <c r="E107" s="80">
        <f>ROUND('2項目別時系列'!E107*付加価値率!F15,0)</f>
        <v>1169</v>
      </c>
      <c r="F107" s="80">
        <f>ROUND('2項目別時系列'!F107*付加価値率!G15,0)</f>
        <v>1200</v>
      </c>
      <c r="G107" s="80">
        <f>ROUND('2項目別時系列'!G107*付加価値率!H15,0)</f>
        <v>1152</v>
      </c>
      <c r="H107" s="80">
        <f>ROUND('2項目別時系列'!H107*付加価値率!I15,0)</f>
        <v>1122</v>
      </c>
      <c r="I107" s="80">
        <f>ROUND('2項目別時系列'!I107*付加価値率!J15,0)</f>
        <v>1237</v>
      </c>
      <c r="J107" s="80">
        <f>ROUND('2項目別時系列'!J107*付加価値率!K15,0)</f>
        <v>1312</v>
      </c>
      <c r="K107" s="80">
        <f>ROUND('2項目別時系列'!K107*付加価値率!L15,0)</f>
        <v>1324</v>
      </c>
      <c r="L107" s="80">
        <f>ROUND('2項目別時系列'!L107*付加価値率!M15,0)</f>
        <v>1781</v>
      </c>
      <c r="M107" s="80">
        <f>ROUND('2項目別時系列'!M107*付加価値率!N15,0)</f>
        <v>1071</v>
      </c>
      <c r="N107" s="80">
        <f>ROUND('2項目別時系列'!N107*付加価値率!O15,0)</f>
        <v>1246</v>
      </c>
      <c r="O107" s="80">
        <f>ROUND('2項目別時系列'!O107*付加価値率!P15,0)</f>
        <v>1426</v>
      </c>
      <c r="P107" s="80">
        <f>ROUND('2項目別時系列'!P107*付加価値率!Q15,0)</f>
        <v>2306</v>
      </c>
      <c r="Q107" s="80">
        <f>ROUND('2項目別時系列'!Q107*付加価値率!R15,0)</f>
        <v>1972</v>
      </c>
      <c r="R107" s="511">
        <f t="shared" si="100"/>
        <v>-14.5</v>
      </c>
    </row>
    <row r="108" spans="1:18" x14ac:dyDescent="0.2">
      <c r="A108" s="366" t="s">
        <v>127</v>
      </c>
      <c r="B108" s="240" t="s">
        <v>419</v>
      </c>
      <c r="C108" s="99">
        <f>SUM(C109:C111)</f>
        <v>6438</v>
      </c>
      <c r="D108" s="99">
        <f t="shared" ref="D108:J108" si="146">SUM(D109:D111)</f>
        <v>6002</v>
      </c>
      <c r="E108" s="99">
        <f t="shared" si="146"/>
        <v>5877</v>
      </c>
      <c r="F108" s="99">
        <f t="shared" si="146"/>
        <v>5900</v>
      </c>
      <c r="G108" s="99">
        <f t="shared" si="146"/>
        <v>5751</v>
      </c>
      <c r="H108" s="99">
        <f t="shared" si="146"/>
        <v>6316</v>
      </c>
      <c r="I108" s="99">
        <f t="shared" si="146"/>
        <v>7339</v>
      </c>
      <c r="J108" s="99">
        <f t="shared" si="146"/>
        <v>7512</v>
      </c>
      <c r="K108" s="99">
        <f t="shared" ref="K108:L108" si="147">SUM(K109:K111)</f>
        <v>6916</v>
      </c>
      <c r="L108" s="99">
        <f t="shared" si="147"/>
        <v>7858</v>
      </c>
      <c r="M108" s="99">
        <f t="shared" ref="M108:N108" si="148">SUM(M109:M111)</f>
        <v>3722</v>
      </c>
      <c r="N108" s="99">
        <f t="shared" si="148"/>
        <v>4992</v>
      </c>
      <c r="O108" s="99">
        <f t="shared" ref="O108:P108" si="149">SUM(O109:O111)</f>
        <v>6810</v>
      </c>
      <c r="P108" s="99">
        <f t="shared" si="149"/>
        <v>9201</v>
      </c>
      <c r="Q108" s="99">
        <f t="shared" ref="Q108" si="150">SUM(Q109:Q111)</f>
        <v>7402</v>
      </c>
      <c r="R108" s="511">
        <f t="shared" si="100"/>
        <v>-19.600000000000001</v>
      </c>
    </row>
    <row r="109" spans="1:18" x14ac:dyDescent="0.2">
      <c r="A109" s="366"/>
      <c r="B109" s="368" t="s">
        <v>154</v>
      </c>
      <c r="C109" s="78">
        <f>ROUND('2項目別時系列'!C109*付加価値率!D13,0)</f>
        <v>208</v>
      </c>
      <c r="D109" s="78">
        <f>ROUND('2項目別時系列'!D109*付加価値率!E13,0)</f>
        <v>128</v>
      </c>
      <c r="E109" s="78">
        <f>ROUND('2項目別時系列'!E109*付加価値率!F13,0)</f>
        <v>127</v>
      </c>
      <c r="F109" s="78">
        <f>ROUND('2項目別時系列'!F109*付加価値率!G13,0)</f>
        <v>111</v>
      </c>
      <c r="G109" s="78">
        <f>ROUND('2項目別時系列'!G109*付加価値率!H13,0)</f>
        <v>118</v>
      </c>
      <c r="H109" s="78">
        <f>ROUND('2項目別時系列'!H109*付加価値率!I13,0)</f>
        <v>153</v>
      </c>
      <c r="I109" s="78">
        <f>ROUND('2項目別時系列'!I109*付加価値率!J13,0)</f>
        <v>182</v>
      </c>
      <c r="J109" s="78">
        <f>ROUND('2項目別時系列'!J109*付加価値率!K13,0)</f>
        <v>267</v>
      </c>
      <c r="K109" s="78">
        <f>ROUND('2項目別時系列'!K109*付加価値率!L13,0)</f>
        <v>309</v>
      </c>
      <c r="L109" s="78">
        <f>ROUND('2項目別時系列'!L109*付加価値率!M13,0)</f>
        <v>243</v>
      </c>
      <c r="M109" s="78">
        <f>ROUND('2項目別時系列'!M109*付加価値率!N13,0)</f>
        <v>112</v>
      </c>
      <c r="N109" s="78">
        <f>ROUND('2項目別時系列'!N109*付加価値率!O13,0)</f>
        <v>112</v>
      </c>
      <c r="O109" s="78">
        <f>ROUND('2項目別時系列'!O109*付加価値率!P13,0)</f>
        <v>222</v>
      </c>
      <c r="P109" s="78">
        <f>ROUND('2項目別時系列'!P109*付加価値率!Q13,0)</f>
        <v>285</v>
      </c>
      <c r="Q109" s="78">
        <f>ROUND('2項目別時系列'!Q109*付加価値率!R13,0)</f>
        <v>286</v>
      </c>
      <c r="R109" s="511">
        <f t="shared" si="100"/>
        <v>0.4</v>
      </c>
    </row>
    <row r="110" spans="1:18" x14ac:dyDescent="0.2">
      <c r="A110" s="366"/>
      <c r="B110" s="368" t="s">
        <v>155</v>
      </c>
      <c r="C110" s="78">
        <f>ROUND('2項目別時系列'!C110*付加価値率!D12,0)</f>
        <v>3261</v>
      </c>
      <c r="D110" s="78">
        <f>ROUND('2項目別時系列'!D110*付加価値率!E12,0)</f>
        <v>3092</v>
      </c>
      <c r="E110" s="78">
        <f>ROUND('2項目別時系列'!E110*付加価値率!F12,0)</f>
        <v>3152</v>
      </c>
      <c r="F110" s="78">
        <f>ROUND('2項目別時系列'!F110*付加価値率!G12,0)</f>
        <v>2996</v>
      </c>
      <c r="G110" s="78">
        <f>ROUND('2項目別時系列'!G110*付加価値率!H12,0)</f>
        <v>2879</v>
      </c>
      <c r="H110" s="78">
        <f>ROUND('2項目別時系列'!H110*付加価値率!I12,0)</f>
        <v>3333</v>
      </c>
      <c r="I110" s="78">
        <f>ROUND('2項目別時系列'!I110*付加価値率!J12,0)</f>
        <v>3772</v>
      </c>
      <c r="J110" s="78">
        <f>ROUND('2項目別時系列'!J110*付加価値率!K12,0)</f>
        <v>3745</v>
      </c>
      <c r="K110" s="78">
        <f>ROUND('2項目別時系列'!K110*付加価値率!L12,0)</f>
        <v>3161</v>
      </c>
      <c r="L110" s="78">
        <f>ROUND('2項目別時系列'!L110*付加価値率!M12,0)</f>
        <v>2926</v>
      </c>
      <c r="M110" s="78">
        <f>ROUND('2項目別時系列'!M110*付加価値率!N12,0)</f>
        <v>1293</v>
      </c>
      <c r="N110" s="78">
        <f>ROUND('2項目別時系列'!N110*付加価値率!O12,0)</f>
        <v>1753</v>
      </c>
      <c r="O110" s="78">
        <f>ROUND('2項目別時系列'!O110*付加価値率!P12,0)</f>
        <v>2141</v>
      </c>
      <c r="P110" s="78">
        <f>ROUND('2項目別時系列'!P110*付加価値率!Q12,0)</f>
        <v>3016</v>
      </c>
      <c r="Q110" s="78">
        <f>ROUND('2項目別時系列'!Q110*付加価値率!R12,0)</f>
        <v>2456</v>
      </c>
      <c r="R110" s="511">
        <f t="shared" si="100"/>
        <v>-18.600000000000001</v>
      </c>
    </row>
    <row r="111" spans="1:18" x14ac:dyDescent="0.2">
      <c r="A111" s="367"/>
      <c r="B111" s="369" t="s">
        <v>156</v>
      </c>
      <c r="C111" s="80">
        <f>ROUND('2項目別時系列'!C111*付加価値率!D15,0)</f>
        <v>2969</v>
      </c>
      <c r="D111" s="80">
        <f>ROUND('2項目別時系列'!D111*付加価値率!E15,0)</f>
        <v>2782</v>
      </c>
      <c r="E111" s="80">
        <f>ROUND('2項目別時系列'!E111*付加価値率!F15,0)</f>
        <v>2598</v>
      </c>
      <c r="F111" s="80">
        <f>ROUND('2項目別時系列'!F111*付加価値率!G15,0)</f>
        <v>2793</v>
      </c>
      <c r="G111" s="80">
        <f>ROUND('2項目別時系列'!G111*付加価値率!H15,0)</f>
        <v>2754</v>
      </c>
      <c r="H111" s="80">
        <f>ROUND('2項目別時系列'!H111*付加価値率!I15,0)</f>
        <v>2830</v>
      </c>
      <c r="I111" s="80">
        <f>ROUND('2項目別時系列'!I111*付加価値率!J15,0)</f>
        <v>3385</v>
      </c>
      <c r="J111" s="80">
        <f>ROUND('2項目別時系列'!J111*付加価値率!K15,0)</f>
        <v>3500</v>
      </c>
      <c r="K111" s="80">
        <f>ROUND('2項目別時系列'!K111*付加価値率!L15,0)</f>
        <v>3446</v>
      </c>
      <c r="L111" s="80">
        <f>ROUND('2項目別時系列'!L111*付加価値率!M15,0)</f>
        <v>4689</v>
      </c>
      <c r="M111" s="80">
        <f>ROUND('2項目別時系列'!M111*付加価値率!N15,0)</f>
        <v>2317</v>
      </c>
      <c r="N111" s="80">
        <f>ROUND('2項目別時系列'!N111*付加価値率!O15,0)</f>
        <v>3127</v>
      </c>
      <c r="O111" s="80">
        <f>ROUND('2項目別時系列'!O111*付加価値率!P15,0)</f>
        <v>4447</v>
      </c>
      <c r="P111" s="80">
        <f>ROUND('2項目別時系列'!P111*付加価値率!Q15,0)</f>
        <v>5900</v>
      </c>
      <c r="Q111" s="80">
        <f>ROUND('2項目別時系列'!Q111*付加価値率!R15,0)</f>
        <v>4660</v>
      </c>
      <c r="R111" s="511">
        <f t="shared" si="100"/>
        <v>-21</v>
      </c>
    </row>
    <row r="112" spans="1:18" x14ac:dyDescent="0.2">
      <c r="A112" s="366" t="s">
        <v>251</v>
      </c>
      <c r="B112" s="240" t="s">
        <v>419</v>
      </c>
      <c r="C112" s="99">
        <f>SUM(C113:C115)</f>
        <v>7021</v>
      </c>
      <c r="D112" s="99">
        <f t="shared" ref="D112:J112" si="151">SUM(D113:D115)</f>
        <v>6860</v>
      </c>
      <c r="E112" s="99">
        <f t="shared" si="151"/>
        <v>6932</v>
      </c>
      <c r="F112" s="99">
        <f t="shared" si="151"/>
        <v>6959</v>
      </c>
      <c r="G112" s="99">
        <f t="shared" si="151"/>
        <v>7048</v>
      </c>
      <c r="H112" s="99">
        <f t="shared" si="151"/>
        <v>8326</v>
      </c>
      <c r="I112" s="99">
        <f t="shared" si="151"/>
        <v>9087</v>
      </c>
      <c r="J112" s="99">
        <f t="shared" si="151"/>
        <v>9213</v>
      </c>
      <c r="K112" s="99">
        <f t="shared" ref="K112:L112" si="152">SUM(K113:K115)</f>
        <v>8664</v>
      </c>
      <c r="L112" s="99">
        <f t="shared" si="152"/>
        <v>10045</v>
      </c>
      <c r="M112" s="99">
        <f t="shared" ref="M112:N112" si="153">SUM(M113:M115)</f>
        <v>5148</v>
      </c>
      <c r="N112" s="99">
        <f t="shared" si="153"/>
        <v>6900</v>
      </c>
      <c r="O112" s="99">
        <f t="shared" ref="O112:P112" si="154">SUM(O113:O115)</f>
        <v>9493</v>
      </c>
      <c r="P112" s="99">
        <f t="shared" si="154"/>
        <v>12022</v>
      </c>
      <c r="Q112" s="99">
        <f t="shared" ref="Q112" si="155">SUM(Q113:Q115)</f>
        <v>11102</v>
      </c>
      <c r="R112" s="511">
        <f t="shared" si="100"/>
        <v>-7.7</v>
      </c>
    </row>
    <row r="113" spans="1:18" x14ac:dyDescent="0.2">
      <c r="A113" s="366"/>
      <c r="B113" s="368" t="s">
        <v>154</v>
      </c>
      <c r="C113" s="78">
        <f>ROUND('2項目別時系列'!C113*付加価値率!D13,0)</f>
        <v>644</v>
      </c>
      <c r="D113" s="78">
        <f>ROUND('2項目別時系列'!D113*付加価値率!E13,0)</f>
        <v>726</v>
      </c>
      <c r="E113" s="78">
        <f>ROUND('2項目別時系列'!E113*付加価値率!F13,0)</f>
        <v>770</v>
      </c>
      <c r="F113" s="78">
        <f>ROUND('2項目別時系列'!F113*付加価値率!G13,0)</f>
        <v>791</v>
      </c>
      <c r="G113" s="78">
        <f>ROUND('2項目別時系列'!G113*付加価値率!H13,0)</f>
        <v>945</v>
      </c>
      <c r="H113" s="78">
        <f>ROUND('2項目別時系列'!H113*付加価値率!I13,0)</f>
        <v>1228</v>
      </c>
      <c r="I113" s="78">
        <f>ROUND('2項目別時系列'!I113*付加価値率!J13,0)</f>
        <v>1446</v>
      </c>
      <c r="J113" s="78">
        <f>ROUND('2項目別時系列'!J113*付加価値率!K13,0)</f>
        <v>1487</v>
      </c>
      <c r="K113" s="78">
        <f>ROUND('2項目別時系列'!K113*付加価値率!L13,0)</f>
        <v>1514</v>
      </c>
      <c r="L113" s="78">
        <f>ROUND('2項目別時系列'!L113*付加価値率!M13,0)</f>
        <v>1359</v>
      </c>
      <c r="M113" s="78">
        <f>ROUND('2項目別時系列'!M113*付加価値率!N13,0)</f>
        <v>830</v>
      </c>
      <c r="N113" s="78">
        <f>ROUND('2項目別時系列'!N113*付加価値率!O13,0)</f>
        <v>833</v>
      </c>
      <c r="O113" s="78">
        <f>ROUND('2項目別時系列'!O113*付加価値率!P13,0)</f>
        <v>1627</v>
      </c>
      <c r="P113" s="78">
        <f>ROUND('2項目別時系列'!P113*付加価値率!Q13,0)</f>
        <v>2074</v>
      </c>
      <c r="Q113" s="78">
        <f>ROUND('2項目別時系列'!Q113*付加価値率!R13,0)</f>
        <v>2098</v>
      </c>
      <c r="R113" s="511">
        <f t="shared" si="100"/>
        <v>1.2</v>
      </c>
    </row>
    <row r="114" spans="1:18" x14ac:dyDescent="0.2">
      <c r="A114" s="366"/>
      <c r="B114" s="368" t="s">
        <v>155</v>
      </c>
      <c r="C114" s="78">
        <f>ROUND('2項目別時系列'!C114*付加価値率!D12,0)</f>
        <v>3650</v>
      </c>
      <c r="D114" s="78">
        <f>ROUND('2項目別時系列'!D114*付加価値率!E12,0)</f>
        <v>3602</v>
      </c>
      <c r="E114" s="78">
        <f>ROUND('2項目別時系列'!E114*付加価値率!F12,0)</f>
        <v>3721</v>
      </c>
      <c r="F114" s="78">
        <f>ROUND('2項目別時系列'!F114*付加価値率!G12,0)</f>
        <v>3631</v>
      </c>
      <c r="G114" s="78">
        <f>ROUND('2項目別時系列'!G114*付加価値率!H12,0)</f>
        <v>3584</v>
      </c>
      <c r="H114" s="78">
        <f>ROUND('2項目別時系列'!H114*付加価値率!I12,0)</f>
        <v>4318</v>
      </c>
      <c r="I114" s="78">
        <f>ROUND('2項目別時系列'!I114*付加価値率!J12,0)</f>
        <v>4611</v>
      </c>
      <c r="J114" s="78">
        <f>ROUND('2項目別時系列'!J114*付加価値率!K12,0)</f>
        <v>4607</v>
      </c>
      <c r="K114" s="78">
        <f>ROUND('2項目別時系列'!K114*付加価値率!L12,0)</f>
        <v>4097</v>
      </c>
      <c r="L114" s="78">
        <f>ROUND('2項目別時系列'!L114*付加価値率!M12,0)</f>
        <v>4357</v>
      </c>
      <c r="M114" s="78">
        <f>ROUND('2項目別時系列'!M114*付加価値率!N12,0)</f>
        <v>2243</v>
      </c>
      <c r="N114" s="78">
        <f>ROUND('2項目別時系列'!N114*付加価値率!O12,0)</f>
        <v>3043</v>
      </c>
      <c r="O114" s="78">
        <f>ROUND('2項目別時系列'!O114*付加価値率!P12,0)</f>
        <v>3910</v>
      </c>
      <c r="P114" s="78">
        <f>ROUND('2項目別時系列'!P114*付加価値率!Q12,0)</f>
        <v>5008</v>
      </c>
      <c r="Q114" s="78">
        <f>ROUND('2項目別時系列'!Q114*付加価値率!R12,0)</f>
        <v>4497</v>
      </c>
      <c r="R114" s="511">
        <f t="shared" si="100"/>
        <v>-10.199999999999999</v>
      </c>
    </row>
    <row r="115" spans="1:18" x14ac:dyDescent="0.2">
      <c r="A115" s="367"/>
      <c r="B115" s="369" t="s">
        <v>156</v>
      </c>
      <c r="C115" s="80">
        <f>ROUND('2項目別時系列'!C115*付加価値率!D15,0)</f>
        <v>2727</v>
      </c>
      <c r="D115" s="80">
        <f>ROUND('2項目別時系列'!D115*付加価値率!E15,0)</f>
        <v>2532</v>
      </c>
      <c r="E115" s="80">
        <f>ROUND('2項目別時系列'!E115*付加価値率!F15,0)</f>
        <v>2441</v>
      </c>
      <c r="F115" s="80">
        <f>ROUND('2項目別時系列'!F115*付加価値率!G15,0)</f>
        <v>2537</v>
      </c>
      <c r="G115" s="80">
        <f>ROUND('2項目別時系列'!G115*付加価値率!H15,0)</f>
        <v>2519</v>
      </c>
      <c r="H115" s="80">
        <f>ROUND('2項目別時系列'!H115*付加価値率!I15,0)</f>
        <v>2780</v>
      </c>
      <c r="I115" s="80">
        <f>ROUND('2項目別時系列'!I115*付加価値率!J15,0)</f>
        <v>3030</v>
      </c>
      <c r="J115" s="80">
        <f>ROUND('2項目別時系列'!J115*付加価値率!K15,0)</f>
        <v>3119</v>
      </c>
      <c r="K115" s="80">
        <f>ROUND('2項目別時系列'!K115*付加価値率!L15,0)</f>
        <v>3053</v>
      </c>
      <c r="L115" s="80">
        <f>ROUND('2項目別時系列'!L115*付加価値率!M15,0)</f>
        <v>4329</v>
      </c>
      <c r="M115" s="80">
        <f>ROUND('2項目別時系列'!M115*付加価値率!N15,0)</f>
        <v>2075</v>
      </c>
      <c r="N115" s="80">
        <f>ROUND('2項目別時系列'!N115*付加価値率!O15,0)</f>
        <v>3024</v>
      </c>
      <c r="O115" s="80">
        <f>ROUND('2項目別時系列'!O115*付加価値率!P15,0)</f>
        <v>3956</v>
      </c>
      <c r="P115" s="80">
        <f>ROUND('2項目別時系列'!P115*付加価値率!Q15,0)</f>
        <v>4940</v>
      </c>
      <c r="Q115" s="80">
        <f>ROUND('2項目別時系列'!Q115*付加価値率!R15,0)</f>
        <v>4507</v>
      </c>
      <c r="R115" s="511">
        <f t="shared" si="100"/>
        <v>-8.8000000000000007</v>
      </c>
    </row>
    <row r="116" spans="1:18" x14ac:dyDescent="0.2">
      <c r="A116" s="366" t="s">
        <v>126</v>
      </c>
      <c r="B116" s="240" t="s">
        <v>419</v>
      </c>
      <c r="C116" s="99">
        <f>SUM(C117:C119)</f>
        <v>4253</v>
      </c>
      <c r="D116" s="99">
        <f t="shared" ref="D116:J116" si="156">SUM(D117:D119)</f>
        <v>4188</v>
      </c>
      <c r="E116" s="99">
        <f t="shared" si="156"/>
        <v>4078</v>
      </c>
      <c r="F116" s="99">
        <f t="shared" si="156"/>
        <v>4305</v>
      </c>
      <c r="G116" s="99">
        <f t="shared" si="156"/>
        <v>3953</v>
      </c>
      <c r="H116" s="99">
        <f t="shared" si="156"/>
        <v>4528</v>
      </c>
      <c r="I116" s="99">
        <f t="shared" si="156"/>
        <v>4697</v>
      </c>
      <c r="J116" s="99">
        <f t="shared" si="156"/>
        <v>4337</v>
      </c>
      <c r="K116" s="99">
        <f t="shared" ref="K116:L116" si="157">SUM(K117:K119)</f>
        <v>4196</v>
      </c>
      <c r="L116" s="99">
        <f t="shared" si="157"/>
        <v>4625</v>
      </c>
      <c r="M116" s="99">
        <f t="shared" ref="M116:N116" si="158">SUM(M117:M119)</f>
        <v>3096</v>
      </c>
      <c r="N116" s="99">
        <f t="shared" si="158"/>
        <v>3797</v>
      </c>
      <c r="O116" s="99">
        <f t="shared" ref="O116:P116" si="159">SUM(O117:O119)</f>
        <v>4005</v>
      </c>
      <c r="P116" s="99">
        <f t="shared" si="159"/>
        <v>5175</v>
      </c>
      <c r="Q116" s="99">
        <f t="shared" ref="Q116" si="160">SUM(Q117:Q119)</f>
        <v>4946</v>
      </c>
      <c r="R116" s="511">
        <f t="shared" si="100"/>
        <v>-4.4000000000000004</v>
      </c>
    </row>
    <row r="117" spans="1:18" x14ac:dyDescent="0.2">
      <c r="A117" s="366"/>
      <c r="B117" s="366" t="s">
        <v>154</v>
      </c>
      <c r="C117" s="78">
        <f>ROUND('2項目別時系列'!C117*付加価値率!D13,0)</f>
        <v>136</v>
      </c>
      <c r="D117" s="78">
        <f>ROUND('2項目別時系列'!D117*付加価値率!E13,0)</f>
        <v>141</v>
      </c>
      <c r="E117" s="78">
        <f>ROUND('2項目別時系列'!E117*付加価値率!F13,0)</f>
        <v>144</v>
      </c>
      <c r="F117" s="78">
        <f>ROUND('2項目別時系列'!F117*付加価値率!G13,0)</f>
        <v>153</v>
      </c>
      <c r="G117" s="78">
        <f>ROUND('2項目別時系列'!G117*付加価値率!H13,0)</f>
        <v>159</v>
      </c>
      <c r="H117" s="78">
        <f>ROUND('2項目別時系列'!H117*付加価値率!I13,0)</f>
        <v>202</v>
      </c>
      <c r="I117" s="78">
        <f>ROUND('2項目別時系列'!I117*付加価値率!J13,0)</f>
        <v>224</v>
      </c>
      <c r="J117" s="78">
        <f>ROUND('2項目別時系列'!J117*付加価値率!K13,0)</f>
        <v>229</v>
      </c>
      <c r="K117" s="78">
        <f>ROUND('2項目別時系列'!K117*付加価値率!L13,0)</f>
        <v>237</v>
      </c>
      <c r="L117" s="78">
        <f>ROUND('2項目別時系列'!L117*付加価値率!M13,0)</f>
        <v>212</v>
      </c>
      <c r="M117" s="78">
        <f>ROUND('2項目別時系列'!M117*付加価値率!N13,0)</f>
        <v>136</v>
      </c>
      <c r="N117" s="78">
        <f>ROUND('2項目別時系列'!N117*付加価値率!O13,0)</f>
        <v>132</v>
      </c>
      <c r="O117" s="78">
        <f>ROUND('2項目別時系列'!O117*付加価値率!P13,0)</f>
        <v>194</v>
      </c>
      <c r="P117" s="78">
        <f>ROUND('2項目別時系列'!P117*付加価値率!Q13,0)</f>
        <v>251</v>
      </c>
      <c r="Q117" s="78">
        <f>ROUND('2項目別時系列'!Q117*付加価値率!R13,0)</f>
        <v>280</v>
      </c>
      <c r="R117" s="511">
        <f t="shared" si="100"/>
        <v>11.6</v>
      </c>
    </row>
    <row r="118" spans="1:18" x14ac:dyDescent="0.2">
      <c r="A118" s="366"/>
      <c r="B118" s="366" t="s">
        <v>155</v>
      </c>
      <c r="C118" s="78">
        <f>ROUND('2項目別時系列'!C118*付加価値率!D12,0)</f>
        <v>2204</v>
      </c>
      <c r="D118" s="78">
        <f>ROUND('2項目別時系列'!D118*付加価値率!E12,0)</f>
        <v>2224</v>
      </c>
      <c r="E118" s="78">
        <f>ROUND('2項目別時系列'!E118*付加価値率!F12,0)</f>
        <v>2244</v>
      </c>
      <c r="F118" s="78">
        <f>ROUND('2項目別時系列'!F118*付加価値率!G12,0)</f>
        <v>2264</v>
      </c>
      <c r="G118" s="78">
        <f>ROUND('2項目別時系列'!G118*付加価値率!H12,0)</f>
        <v>2050</v>
      </c>
      <c r="H118" s="78">
        <f>ROUND('2項目別時系列'!H118*付加価値率!I12,0)</f>
        <v>2455</v>
      </c>
      <c r="I118" s="78">
        <f>ROUND('2項目別時系列'!I118*付加価値率!J12,0)</f>
        <v>2491</v>
      </c>
      <c r="J118" s="78">
        <f>ROUND('2項目別時系列'!J118*付加価値率!K12,0)</f>
        <v>2249</v>
      </c>
      <c r="K118" s="78">
        <f>ROUND('2項目別時系列'!K118*付加価値率!L12,0)</f>
        <v>2033</v>
      </c>
      <c r="L118" s="78">
        <f>ROUND('2項目別時系列'!L118*付加価値率!M12,0)</f>
        <v>1913</v>
      </c>
      <c r="M118" s="78">
        <f>ROUND('2項目別時系列'!M118*付加価値率!N12,0)</f>
        <v>1232</v>
      </c>
      <c r="N118" s="78">
        <f>ROUND('2項目別時系列'!N118*付加価値率!O12,0)</f>
        <v>1499</v>
      </c>
      <c r="O118" s="78">
        <f>ROUND('2項目別時系列'!O118*付加価値率!P12,0)</f>
        <v>1416</v>
      </c>
      <c r="P118" s="78">
        <f>ROUND('2項目別時系列'!P118*付加価値率!Q12,0)</f>
        <v>1895</v>
      </c>
      <c r="Q118" s="78">
        <f>ROUND('2項目別時系列'!Q118*付加価値率!R12,0)</f>
        <v>1824</v>
      </c>
      <c r="R118" s="511">
        <f t="shared" si="100"/>
        <v>-3.7</v>
      </c>
    </row>
    <row r="119" spans="1:18" x14ac:dyDescent="0.2">
      <c r="A119" s="367"/>
      <c r="B119" s="367" t="s">
        <v>156</v>
      </c>
      <c r="C119" s="80">
        <f>ROUND('2項目別時系列'!C119*付加価値率!D15,0)</f>
        <v>1913</v>
      </c>
      <c r="D119" s="80">
        <f>ROUND('2項目別時系列'!D119*付加価値率!E15,0)</f>
        <v>1823</v>
      </c>
      <c r="E119" s="80">
        <f>ROUND('2項目別時系列'!E119*付加価値率!F15,0)</f>
        <v>1690</v>
      </c>
      <c r="F119" s="80">
        <f>ROUND('2項目別時系列'!F119*付加価値率!G15,0)</f>
        <v>1888</v>
      </c>
      <c r="G119" s="80">
        <f>ROUND('2項目別時系列'!G119*付加価値率!H15,0)</f>
        <v>1744</v>
      </c>
      <c r="H119" s="80">
        <f>ROUND('2項目別時系列'!H119*付加価値率!I15,0)</f>
        <v>1871</v>
      </c>
      <c r="I119" s="80">
        <f>ROUND('2項目別時系列'!I119*付加価値率!J15,0)</f>
        <v>1982</v>
      </c>
      <c r="J119" s="80">
        <f>ROUND('2項目別時系列'!J119*付加価値率!K15,0)</f>
        <v>1859</v>
      </c>
      <c r="K119" s="80">
        <f>ROUND('2項目別時系列'!K119*付加価値率!L15,0)</f>
        <v>1926</v>
      </c>
      <c r="L119" s="80">
        <f>ROUND('2項目別時系列'!L119*付加価値率!M15,0)</f>
        <v>2500</v>
      </c>
      <c r="M119" s="80">
        <f>ROUND('2項目別時系列'!M119*付加価値率!N15,0)</f>
        <v>1728</v>
      </c>
      <c r="N119" s="80">
        <f>ROUND('2項目別時系列'!N119*付加価値率!O15,0)</f>
        <v>2166</v>
      </c>
      <c r="O119" s="80">
        <f>ROUND('2項目別時系列'!O119*付加価値率!P15,0)</f>
        <v>2395</v>
      </c>
      <c r="P119" s="80">
        <f>ROUND('2項目別時系列'!P119*付加価値率!Q15,0)</f>
        <v>3029</v>
      </c>
      <c r="Q119" s="80">
        <f>ROUND('2項目別時系列'!Q119*付加価値率!R15,0)</f>
        <v>2842</v>
      </c>
      <c r="R119" s="511">
        <f t="shared" si="100"/>
        <v>-6.2</v>
      </c>
    </row>
    <row r="120" spans="1:18" x14ac:dyDescent="0.2">
      <c r="A120" s="366" t="s">
        <v>128</v>
      </c>
      <c r="B120" s="240" t="s">
        <v>419</v>
      </c>
      <c r="C120" s="99">
        <f>SUM(C121:C123)</f>
        <v>879</v>
      </c>
      <c r="D120" s="99">
        <f t="shared" ref="D120:J120" si="161">SUM(D121:D123)</f>
        <v>694</v>
      </c>
      <c r="E120" s="99">
        <f t="shared" si="161"/>
        <v>684</v>
      </c>
      <c r="F120" s="99">
        <f t="shared" si="161"/>
        <v>643</v>
      </c>
      <c r="G120" s="99">
        <f t="shared" si="161"/>
        <v>661</v>
      </c>
      <c r="H120" s="99">
        <f t="shared" si="161"/>
        <v>760</v>
      </c>
      <c r="I120" s="99">
        <f t="shared" si="161"/>
        <v>797</v>
      </c>
      <c r="J120" s="99">
        <f t="shared" si="161"/>
        <v>830</v>
      </c>
      <c r="K120" s="99">
        <f t="shared" ref="K120:L120" si="162">SUM(K121:K123)</f>
        <v>795</v>
      </c>
      <c r="L120" s="99">
        <f t="shared" si="162"/>
        <v>868</v>
      </c>
      <c r="M120" s="99">
        <f t="shared" ref="M120:N120" si="163">SUM(M121:M123)</f>
        <v>374</v>
      </c>
      <c r="N120" s="99">
        <f t="shared" si="163"/>
        <v>412</v>
      </c>
      <c r="O120" s="99">
        <f t="shared" ref="O120:P120" si="164">SUM(O121:O123)</f>
        <v>606</v>
      </c>
      <c r="P120" s="99">
        <f t="shared" si="164"/>
        <v>895</v>
      </c>
      <c r="Q120" s="99">
        <f t="shared" ref="Q120" si="165">SUM(Q121:Q123)</f>
        <v>794</v>
      </c>
      <c r="R120" s="511">
        <f t="shared" si="100"/>
        <v>-11.3</v>
      </c>
    </row>
    <row r="121" spans="1:18" x14ac:dyDescent="0.2">
      <c r="A121" s="366"/>
      <c r="B121" s="368" t="s">
        <v>154</v>
      </c>
      <c r="C121" s="78">
        <f>ROUND('2項目別時系列'!C121*付加価値率!D13,0)</f>
        <v>77</v>
      </c>
      <c r="D121" s="78">
        <f>ROUND('2項目別時系列'!D121*付加価値率!E13,0)</f>
        <v>11</v>
      </c>
      <c r="E121" s="78">
        <f>ROUND('2項目別時系列'!E121*付加価値率!F13,0)</f>
        <v>50</v>
      </c>
      <c r="F121" s="78">
        <f>ROUND('2項目別時系列'!F121*付加価値率!G13,0)</f>
        <v>60</v>
      </c>
      <c r="G121" s="78">
        <f>ROUND('2項目別時系列'!G121*付加価値率!H13,0)</f>
        <v>83</v>
      </c>
      <c r="H121" s="78">
        <f>ROUND('2項目別時系列'!H121*付加価値率!I13,0)</f>
        <v>112</v>
      </c>
      <c r="I121" s="78">
        <f>ROUND('2項目別時系列'!I121*付加価値率!J13,0)</f>
        <v>132</v>
      </c>
      <c r="J121" s="78">
        <f>ROUND('2項目別時系列'!J121*付加価値率!K13,0)</f>
        <v>128</v>
      </c>
      <c r="K121" s="78">
        <f>ROUND('2項目別時系列'!K121*付加価値率!L13,0)</f>
        <v>123</v>
      </c>
      <c r="L121" s="78">
        <f>ROUND('2項目別時系列'!L121*付加価値率!M13,0)</f>
        <v>112</v>
      </c>
      <c r="M121" s="78">
        <f>ROUND('2項目別時系列'!M121*付加価値率!N13,0)</f>
        <v>85</v>
      </c>
      <c r="N121" s="78">
        <f>ROUND('2項目別時系列'!N121*付加価値率!O13,0)</f>
        <v>73</v>
      </c>
      <c r="O121" s="78">
        <f>ROUND('2項目別時系列'!O121*付加価値率!P13,0)</f>
        <v>110</v>
      </c>
      <c r="P121" s="78">
        <f>ROUND('2項目別時系列'!P121*付加価値率!Q13,0)</f>
        <v>165</v>
      </c>
      <c r="Q121" s="78">
        <f>ROUND('2項目別時系列'!Q121*付加価値率!R13,0)</f>
        <v>172</v>
      </c>
      <c r="R121" s="511">
        <f t="shared" si="100"/>
        <v>4.2</v>
      </c>
    </row>
    <row r="122" spans="1:18" x14ac:dyDescent="0.2">
      <c r="A122" s="366"/>
      <c r="B122" s="368" t="s">
        <v>155</v>
      </c>
      <c r="C122" s="78">
        <f>ROUND('2項目別時系列'!C122*付加価値率!D12,0)</f>
        <v>441</v>
      </c>
      <c r="D122" s="78">
        <f>ROUND('2項目別時系列'!D122*付加価値率!E12,0)</f>
        <v>354</v>
      </c>
      <c r="E122" s="78">
        <f>ROUND('2項目別時系列'!E122*付加価値率!F12,0)</f>
        <v>364</v>
      </c>
      <c r="F122" s="78">
        <f>ROUND('2項目別時系列'!F122*付加価値率!G12,0)</f>
        <v>329</v>
      </c>
      <c r="G122" s="78">
        <f>ROUND('2項目別時系列'!G122*付加価値率!H12,0)</f>
        <v>325</v>
      </c>
      <c r="H122" s="78">
        <f>ROUND('2項目別時系列'!H122*付加価値率!I12,0)</f>
        <v>383</v>
      </c>
      <c r="I122" s="78">
        <f>ROUND('2項目別時系列'!I122*付加価値率!J12,0)</f>
        <v>389</v>
      </c>
      <c r="J122" s="78">
        <f>ROUND('2項目別時系列'!J122*付加価値率!K12,0)</f>
        <v>401</v>
      </c>
      <c r="K122" s="78">
        <f>ROUND('2項目別時系列'!K122*付加価値率!L12,0)</f>
        <v>362</v>
      </c>
      <c r="L122" s="78">
        <f>ROUND('2項目別時系列'!L122*付加価値率!M12,0)</f>
        <v>355</v>
      </c>
      <c r="M122" s="78">
        <f>ROUND('2項目別時系列'!M122*付加価値率!N12,0)</f>
        <v>163</v>
      </c>
      <c r="N122" s="78">
        <f>ROUND('2項目別時系列'!N122*付加価値率!O12,0)</f>
        <v>179</v>
      </c>
      <c r="O122" s="78">
        <f>ROUND('2項目別時系列'!O122*付加価値率!P12,0)</f>
        <v>215</v>
      </c>
      <c r="P122" s="78">
        <f>ROUND('2項目別時系列'!P122*付加価値率!Q12,0)</f>
        <v>326</v>
      </c>
      <c r="Q122" s="78">
        <f>ROUND('2項目別時系列'!Q122*付加価値率!R12,0)</f>
        <v>284</v>
      </c>
      <c r="R122" s="511">
        <f t="shared" si="100"/>
        <v>-12.9</v>
      </c>
    </row>
    <row r="123" spans="1:18" x14ac:dyDescent="0.2">
      <c r="A123" s="367"/>
      <c r="B123" s="368" t="s">
        <v>156</v>
      </c>
      <c r="C123" s="80">
        <f>ROUND('2項目別時系列'!C123*付加価値率!D15,0)</f>
        <v>361</v>
      </c>
      <c r="D123" s="80">
        <f>ROUND('2項目別時系列'!D123*付加価値率!E15,0)</f>
        <v>329</v>
      </c>
      <c r="E123" s="80">
        <f>ROUND('2項目別時系列'!E123*付加価値率!F15,0)</f>
        <v>270</v>
      </c>
      <c r="F123" s="80">
        <f>ROUND('2項目別時系列'!F123*付加価値率!G15,0)</f>
        <v>254</v>
      </c>
      <c r="G123" s="80">
        <f>ROUND('2項目別時系列'!G123*付加価値率!H15,0)</f>
        <v>253</v>
      </c>
      <c r="H123" s="80">
        <f>ROUND('2項目別時系列'!H123*付加価値率!I15,0)</f>
        <v>265</v>
      </c>
      <c r="I123" s="80">
        <f>ROUND('2項目別時系列'!I123*付加価値率!J15,0)</f>
        <v>276</v>
      </c>
      <c r="J123" s="80">
        <f>ROUND('2項目別時系列'!J123*付加価値率!K15,0)</f>
        <v>301</v>
      </c>
      <c r="K123" s="80">
        <f>ROUND('2項目別時系列'!K123*付加価値率!L15,0)</f>
        <v>310</v>
      </c>
      <c r="L123" s="80">
        <f>ROUND('2項目別時系列'!L123*付加価値率!M15,0)</f>
        <v>401</v>
      </c>
      <c r="M123" s="80">
        <f>ROUND('2項目別時系列'!M123*付加価値率!N15,0)</f>
        <v>126</v>
      </c>
      <c r="N123" s="80">
        <f>ROUND('2項目別時系列'!N123*付加価値率!O15,0)</f>
        <v>160</v>
      </c>
      <c r="O123" s="80">
        <f>ROUND('2項目別時系列'!O123*付加価値率!P15,0)</f>
        <v>281</v>
      </c>
      <c r="P123" s="80">
        <f>ROUND('2項目別時系列'!P123*付加価値率!Q15,0)</f>
        <v>404</v>
      </c>
      <c r="Q123" s="80">
        <f>ROUND('2項目別時系列'!Q123*付加価値率!R15,0)</f>
        <v>338</v>
      </c>
      <c r="R123" s="511">
        <f t="shared" si="100"/>
        <v>-16.3</v>
      </c>
    </row>
    <row r="124" spans="1:18" x14ac:dyDescent="0.2">
      <c r="A124" s="366" t="s">
        <v>129</v>
      </c>
      <c r="B124" s="240" t="s">
        <v>419</v>
      </c>
      <c r="C124" s="99">
        <f>SUM(C125:C127)</f>
        <v>1250</v>
      </c>
      <c r="D124" s="99">
        <f t="shared" ref="D124:J124" si="166">SUM(D125:D127)</f>
        <v>1325</v>
      </c>
      <c r="E124" s="99">
        <f t="shared" si="166"/>
        <v>1205</v>
      </c>
      <c r="F124" s="99">
        <f t="shared" si="166"/>
        <v>1086</v>
      </c>
      <c r="G124" s="99">
        <f t="shared" si="166"/>
        <v>1010</v>
      </c>
      <c r="H124" s="99">
        <f t="shared" si="166"/>
        <v>976</v>
      </c>
      <c r="I124" s="99">
        <f t="shared" si="166"/>
        <v>1117</v>
      </c>
      <c r="J124" s="99">
        <f t="shared" si="166"/>
        <v>1236</v>
      </c>
      <c r="K124" s="99">
        <f t="shared" ref="K124:L124" si="167">SUM(K125:K127)</f>
        <v>998</v>
      </c>
      <c r="L124" s="99">
        <f t="shared" si="167"/>
        <v>1109</v>
      </c>
      <c r="M124" s="99">
        <f t="shared" ref="M124:N124" si="168">SUM(M125:M127)</f>
        <v>534</v>
      </c>
      <c r="N124" s="99">
        <f t="shared" si="168"/>
        <v>797</v>
      </c>
      <c r="O124" s="99">
        <f t="shared" ref="O124:P124" si="169">SUM(O125:O127)</f>
        <v>860</v>
      </c>
      <c r="P124" s="99">
        <f t="shared" si="169"/>
        <v>1317</v>
      </c>
      <c r="Q124" s="99">
        <f t="shared" ref="Q124" si="170">SUM(Q125:Q127)</f>
        <v>1128</v>
      </c>
      <c r="R124" s="511">
        <f t="shared" si="100"/>
        <v>-14.4</v>
      </c>
    </row>
    <row r="125" spans="1:18" x14ac:dyDescent="0.2">
      <c r="A125" s="366"/>
      <c r="B125" s="368" t="s">
        <v>154</v>
      </c>
      <c r="C125" s="78">
        <f>ROUND('2項目別時系列'!C125*付加価値率!D13,0)</f>
        <v>55</v>
      </c>
      <c r="D125" s="78">
        <f>ROUND('2項目別時系列'!D125*付加価値率!E13,0)</f>
        <v>55</v>
      </c>
      <c r="E125" s="78">
        <f>ROUND('2項目別時系列'!E125*付加価値率!F13,0)</f>
        <v>47</v>
      </c>
      <c r="F125" s="78">
        <f>ROUND('2項目別時系列'!F125*付加価値率!G13,0)</f>
        <v>41</v>
      </c>
      <c r="G125" s="78">
        <f>ROUND('2項目別時系列'!G125*付加価値率!H13,0)</f>
        <v>44</v>
      </c>
      <c r="H125" s="78">
        <f>ROUND('2項目別時系列'!H125*付加価値率!I13,0)</f>
        <v>18</v>
      </c>
      <c r="I125" s="78">
        <f>ROUND('2項目別時系列'!I125*付加価値率!J13,0)</f>
        <v>23</v>
      </c>
      <c r="J125" s="78">
        <f>ROUND('2項目別時系列'!J125*付加価値率!K13,0)</f>
        <v>26</v>
      </c>
      <c r="K125" s="78">
        <f>ROUND('2項目別時系列'!K125*付加価値率!L13,0)</f>
        <v>25</v>
      </c>
      <c r="L125" s="78">
        <f>ROUND('2項目別時系列'!L125*付加価値率!M13,0)</f>
        <v>23</v>
      </c>
      <c r="M125" s="78">
        <f>ROUND('2項目別時系列'!M125*付加価値率!N13,0)</f>
        <v>6</v>
      </c>
      <c r="N125" s="78">
        <f>ROUND('2項目別時系列'!N125*付加価値率!O13,0)</f>
        <v>10</v>
      </c>
      <c r="O125" s="78">
        <f>ROUND('2項目別時系列'!O125*付加価値率!P13,0)</f>
        <v>17</v>
      </c>
      <c r="P125" s="78">
        <f>ROUND('2項目別時系列'!P125*付加価値率!Q13,0)</f>
        <v>27</v>
      </c>
      <c r="Q125" s="78">
        <f>ROUND('2項目別時系列'!Q125*付加価値率!R13,0)</f>
        <v>28</v>
      </c>
      <c r="R125" s="511">
        <f t="shared" si="100"/>
        <v>3.7</v>
      </c>
    </row>
    <row r="126" spans="1:18" x14ac:dyDescent="0.2">
      <c r="A126" s="366"/>
      <c r="B126" s="368" t="s">
        <v>155</v>
      </c>
      <c r="C126" s="78">
        <f>ROUND('2項目別時系列'!C126*付加価値率!D12,0)</f>
        <v>637</v>
      </c>
      <c r="D126" s="78">
        <f>ROUND('2項目別時系列'!D126*付加価値率!E12,0)</f>
        <v>695</v>
      </c>
      <c r="E126" s="78">
        <f>ROUND('2項目別時系列'!E126*付加価値率!F12,0)</f>
        <v>654</v>
      </c>
      <c r="F126" s="78">
        <f>ROUND('2項目別時系列'!F126*付加価値率!G12,0)</f>
        <v>566</v>
      </c>
      <c r="G126" s="78">
        <f>ROUND('2項目別時系列'!G126*付加価値率!H12,0)</f>
        <v>516</v>
      </c>
      <c r="H126" s="78">
        <f>ROUND('2項目別時系列'!H126*付加価値率!I12,0)</f>
        <v>519</v>
      </c>
      <c r="I126" s="78">
        <f>ROUND('2項目別時系列'!I126*付加価値率!J12,0)</f>
        <v>579</v>
      </c>
      <c r="J126" s="78">
        <f>ROUND('2項目別時系列'!J126*付加価値率!K12,0)</f>
        <v>622</v>
      </c>
      <c r="K126" s="78">
        <f>ROUND('2項目別時系列'!K126*付加価値率!L12,0)</f>
        <v>461</v>
      </c>
      <c r="L126" s="78">
        <f>ROUND('2項目別時系列'!L126*付加価値率!M12,0)</f>
        <v>414</v>
      </c>
      <c r="M126" s="78">
        <f>ROUND('2項目別時系列'!M126*付加価値率!N12,0)</f>
        <v>186</v>
      </c>
      <c r="N126" s="78">
        <f>ROUND('2項目別時系列'!N126*付加価値率!O12,0)</f>
        <v>278</v>
      </c>
      <c r="O126" s="78">
        <f>ROUND('2項目別時系列'!O126*付加価値率!P12,0)</f>
        <v>272</v>
      </c>
      <c r="P126" s="78">
        <f>ROUND('2項目別時系列'!P126*付加価値率!Q12,0)</f>
        <v>436</v>
      </c>
      <c r="Q126" s="78">
        <f>ROUND('2項目別時系列'!Q126*付加価値率!R12,0)</f>
        <v>379</v>
      </c>
      <c r="R126" s="511">
        <f t="shared" si="100"/>
        <v>-13.1</v>
      </c>
    </row>
    <row r="127" spans="1:18" x14ac:dyDescent="0.2">
      <c r="A127" s="367"/>
      <c r="B127" s="369" t="s">
        <v>156</v>
      </c>
      <c r="C127" s="80">
        <f>ROUND('2項目別時系列'!C127*付加価値率!D15,0)</f>
        <v>558</v>
      </c>
      <c r="D127" s="80">
        <f>ROUND('2項目別時系列'!D127*付加価値率!E15,0)</f>
        <v>575</v>
      </c>
      <c r="E127" s="80">
        <f>ROUND('2項目別時系列'!E127*付加価値率!F15,0)</f>
        <v>504</v>
      </c>
      <c r="F127" s="80">
        <f>ROUND('2項目別時系列'!F127*付加価値率!G15,0)</f>
        <v>479</v>
      </c>
      <c r="G127" s="80">
        <f>ROUND('2項目別時系列'!G127*付加価値率!H15,0)</f>
        <v>450</v>
      </c>
      <c r="H127" s="80">
        <f>ROUND('2項目別時系列'!H127*付加価値率!I15,0)</f>
        <v>439</v>
      </c>
      <c r="I127" s="80">
        <f>ROUND('2項目別時系列'!I127*付加価値率!J15,0)</f>
        <v>515</v>
      </c>
      <c r="J127" s="80">
        <f>ROUND('2項目別時系列'!J127*付加価値率!K15,0)</f>
        <v>588</v>
      </c>
      <c r="K127" s="80">
        <f>ROUND('2項目別時系列'!K127*付加価値率!L15,0)</f>
        <v>512</v>
      </c>
      <c r="L127" s="80">
        <f>ROUND('2項目別時系列'!L127*付加価値率!M15,0)</f>
        <v>672</v>
      </c>
      <c r="M127" s="80">
        <f>ROUND('2項目別時系列'!M127*付加価値率!N15,0)</f>
        <v>342</v>
      </c>
      <c r="N127" s="80">
        <f>ROUND('2項目別時系列'!N127*付加価値率!O15,0)</f>
        <v>509</v>
      </c>
      <c r="O127" s="80">
        <f>ROUND('2項目別時系列'!O127*付加価値率!P15,0)</f>
        <v>571</v>
      </c>
      <c r="P127" s="80">
        <f>ROUND('2項目別時系列'!P127*付加価値率!Q15,0)</f>
        <v>854</v>
      </c>
      <c r="Q127" s="80">
        <f>ROUND('2項目別時系列'!Q127*付加価値率!R15,0)</f>
        <v>721</v>
      </c>
      <c r="R127" s="511">
        <f t="shared" si="100"/>
        <v>-15.6</v>
      </c>
    </row>
    <row r="128" spans="1:18" x14ac:dyDescent="0.2">
      <c r="A128" s="366" t="s">
        <v>130</v>
      </c>
      <c r="B128" s="240" t="s">
        <v>419</v>
      </c>
      <c r="C128" s="99">
        <f>SUM(C129:C131)</f>
        <v>2721</v>
      </c>
      <c r="D128" s="99">
        <f t="shared" ref="D128:J128" si="171">SUM(D129:D131)</f>
        <v>2677</v>
      </c>
      <c r="E128" s="99">
        <f t="shared" si="171"/>
        <v>2520</v>
      </c>
      <c r="F128" s="99">
        <f t="shared" si="171"/>
        <v>2478</v>
      </c>
      <c r="G128" s="99">
        <f t="shared" si="171"/>
        <v>2355</v>
      </c>
      <c r="H128" s="99">
        <f t="shared" si="171"/>
        <v>2733</v>
      </c>
      <c r="I128" s="99">
        <f t="shared" si="171"/>
        <v>3034</v>
      </c>
      <c r="J128" s="99">
        <f t="shared" si="171"/>
        <v>3424</v>
      </c>
      <c r="K128" s="99">
        <f t="shared" ref="K128:L128" si="172">SUM(K129:K131)</f>
        <v>3307</v>
      </c>
      <c r="L128" s="99">
        <f t="shared" si="172"/>
        <v>3795</v>
      </c>
      <c r="M128" s="99">
        <f t="shared" ref="M128:N128" si="173">SUM(M129:M131)</f>
        <v>1910</v>
      </c>
      <c r="N128" s="99">
        <f t="shared" si="173"/>
        <v>2398</v>
      </c>
      <c r="O128" s="99">
        <f t="shared" ref="O128:P128" si="174">SUM(O129:O131)</f>
        <v>2859</v>
      </c>
      <c r="P128" s="99">
        <f t="shared" si="174"/>
        <v>4061</v>
      </c>
      <c r="Q128" s="99">
        <f t="shared" ref="Q128" si="175">SUM(Q129:Q131)</f>
        <v>3674</v>
      </c>
      <c r="R128" s="511">
        <f t="shared" si="100"/>
        <v>-9.5</v>
      </c>
    </row>
    <row r="129" spans="1:18" x14ac:dyDescent="0.2">
      <c r="A129" s="366"/>
      <c r="B129" s="368" t="s">
        <v>154</v>
      </c>
      <c r="C129" s="78">
        <f>ROUND('2項目別時系列'!C129*付加価値率!D13,0)</f>
        <v>164</v>
      </c>
      <c r="D129" s="78">
        <f>ROUND('2項目別時系列'!D129*付加価値率!E13,0)</f>
        <v>190</v>
      </c>
      <c r="E129" s="78">
        <f>ROUND('2項目別時系列'!E129*付加価値率!F13,0)</f>
        <v>185</v>
      </c>
      <c r="F129" s="78">
        <f>ROUND('2項目別時系列'!F129*付加価値率!G13,0)</f>
        <v>191</v>
      </c>
      <c r="G129" s="78">
        <f>ROUND('2項目別時系列'!G129*付加価値率!H13,0)</f>
        <v>208</v>
      </c>
      <c r="H129" s="78">
        <f>ROUND('2項目別時系列'!H129*付加価値率!I13,0)</f>
        <v>291</v>
      </c>
      <c r="I129" s="78">
        <f>ROUND('2項目別時系列'!I129*付加価値率!J13,0)</f>
        <v>376</v>
      </c>
      <c r="J129" s="78">
        <f>ROUND('2項目別時系列'!J129*付加価値率!K13,0)</f>
        <v>412</v>
      </c>
      <c r="K129" s="78">
        <f>ROUND('2項目別時系列'!K129*付加価値率!L13,0)</f>
        <v>430</v>
      </c>
      <c r="L129" s="78">
        <f>ROUND('2項目別時系列'!L129*付加価値率!M13,0)</f>
        <v>381</v>
      </c>
      <c r="M129" s="78">
        <f>ROUND('2項目別時系列'!M129*付加価値率!N13,0)</f>
        <v>131</v>
      </c>
      <c r="N129" s="78">
        <f>ROUND('2項目別時系列'!N129*付加価値率!O13,0)</f>
        <v>149</v>
      </c>
      <c r="O129" s="78">
        <f>ROUND('2項目別時系列'!O129*付加価値率!P13,0)</f>
        <v>291</v>
      </c>
      <c r="P129" s="78">
        <f>ROUND('2項目別時系列'!P129*付加価値率!Q13,0)</f>
        <v>442</v>
      </c>
      <c r="Q129" s="78">
        <f>ROUND('2項目別時系列'!Q129*付加価値率!R13,0)</f>
        <v>520</v>
      </c>
      <c r="R129" s="511">
        <f t="shared" si="100"/>
        <v>17.600000000000001</v>
      </c>
    </row>
    <row r="130" spans="1:18" x14ac:dyDescent="0.2">
      <c r="A130" s="366"/>
      <c r="B130" s="368" t="s">
        <v>155</v>
      </c>
      <c r="C130" s="78">
        <f>ROUND('2項目別時系列'!C130*付加価値率!D12,0)</f>
        <v>1380</v>
      </c>
      <c r="D130" s="78">
        <f>ROUND('2項目別時系列'!D130*付加価値率!E12,0)</f>
        <v>1388</v>
      </c>
      <c r="E130" s="78">
        <f>ROUND('2項目別時系列'!E130*付加価値率!F12,0)</f>
        <v>1347</v>
      </c>
      <c r="F130" s="78">
        <f>ROUND('2項目別時系列'!F130*付加価値率!G12,0)</f>
        <v>1274</v>
      </c>
      <c r="G130" s="78">
        <f>ROUND('2項目別時系列'!G130*付加価値率!H12,0)</f>
        <v>1189</v>
      </c>
      <c r="H130" s="78">
        <f>ROUND('2項目別時系列'!H130*付加価値率!I12,0)</f>
        <v>1423</v>
      </c>
      <c r="I130" s="78">
        <f>ROUND('2項目別時系列'!I130*付加価値率!J12,0)</f>
        <v>1532</v>
      </c>
      <c r="J130" s="78">
        <f>ROUND('2項目別時系列'!J130*付加価値率!K12,0)</f>
        <v>1691</v>
      </c>
      <c r="K130" s="78">
        <f>ROUND('2項目別時系列'!K130*付加価値率!L12,0)</f>
        <v>1537</v>
      </c>
      <c r="L130" s="78">
        <f>ROUND('2項目別時系列'!L130*付加価値率!M12,0)</f>
        <v>1547</v>
      </c>
      <c r="M130" s="78">
        <f>ROUND('2項目別時系列'!M130*付加価値率!N12,0)</f>
        <v>733</v>
      </c>
      <c r="N130" s="78">
        <f>ROUND('2項目別時系列'!N130*付加価値率!O12,0)</f>
        <v>921</v>
      </c>
      <c r="O130" s="78">
        <f>ROUND('2項目別時系列'!O130*付加価値率!P12,0)</f>
        <v>992</v>
      </c>
      <c r="P130" s="78">
        <f>ROUND('2項目別時系列'!P130*付加価値率!Q12,0)</f>
        <v>1482</v>
      </c>
      <c r="Q130" s="78">
        <f>ROUND('2項目別時系列'!Q130*付加価値率!R12,0)</f>
        <v>1338</v>
      </c>
      <c r="R130" s="511">
        <f t="shared" si="100"/>
        <v>-9.6999999999999993</v>
      </c>
    </row>
    <row r="131" spans="1:18" x14ac:dyDescent="0.2">
      <c r="A131" s="367" t="s">
        <v>153</v>
      </c>
      <c r="B131" s="369" t="s">
        <v>156</v>
      </c>
      <c r="C131" s="80">
        <f>ROUND('2項目別時系列'!C131*付加価値率!D15,0)</f>
        <v>1177</v>
      </c>
      <c r="D131" s="80">
        <f>ROUND('2項目別時系列'!D131*付加価値率!E15,0)</f>
        <v>1099</v>
      </c>
      <c r="E131" s="80">
        <f>ROUND('2項目別時系列'!E131*付加価値率!F15,0)</f>
        <v>988</v>
      </c>
      <c r="F131" s="80">
        <f>ROUND('2項目別時系列'!F131*付加価値率!G15,0)</f>
        <v>1013</v>
      </c>
      <c r="G131" s="80">
        <f>ROUND('2項目別時系列'!G131*付加価値率!H15,0)</f>
        <v>958</v>
      </c>
      <c r="H131" s="80">
        <f>ROUND('2項目別時系列'!H131*付加価値率!I15,0)</f>
        <v>1019</v>
      </c>
      <c r="I131" s="80">
        <f>ROUND('2項目別時系列'!I131*付加価値率!J15,0)</f>
        <v>1126</v>
      </c>
      <c r="J131" s="80">
        <f>ROUND('2項目別時系列'!J131*付加価値率!K15,0)</f>
        <v>1321</v>
      </c>
      <c r="K131" s="80">
        <f>ROUND('2項目別時系列'!K131*付加価値率!L15,0)</f>
        <v>1340</v>
      </c>
      <c r="L131" s="80">
        <f>ROUND('2項目別時系列'!L131*付加価値率!M15,0)</f>
        <v>1867</v>
      </c>
      <c r="M131" s="80">
        <f>ROUND('2項目別時系列'!M131*付加価値率!N15,0)</f>
        <v>1046</v>
      </c>
      <c r="N131" s="80">
        <f>ROUND('2項目別時系列'!N131*付加価値率!O15,0)</f>
        <v>1328</v>
      </c>
      <c r="O131" s="80">
        <f>ROUND('2項目別時系列'!O131*付加価値率!P15,0)</f>
        <v>1576</v>
      </c>
      <c r="P131" s="80">
        <f>ROUND('2項目別時系列'!P131*付加価値率!Q15,0)</f>
        <v>2137</v>
      </c>
      <c r="Q131" s="80">
        <f>ROUND('2項目別時系列'!Q131*付加価値率!R15,0)</f>
        <v>1816</v>
      </c>
      <c r="R131" s="511">
        <f t="shared" si="100"/>
        <v>-15</v>
      </c>
    </row>
    <row r="132" spans="1:18" x14ac:dyDescent="0.2">
      <c r="A132" s="366" t="s">
        <v>131</v>
      </c>
      <c r="B132" s="240" t="s">
        <v>419</v>
      </c>
      <c r="C132" s="101">
        <f>SUM(C133:C135)</f>
        <v>21130</v>
      </c>
      <c r="D132" s="101">
        <f t="shared" ref="D132:J132" si="176">SUM(D133:D135)</f>
        <v>22561</v>
      </c>
      <c r="E132" s="101">
        <f t="shared" si="176"/>
        <v>21762</v>
      </c>
      <c r="F132" s="101">
        <f t="shared" si="176"/>
        <v>21952</v>
      </c>
      <c r="G132" s="101">
        <f t="shared" si="176"/>
        <v>22593</v>
      </c>
      <c r="H132" s="101">
        <f t="shared" si="176"/>
        <v>24554</v>
      </c>
      <c r="I132" s="101">
        <f t="shared" si="176"/>
        <v>27203</v>
      </c>
      <c r="J132" s="101">
        <f t="shared" si="176"/>
        <v>27824</v>
      </c>
      <c r="K132" s="101">
        <f t="shared" ref="K132:L132" si="177">SUM(K133:K135)</f>
        <v>27384</v>
      </c>
      <c r="L132" s="101">
        <f t="shared" si="177"/>
        <v>30089</v>
      </c>
      <c r="M132" s="101">
        <f t="shared" ref="M132:N132" si="178">SUM(M133:M135)</f>
        <v>14057</v>
      </c>
      <c r="N132" s="101">
        <f t="shared" si="178"/>
        <v>15835</v>
      </c>
      <c r="O132" s="101">
        <f t="shared" ref="O132:P132" si="179">SUM(O133:O135)</f>
        <v>24375</v>
      </c>
      <c r="P132" s="101">
        <f t="shared" si="179"/>
        <v>32038</v>
      </c>
      <c r="Q132" s="101">
        <f t="shared" ref="Q132" si="180">SUM(Q133:Q135)</f>
        <v>29999</v>
      </c>
      <c r="R132" s="511">
        <f t="shared" si="100"/>
        <v>-6.4</v>
      </c>
    </row>
    <row r="133" spans="1:18" x14ac:dyDescent="0.2">
      <c r="A133" s="366"/>
      <c r="B133" s="366" t="s">
        <v>154</v>
      </c>
      <c r="C133" s="356">
        <f>ROUND('2項目別時系列'!C133*付加価値率!D13,0)</f>
        <v>2855</v>
      </c>
      <c r="D133" s="356">
        <f>ROUND('2項目別時系列'!D133*付加価値率!E13,0)</f>
        <v>3668</v>
      </c>
      <c r="E133" s="356">
        <f>ROUND('2項目別時系列'!E133*付加価値率!F13,0)</f>
        <v>3431</v>
      </c>
      <c r="F133" s="356">
        <f>ROUND('2項目別時系列'!F133*付加価値率!G13,0)</f>
        <v>3737</v>
      </c>
      <c r="G133" s="356">
        <f>ROUND('2項目別時系列'!G133*付加価値率!H13,0)</f>
        <v>4078</v>
      </c>
      <c r="H133" s="356">
        <f>ROUND('2項目別時系列'!H133*付加価値率!I13,0)</f>
        <v>4613</v>
      </c>
      <c r="I133" s="356">
        <f>ROUND('2項目別時系列'!I133*付加価値率!J13,0)</f>
        <v>5522</v>
      </c>
      <c r="J133" s="356">
        <f>ROUND('2項目別時系列'!J133*付加価値率!K13,0)</f>
        <v>6042</v>
      </c>
      <c r="K133" s="356">
        <f>ROUND('2項目別時系列'!K133*付加価値率!L13,0)</f>
        <v>6327</v>
      </c>
      <c r="L133" s="356">
        <f>ROUND('2項目別時系列'!L133*付加価値率!M13,0)</f>
        <v>5803</v>
      </c>
      <c r="M133" s="356">
        <f>ROUND('2項目別時系列'!M133*付加価値率!N13,0)</f>
        <v>2645</v>
      </c>
      <c r="N133" s="356">
        <f>ROUND('2項目別時系列'!N133*付加価値率!O13,0)</f>
        <v>2391</v>
      </c>
      <c r="O133" s="356">
        <f>ROUND('2項目別時系列'!O133*付加価値率!P13,0)</f>
        <v>4832</v>
      </c>
      <c r="P133" s="356">
        <f>ROUND('2項目別時系列'!P133*付加価値率!Q13,0)</f>
        <v>6507</v>
      </c>
      <c r="Q133" s="356">
        <f>ROUND('2項目別時系列'!Q133*付加価値率!R13,0)</f>
        <v>6964</v>
      </c>
      <c r="R133" s="511">
        <f t="shared" ref="R133:R171" si="181">ROUND((Q133-P133)/P133*100,1)</f>
        <v>7</v>
      </c>
    </row>
    <row r="134" spans="1:18" x14ac:dyDescent="0.2">
      <c r="A134" s="366"/>
      <c r="B134" s="366" t="s">
        <v>155</v>
      </c>
      <c r="C134" s="356">
        <f>ROUND('2項目別時系列'!C134*付加価値率!D12,0)</f>
        <v>9706</v>
      </c>
      <c r="D134" s="356">
        <f>ROUND('2項目別時系列'!D134*付加価値率!E12,0)</f>
        <v>10327</v>
      </c>
      <c r="E134" s="356">
        <f>ROUND('2項目別時系列'!E134*付加価値率!F12,0)</f>
        <v>10584</v>
      </c>
      <c r="F134" s="356">
        <f>ROUND('2項目別時系列'!F134*付加価値率!G12,0)</f>
        <v>10227</v>
      </c>
      <c r="G134" s="356">
        <f>ROUND('2項目別時系列'!G134*付加価値率!H12,0)</f>
        <v>10354</v>
      </c>
      <c r="H134" s="356">
        <f>ROUND('2項目別時系列'!H134*付加価値率!I12,0)</f>
        <v>11528</v>
      </c>
      <c r="I134" s="356">
        <f>ROUND('2項目別時系列'!I134*付加価値率!J12,0)</f>
        <v>12384</v>
      </c>
      <c r="J134" s="356">
        <f>ROUND('2項目別時系列'!J134*付加価値率!K12,0)</f>
        <v>12326</v>
      </c>
      <c r="K134" s="356">
        <f>ROUND('2項目別時系列'!K134*付加価値率!L12,0)</f>
        <v>11561</v>
      </c>
      <c r="L134" s="356">
        <f>ROUND('2項目別時系列'!L134*付加価値率!M12,0)</f>
        <v>11579</v>
      </c>
      <c r="M134" s="356">
        <f>ROUND('2項目別時系列'!M134*付加価値率!N12,0)</f>
        <v>5564</v>
      </c>
      <c r="N134" s="356">
        <f>ROUND('2項目別時系列'!N134*付加価値率!O12,0)</f>
        <v>6440</v>
      </c>
      <c r="O134" s="356">
        <f>ROUND('2項目別時系列'!O134*付加価値率!P12,0)</f>
        <v>8688</v>
      </c>
      <c r="P134" s="356">
        <f>ROUND('2項目別時系列'!P134*付加価値率!Q12,0)</f>
        <v>11476</v>
      </c>
      <c r="Q134" s="356">
        <f>ROUND('2項目別時系列'!Q134*付加価値率!R12,0)</f>
        <v>10613</v>
      </c>
      <c r="R134" s="511">
        <f t="shared" si="181"/>
        <v>-7.5</v>
      </c>
    </row>
    <row r="135" spans="1:18" x14ac:dyDescent="0.2">
      <c r="A135" s="367"/>
      <c r="B135" s="367" t="s">
        <v>156</v>
      </c>
      <c r="C135" s="80">
        <f>ROUND('2項目別時系列'!C135*付加価値率!D15,0)</f>
        <v>8569</v>
      </c>
      <c r="D135" s="80">
        <f>ROUND('2項目別時系列'!D135*付加価値率!E15,0)</f>
        <v>8566</v>
      </c>
      <c r="E135" s="80">
        <f>ROUND('2項目別時系列'!E135*付加価値率!F15,0)</f>
        <v>7747</v>
      </c>
      <c r="F135" s="80">
        <f>ROUND('2項目別時系列'!F135*付加価値率!G15,0)</f>
        <v>7988</v>
      </c>
      <c r="G135" s="80">
        <f>ROUND('2項目別時系列'!G135*付加価値率!H15,0)</f>
        <v>8161</v>
      </c>
      <c r="H135" s="80">
        <f>ROUND('2項目別時系列'!H135*付加価値率!I15,0)</f>
        <v>8413</v>
      </c>
      <c r="I135" s="80">
        <f>ROUND('2項目別時系列'!I135*付加価値率!J15,0)</f>
        <v>9297</v>
      </c>
      <c r="J135" s="80">
        <f>ROUND('2項目別時系列'!J135*付加価値率!K15,0)</f>
        <v>9456</v>
      </c>
      <c r="K135" s="80">
        <f>ROUND('2項目別時系列'!K135*付加価値率!L15,0)</f>
        <v>9496</v>
      </c>
      <c r="L135" s="80">
        <f>ROUND('2項目別時系列'!L135*付加価値率!M15,0)</f>
        <v>12707</v>
      </c>
      <c r="M135" s="80">
        <f>ROUND('2項目別時系列'!M135*付加価値率!N15,0)</f>
        <v>5848</v>
      </c>
      <c r="N135" s="80">
        <f>ROUND('2項目別時系列'!N135*付加価値率!O15,0)</f>
        <v>7004</v>
      </c>
      <c r="O135" s="80">
        <f>ROUND('2項目別時系列'!O135*付加価値率!P15,0)</f>
        <v>10855</v>
      </c>
      <c r="P135" s="80">
        <f>ROUND('2項目別時系列'!P135*付加価値率!Q15,0)</f>
        <v>14055</v>
      </c>
      <c r="Q135" s="80">
        <f>ROUND('2項目別時系列'!Q135*付加価値率!R15,0)</f>
        <v>12422</v>
      </c>
      <c r="R135" s="511">
        <f t="shared" si="181"/>
        <v>-11.6</v>
      </c>
    </row>
    <row r="136" spans="1:18" x14ac:dyDescent="0.2">
      <c r="A136" s="366" t="s">
        <v>132</v>
      </c>
      <c r="B136" s="240" t="s">
        <v>419</v>
      </c>
      <c r="C136" s="101">
        <f>SUM(C137:C139)</f>
        <v>5170</v>
      </c>
      <c r="D136" s="101">
        <f t="shared" ref="D136:J136" si="182">SUM(D137:D139)</f>
        <v>4373</v>
      </c>
      <c r="E136" s="101">
        <f t="shared" si="182"/>
        <v>5199</v>
      </c>
      <c r="F136" s="101">
        <f t="shared" si="182"/>
        <v>5762</v>
      </c>
      <c r="G136" s="101">
        <f t="shared" si="182"/>
        <v>5398</v>
      </c>
      <c r="H136" s="101">
        <f t="shared" si="182"/>
        <v>5242</v>
      </c>
      <c r="I136" s="101">
        <f t="shared" si="182"/>
        <v>6802</v>
      </c>
      <c r="J136" s="101">
        <f t="shared" si="182"/>
        <v>6982</v>
      </c>
      <c r="K136" s="101">
        <f t="shared" ref="K136:L136" si="183">SUM(K137:K139)</f>
        <v>6284</v>
      </c>
      <c r="L136" s="101">
        <f t="shared" si="183"/>
        <v>6384</v>
      </c>
      <c r="M136" s="101">
        <f t="shared" ref="M136:N136" si="184">SUM(M137:M139)</f>
        <v>2764</v>
      </c>
      <c r="N136" s="101">
        <f t="shared" si="184"/>
        <v>3366</v>
      </c>
      <c r="O136" s="101">
        <f t="shared" ref="O136:P136" si="185">SUM(O137:O139)</f>
        <v>5543</v>
      </c>
      <c r="P136" s="101">
        <f t="shared" si="185"/>
        <v>7386</v>
      </c>
      <c r="Q136" s="101">
        <f t="shared" ref="Q136" si="186">SUM(Q137:Q139)</f>
        <v>7354</v>
      </c>
      <c r="R136" s="511">
        <f t="shared" si="181"/>
        <v>-0.4</v>
      </c>
    </row>
    <row r="137" spans="1:18" x14ac:dyDescent="0.2">
      <c r="A137" s="366"/>
      <c r="B137" s="368" t="s">
        <v>154</v>
      </c>
      <c r="C137" s="356">
        <f>ROUND('2項目別時系列'!C137*付加価値率!D13,0)</f>
        <v>573</v>
      </c>
      <c r="D137" s="356">
        <f>ROUND('2項目別時系列'!D137*付加価値率!E13,0)</f>
        <v>514</v>
      </c>
      <c r="E137" s="356">
        <f>ROUND('2項目別時系列'!E137*付加価値率!F13,0)</f>
        <v>680</v>
      </c>
      <c r="F137" s="356">
        <f>ROUND('2項目別時系列'!F137*付加価値率!G13,0)</f>
        <v>902</v>
      </c>
      <c r="G137" s="356">
        <f>ROUND('2項目別時系列'!G137*付加価値率!H13,0)</f>
        <v>792</v>
      </c>
      <c r="H137" s="356">
        <f>ROUND('2項目別時系列'!H137*付加価値率!I13,0)</f>
        <v>625</v>
      </c>
      <c r="I137" s="356">
        <f>ROUND('2項目別時系列'!I137*付加価値率!J13,0)</f>
        <v>1127</v>
      </c>
      <c r="J137" s="356">
        <f>ROUND('2項目別時系列'!J137*付加価値率!K13,0)</f>
        <v>1313</v>
      </c>
      <c r="K137" s="356">
        <f>ROUND('2項目別時系列'!K137*付加価値率!L13,0)</f>
        <v>1123</v>
      </c>
      <c r="L137" s="356">
        <f>ROUND('2項目別時系列'!L137*付加価値率!M13,0)</f>
        <v>915</v>
      </c>
      <c r="M137" s="356">
        <f>ROUND('2項目別時系列'!M137*付加価値率!N13,0)</f>
        <v>148</v>
      </c>
      <c r="N137" s="356">
        <f>ROUND('2項目別時系列'!N137*付加価値率!O13,0)</f>
        <v>156</v>
      </c>
      <c r="O137" s="356">
        <f>ROUND('2項目別時系列'!O137*付加価値率!P13,0)</f>
        <v>691</v>
      </c>
      <c r="P137" s="356">
        <f>ROUND('2項目別時系列'!P137*付加価値率!Q13,0)</f>
        <v>1052</v>
      </c>
      <c r="Q137" s="356">
        <f>ROUND('2項目別時系列'!Q137*付加価値率!R13,0)</f>
        <v>1161</v>
      </c>
      <c r="R137" s="511">
        <f t="shared" si="181"/>
        <v>10.4</v>
      </c>
    </row>
    <row r="138" spans="1:18" x14ac:dyDescent="0.2">
      <c r="A138" s="366"/>
      <c r="B138" s="368" t="s">
        <v>155</v>
      </c>
      <c r="C138" s="356">
        <f>ROUND('2項目別時系列'!C138*付加価値率!D12,0)</f>
        <v>2378</v>
      </c>
      <c r="D138" s="356">
        <f>ROUND('2項目別時系列'!D138*付加価値率!E12,0)</f>
        <v>1960</v>
      </c>
      <c r="E138" s="356">
        <f>ROUND('2項目別時系列'!E138*付加価値率!F12,0)</f>
        <v>2503</v>
      </c>
      <c r="F138" s="356">
        <f>ROUND('2項目別時系列'!F138*付加価値率!G12,0)</f>
        <v>2635</v>
      </c>
      <c r="G138" s="356">
        <f>ROUND('2項目別時系列'!G138*付加価値率!H12,0)</f>
        <v>2485</v>
      </c>
      <c r="H138" s="356">
        <f>ROUND('2項目別時系列'!H138*付加価値率!I12,0)</f>
        <v>2493</v>
      </c>
      <c r="I138" s="356">
        <f>ROUND('2項目別時系列'!I138*付加価値率!J12,0)</f>
        <v>3083</v>
      </c>
      <c r="J138" s="356">
        <f>ROUND('2項目別時系列'!J138*付加価値率!K12,0)</f>
        <v>3053</v>
      </c>
      <c r="K138" s="356">
        <f>ROUND('2項目別時系列'!K138*付加価値率!L12,0)</f>
        <v>2639</v>
      </c>
      <c r="L138" s="356">
        <f>ROUND('2項目別時系列'!L138*付加価値率!M12,0)</f>
        <v>2342</v>
      </c>
      <c r="M138" s="356">
        <f>ROUND('2項目別時系列'!M138*付加価値率!N12,0)</f>
        <v>955</v>
      </c>
      <c r="N138" s="356">
        <f>ROUND('2項目別時系列'!N138*付加価値率!O12,0)</f>
        <v>1172</v>
      </c>
      <c r="O138" s="356">
        <f>ROUND('2項目別時系列'!O138*付加価値率!P12,0)</f>
        <v>1871</v>
      </c>
      <c r="P138" s="356">
        <f>ROUND('2項目別時系列'!P138*付加価値率!Q12,0)</f>
        <v>2556</v>
      </c>
      <c r="Q138" s="356">
        <f>ROUND('2項目別時系列'!Q138*付加価値率!R12,0)</f>
        <v>2504</v>
      </c>
      <c r="R138" s="511">
        <f t="shared" si="181"/>
        <v>-2</v>
      </c>
    </row>
    <row r="139" spans="1:18" x14ac:dyDescent="0.2">
      <c r="A139" s="367"/>
      <c r="B139" s="368" t="s">
        <v>156</v>
      </c>
      <c r="C139" s="80">
        <f>ROUND('2項目別時系列'!C139*付加価値率!D15,0)</f>
        <v>2219</v>
      </c>
      <c r="D139" s="80">
        <f>ROUND('2項目別時系列'!D139*付加価値率!E15,0)</f>
        <v>1899</v>
      </c>
      <c r="E139" s="80">
        <f>ROUND('2項目別時系列'!E139*付加価値率!F15,0)</f>
        <v>2016</v>
      </c>
      <c r="F139" s="80">
        <f>ROUND('2項目別時系列'!F139*付加価値率!G15,0)</f>
        <v>2225</v>
      </c>
      <c r="G139" s="80">
        <f>ROUND('2項目別時系列'!G139*付加価値率!H15,0)</f>
        <v>2121</v>
      </c>
      <c r="H139" s="80">
        <f>ROUND('2項目別時系列'!H139*付加価値率!I15,0)</f>
        <v>2124</v>
      </c>
      <c r="I139" s="80">
        <f>ROUND('2項目別時系列'!I139*付加価値率!J15,0)</f>
        <v>2592</v>
      </c>
      <c r="J139" s="80">
        <f>ROUND('2項目別時系列'!J139*付加価値率!K15,0)</f>
        <v>2616</v>
      </c>
      <c r="K139" s="80">
        <f>ROUND('2項目別時系列'!K139*付加価値率!L15,0)</f>
        <v>2522</v>
      </c>
      <c r="L139" s="80">
        <f>ROUND('2項目別時系列'!L139*付加価値率!M15,0)</f>
        <v>3127</v>
      </c>
      <c r="M139" s="80">
        <f>ROUND('2項目別時系列'!M139*付加価値率!N15,0)</f>
        <v>1661</v>
      </c>
      <c r="N139" s="80">
        <f>ROUND('2項目別時系列'!N139*付加価値率!O15,0)</f>
        <v>2038</v>
      </c>
      <c r="O139" s="80">
        <f>ROUND('2項目別時系列'!O139*付加価値率!P15,0)</f>
        <v>2981</v>
      </c>
      <c r="P139" s="80">
        <f>ROUND('2項目別時系列'!P139*付加価値率!Q15,0)</f>
        <v>3778</v>
      </c>
      <c r="Q139" s="80">
        <f>ROUND('2項目別時系列'!Q139*付加価値率!R15,0)</f>
        <v>3689</v>
      </c>
      <c r="R139" s="511">
        <f t="shared" si="181"/>
        <v>-2.4</v>
      </c>
    </row>
    <row r="140" spans="1:18" x14ac:dyDescent="0.2">
      <c r="A140" s="366" t="s">
        <v>133</v>
      </c>
      <c r="B140" s="240" t="s">
        <v>419</v>
      </c>
      <c r="C140" s="101">
        <f>SUM(C141:C143)</f>
        <v>3247</v>
      </c>
      <c r="D140" s="101">
        <f t="shared" ref="D140:J140" si="187">SUM(D141:D143)</f>
        <v>3301</v>
      </c>
      <c r="E140" s="101">
        <f t="shared" si="187"/>
        <v>6352</v>
      </c>
      <c r="F140" s="101">
        <f t="shared" si="187"/>
        <v>7638</v>
      </c>
      <c r="G140" s="101">
        <f t="shared" si="187"/>
        <v>7526</v>
      </c>
      <c r="H140" s="101">
        <f t="shared" si="187"/>
        <v>7858</v>
      </c>
      <c r="I140" s="101">
        <f t="shared" si="187"/>
        <v>8260</v>
      </c>
      <c r="J140" s="101">
        <f t="shared" si="187"/>
        <v>8447</v>
      </c>
      <c r="K140" s="101">
        <f t="shared" ref="K140:L140" si="188">SUM(K141:K143)</f>
        <v>8044</v>
      </c>
      <c r="L140" s="101">
        <f t="shared" si="188"/>
        <v>9172</v>
      </c>
      <c r="M140" s="101">
        <f t="shared" ref="M140:N140" si="189">SUM(M141:M143)</f>
        <v>5000</v>
      </c>
      <c r="N140" s="101">
        <f t="shared" si="189"/>
        <v>6037</v>
      </c>
      <c r="O140" s="101">
        <f t="shared" ref="O140:P140" si="190">SUM(O141:O143)</f>
        <v>8108</v>
      </c>
      <c r="P140" s="101">
        <f t="shared" si="190"/>
        <v>11245</v>
      </c>
      <c r="Q140" s="101">
        <f t="shared" ref="Q140" si="191">SUM(Q141:Q143)</f>
        <v>10231</v>
      </c>
      <c r="R140" s="511">
        <f t="shared" si="181"/>
        <v>-9</v>
      </c>
    </row>
    <row r="141" spans="1:18" x14ac:dyDescent="0.2">
      <c r="A141" s="366"/>
      <c r="B141" s="368" t="s">
        <v>154</v>
      </c>
      <c r="C141" s="356">
        <f>ROUND('2項目別時系列'!C141*付加価値率!D13,0)</f>
        <v>290</v>
      </c>
      <c r="D141" s="356">
        <f>ROUND('2項目別時系列'!D141*付加価値率!E13,0)</f>
        <v>266</v>
      </c>
      <c r="E141" s="356">
        <f>ROUND('2項目別時系列'!E141*付加価値率!F13,0)</f>
        <v>277</v>
      </c>
      <c r="F141" s="356">
        <f>ROUND('2項目別時系列'!F141*付加価値率!G13,0)</f>
        <v>293</v>
      </c>
      <c r="G141" s="356">
        <f>ROUND('2項目別時系列'!G141*付加価値率!H13,0)</f>
        <v>351</v>
      </c>
      <c r="H141" s="356">
        <f>ROUND('2項目別時系列'!H141*付加価値率!I13,0)</f>
        <v>471</v>
      </c>
      <c r="I141" s="356">
        <f>ROUND('2項目別時系列'!I141*付加価値率!J13,0)</f>
        <v>522</v>
      </c>
      <c r="J141" s="356">
        <f>ROUND('2項目別時系列'!J141*付加価値率!K13,0)</f>
        <v>578</v>
      </c>
      <c r="K141" s="356">
        <f>ROUND('2項目別時系列'!K141*付加価値率!L13,0)</f>
        <v>554</v>
      </c>
      <c r="L141" s="356">
        <f>ROUND('2項目別時系列'!L141*付加価値率!M13,0)</f>
        <v>549</v>
      </c>
      <c r="M141" s="356">
        <f>ROUND('2項目別時系列'!M141*付加価値率!N13,0)</f>
        <v>222</v>
      </c>
      <c r="N141" s="356">
        <f>ROUND('2項目別時系列'!N141*付加価値率!O13,0)</f>
        <v>228</v>
      </c>
      <c r="O141" s="356">
        <f>ROUND('2項目別時系列'!O141*付加価値率!P13,0)</f>
        <v>427</v>
      </c>
      <c r="P141" s="356">
        <f>ROUND('2項目別時系列'!P141*付加価値率!Q13,0)</f>
        <v>760</v>
      </c>
      <c r="Q141" s="356">
        <f>ROUND('2項目別時系列'!Q141*付加価値率!R13,0)</f>
        <v>859</v>
      </c>
      <c r="R141" s="511">
        <f t="shared" si="181"/>
        <v>13</v>
      </c>
    </row>
    <row r="142" spans="1:18" x14ac:dyDescent="0.2">
      <c r="A142" s="366"/>
      <c r="B142" s="368" t="s">
        <v>155</v>
      </c>
      <c r="C142" s="356">
        <f>ROUND('2項目別時系列'!C142*付加価値率!D12,0)</f>
        <v>1463</v>
      </c>
      <c r="D142" s="356">
        <f>ROUND('2項目別時系列'!D142*付加価値率!E12,0)</f>
        <v>1520</v>
      </c>
      <c r="E142" s="356">
        <f>ROUND('2項目別時系列'!E142*付加価値率!F12,0)</f>
        <v>3101</v>
      </c>
      <c r="F142" s="356">
        <f>ROUND('2項目別時系列'!F142*付加価値率!G12,0)</f>
        <v>3488</v>
      </c>
      <c r="G142" s="356">
        <f>ROUND('2項目別時系列'!G142*付加価値率!H12,0)</f>
        <v>3418</v>
      </c>
      <c r="H142" s="356">
        <f>ROUND('2項目別時系列'!H142*付加価値率!I12,0)</f>
        <v>3792</v>
      </c>
      <c r="I142" s="356">
        <f>ROUND('2項目別時系列'!I142*付加価値率!J12,0)</f>
        <v>3847</v>
      </c>
      <c r="J142" s="356">
        <f>ROUND('2項目別時系列'!J142*付加価値率!K12,0)</f>
        <v>3780</v>
      </c>
      <c r="K142" s="356">
        <f>ROUND('2項目別時系列'!K142*付加価値率!L12,0)</f>
        <v>3329</v>
      </c>
      <c r="L142" s="356">
        <f>ROUND('2項目別時系列'!L142*付加価値率!M12,0)</f>
        <v>3080</v>
      </c>
      <c r="M142" s="356">
        <f>ROUND('2項目別時系列'!M142*付加価値率!N12,0)</f>
        <v>1636</v>
      </c>
      <c r="N142" s="356">
        <f>ROUND('2項目別時系列'!N142*付加価値率!O12,0)</f>
        <v>1985</v>
      </c>
      <c r="O142" s="356">
        <f>ROUND('2項目別時系列'!O142*付加価値率!P12,0)</f>
        <v>2466</v>
      </c>
      <c r="P142" s="356">
        <f>ROUND('2項目別時系列'!P142*付加価値率!Q12,0)</f>
        <v>3514</v>
      </c>
      <c r="Q142" s="356">
        <f>ROUND('2項目別時系列'!Q142*付加価値率!R12,0)</f>
        <v>3216</v>
      </c>
      <c r="R142" s="511">
        <f t="shared" si="181"/>
        <v>-8.5</v>
      </c>
    </row>
    <row r="143" spans="1:18" x14ac:dyDescent="0.2">
      <c r="A143" s="367"/>
      <c r="B143" s="369" t="s">
        <v>156</v>
      </c>
      <c r="C143" s="80">
        <f>ROUND('2項目別時系列'!C143*付加価値率!D15,0)</f>
        <v>1494</v>
      </c>
      <c r="D143" s="80">
        <f>ROUND('2項目別時系列'!D143*付加価値率!E15,0)</f>
        <v>1515</v>
      </c>
      <c r="E143" s="80">
        <f>ROUND('2項目別時系列'!E143*付加価値率!F15,0)</f>
        <v>2974</v>
      </c>
      <c r="F143" s="80">
        <f>ROUND('2項目別時系列'!F143*付加価値率!G15,0)</f>
        <v>3857</v>
      </c>
      <c r="G143" s="80">
        <f>ROUND('2項目別時系列'!G143*付加価値率!H15,0)</f>
        <v>3757</v>
      </c>
      <c r="H143" s="80">
        <f>ROUND('2項目別時系列'!H143*付加価値率!I15,0)</f>
        <v>3595</v>
      </c>
      <c r="I143" s="80">
        <f>ROUND('2項目別時系列'!I143*付加価値率!J15,0)</f>
        <v>3891</v>
      </c>
      <c r="J143" s="80">
        <f>ROUND('2項目別時系列'!J143*付加価値率!K15,0)</f>
        <v>4089</v>
      </c>
      <c r="K143" s="80">
        <f>ROUND('2項目別時系列'!K143*付加価値率!L15,0)</f>
        <v>4161</v>
      </c>
      <c r="L143" s="80">
        <f>ROUND('2項目別時系列'!L143*付加価値率!M15,0)</f>
        <v>5543</v>
      </c>
      <c r="M143" s="80">
        <f>ROUND('2項目別時系列'!M143*付加価値率!N15,0)</f>
        <v>3142</v>
      </c>
      <c r="N143" s="80">
        <f>ROUND('2項目別時系列'!N143*付加価値率!O15,0)</f>
        <v>3824</v>
      </c>
      <c r="O143" s="80">
        <f>ROUND('2項目別時系列'!O143*付加価値率!P15,0)</f>
        <v>5215</v>
      </c>
      <c r="P143" s="80">
        <f>ROUND('2項目別時系列'!P143*付加価値率!Q15,0)</f>
        <v>6971</v>
      </c>
      <c r="Q143" s="80">
        <f>ROUND('2項目別時系列'!Q143*付加価値率!R15,0)</f>
        <v>6156</v>
      </c>
      <c r="R143" s="511">
        <f t="shared" si="181"/>
        <v>-11.7</v>
      </c>
    </row>
    <row r="144" spans="1:18" x14ac:dyDescent="0.2">
      <c r="A144" s="366" t="s">
        <v>134</v>
      </c>
      <c r="B144" s="240" t="s">
        <v>419</v>
      </c>
      <c r="C144" s="101">
        <f>SUM(C145:C147)</f>
        <v>6409</v>
      </c>
      <c r="D144" s="101">
        <f t="shared" ref="D144:J144" si="192">SUM(D145:D147)</f>
        <v>6703</v>
      </c>
      <c r="E144" s="101">
        <f t="shared" si="192"/>
        <v>7126</v>
      </c>
      <c r="F144" s="101">
        <f t="shared" si="192"/>
        <v>7645</v>
      </c>
      <c r="G144" s="101">
        <f t="shared" si="192"/>
        <v>7112</v>
      </c>
      <c r="H144" s="101">
        <f t="shared" si="192"/>
        <v>7569</v>
      </c>
      <c r="I144" s="101">
        <f t="shared" si="192"/>
        <v>9072</v>
      </c>
      <c r="J144" s="101">
        <f t="shared" si="192"/>
        <v>9195</v>
      </c>
      <c r="K144" s="101">
        <f t="shared" ref="K144:L144" si="193">SUM(K145:K147)</f>
        <v>9155</v>
      </c>
      <c r="L144" s="101">
        <f t="shared" si="193"/>
        <v>8685</v>
      </c>
      <c r="M144" s="101">
        <f t="shared" ref="M144:N144" si="194">SUM(M145:M147)</f>
        <v>6050</v>
      </c>
      <c r="N144" s="101">
        <f t="shared" si="194"/>
        <v>6119</v>
      </c>
      <c r="O144" s="101">
        <f t="shared" ref="O144:P144" si="195">SUM(O145:O147)</f>
        <v>7828</v>
      </c>
      <c r="P144" s="101">
        <f t="shared" si="195"/>
        <v>9995</v>
      </c>
      <c r="Q144" s="101">
        <f t="shared" ref="Q144" si="196">SUM(Q145:Q147)</f>
        <v>9840</v>
      </c>
      <c r="R144" s="511">
        <f t="shared" si="181"/>
        <v>-1.6</v>
      </c>
    </row>
    <row r="145" spans="1:18" x14ac:dyDescent="0.2">
      <c r="A145" s="366"/>
      <c r="B145" s="366" t="s">
        <v>154</v>
      </c>
      <c r="C145" s="356">
        <f>ROUND('2項目別時系列'!C145*付加価値率!D13,0)</f>
        <v>802</v>
      </c>
      <c r="D145" s="356">
        <f>ROUND('2項目別時系列'!D145*付加価値率!E13,0)</f>
        <v>1050</v>
      </c>
      <c r="E145" s="356">
        <f>ROUND('2項目別時系列'!E145*付加価値率!F13,0)</f>
        <v>976</v>
      </c>
      <c r="F145" s="356">
        <f>ROUND('2項目別時系列'!F145*付加価値率!G13,0)</f>
        <v>1135</v>
      </c>
      <c r="G145" s="356">
        <f>ROUND('2項目別時系列'!G145*付加価値率!H13,0)</f>
        <v>1015</v>
      </c>
      <c r="H145" s="356">
        <f>ROUND('2項目別時系列'!H145*付加価値率!I13,0)</f>
        <v>1241</v>
      </c>
      <c r="I145" s="356">
        <f>ROUND('2項目別時系列'!I145*付加価値率!J13,0)</f>
        <v>1682</v>
      </c>
      <c r="J145" s="356">
        <f>ROUND('2項目別時系列'!J145*付加価値率!K13,0)</f>
        <v>1843</v>
      </c>
      <c r="K145" s="356">
        <f>ROUND('2項目別時系列'!K145*付加価値率!L13,0)</f>
        <v>1849</v>
      </c>
      <c r="L145" s="356">
        <f>ROUND('2項目別時系列'!L145*付加価値率!M13,0)</f>
        <v>1489</v>
      </c>
      <c r="M145" s="356">
        <f>ROUND('2項目別時系列'!M145*付加価値率!N13,0)</f>
        <v>979</v>
      </c>
      <c r="N145" s="356">
        <f>ROUND('2項目別時系列'!N145*付加価値率!O13,0)</f>
        <v>771</v>
      </c>
      <c r="O145" s="356">
        <f>ROUND('2項目別時系列'!O145*付加価値率!P13,0)</f>
        <v>1278</v>
      </c>
      <c r="P145" s="356">
        <f>ROUND('2項目別時系列'!P145*付加価値率!Q13,0)</f>
        <v>1653</v>
      </c>
      <c r="Q145" s="356">
        <f>ROUND('2項目別時系列'!Q145*付加価値率!R13,0)</f>
        <v>1823</v>
      </c>
      <c r="R145" s="511">
        <f t="shared" si="181"/>
        <v>10.3</v>
      </c>
    </row>
    <row r="146" spans="1:18" x14ac:dyDescent="0.2">
      <c r="A146" s="366"/>
      <c r="B146" s="366" t="s">
        <v>155</v>
      </c>
      <c r="C146" s="78">
        <f>ROUND('2項目別時系列'!C146*付加価値率!D12,0)</f>
        <v>2969</v>
      </c>
      <c r="D146" s="78">
        <f>ROUND('2項目別時系列'!D146*付加価値率!E12,0)</f>
        <v>3064</v>
      </c>
      <c r="E146" s="78">
        <f>ROUND('2項目別時系列'!E146*付加価値率!F12,0)</f>
        <v>3466</v>
      </c>
      <c r="F146" s="78">
        <f>ROUND('2項目別時系列'!F146*付加価値率!G12,0)</f>
        <v>3536</v>
      </c>
      <c r="G146" s="78">
        <f>ROUND('2項目別時系列'!G146*付加価値率!H12,0)</f>
        <v>3284</v>
      </c>
      <c r="H146" s="78">
        <f>ROUND('2項目別時系列'!H146*付加価値率!I12,0)</f>
        <v>3587</v>
      </c>
      <c r="I146" s="78">
        <f>ROUND('2項目別時系列'!I146*付加価値率!J12,0)</f>
        <v>4124</v>
      </c>
      <c r="J146" s="78">
        <f>ROUND('2項目別時系列'!J146*付加価値率!K12,0)</f>
        <v>4044</v>
      </c>
      <c r="K146" s="78">
        <f>ROUND('2項目別時系列'!K146*付加価値率!L12,0)</f>
        <v>3864</v>
      </c>
      <c r="L146" s="78">
        <f>ROUND('2項目別時系列'!L146*付加価値率!M12,0)</f>
        <v>3262</v>
      </c>
      <c r="M146" s="78">
        <f>ROUND('2項目別時系列'!M146*付加価値率!N12,0)</f>
        <v>2364</v>
      </c>
      <c r="N146" s="78">
        <f>ROUND('2項目別時系列'!N146*付加価値率!O12,0)</f>
        <v>2445</v>
      </c>
      <c r="O146" s="78">
        <f>ROUND('2項目別時系列'!O146*付加価値率!P12,0)</f>
        <v>2755</v>
      </c>
      <c r="P146" s="78">
        <f>ROUND('2項目別時系列'!P146*付加価値率!Q12,0)</f>
        <v>3532</v>
      </c>
      <c r="Q146" s="78">
        <f>ROUND('2項目別時系列'!Q146*付加価値率!R12,0)</f>
        <v>3437</v>
      </c>
      <c r="R146" s="511">
        <f t="shared" si="181"/>
        <v>-2.7</v>
      </c>
    </row>
    <row r="147" spans="1:18" x14ac:dyDescent="0.2">
      <c r="A147" s="367"/>
      <c r="B147" s="367" t="s">
        <v>156</v>
      </c>
      <c r="C147" s="80">
        <f>ROUND('2項目別時系列'!C147*付加価値率!D15,0)</f>
        <v>2638</v>
      </c>
      <c r="D147" s="80">
        <f>ROUND('2項目別時系列'!D147*付加価値率!E15,0)</f>
        <v>2589</v>
      </c>
      <c r="E147" s="80">
        <f>ROUND('2項目別時系列'!E147*付加価値率!F15,0)</f>
        <v>2684</v>
      </c>
      <c r="F147" s="80">
        <f>ROUND('2項目別時系列'!F147*付加価値率!G15,0)</f>
        <v>2974</v>
      </c>
      <c r="G147" s="80">
        <f>ROUND('2項目別時系列'!G147*付加価値率!H15,0)</f>
        <v>2813</v>
      </c>
      <c r="H147" s="80">
        <f>ROUND('2項目別時系列'!H147*付加価値率!I15,0)</f>
        <v>2741</v>
      </c>
      <c r="I147" s="80">
        <f>ROUND('2項目別時系列'!I147*付加価値率!J15,0)</f>
        <v>3266</v>
      </c>
      <c r="J147" s="80">
        <f>ROUND('2項目別時系列'!J147*付加価値率!K15,0)</f>
        <v>3308</v>
      </c>
      <c r="K147" s="80">
        <f>ROUND('2項目別時系列'!K147*付加価値率!L15,0)</f>
        <v>3442</v>
      </c>
      <c r="L147" s="80">
        <f>ROUND('2項目別時系列'!L147*付加価値率!M15,0)</f>
        <v>3934</v>
      </c>
      <c r="M147" s="80">
        <f>ROUND('2項目別時系列'!M147*付加価値率!N15,0)</f>
        <v>2707</v>
      </c>
      <c r="N147" s="80">
        <f>ROUND('2項目別時系列'!N147*付加価値率!O15,0)</f>
        <v>2903</v>
      </c>
      <c r="O147" s="80">
        <f>ROUND('2項目別時系列'!O147*付加価値率!P15,0)</f>
        <v>3795</v>
      </c>
      <c r="P147" s="80">
        <f>ROUND('2項目別時系列'!P147*付加価値率!Q15,0)</f>
        <v>4810</v>
      </c>
      <c r="Q147" s="80">
        <f>ROUND('2項目別時系列'!Q147*付加価値率!R15,0)</f>
        <v>4580</v>
      </c>
      <c r="R147" s="511">
        <f t="shared" si="181"/>
        <v>-4.8</v>
      </c>
    </row>
    <row r="148" spans="1:18" x14ac:dyDescent="0.2">
      <c r="A148" s="366" t="s">
        <v>135</v>
      </c>
      <c r="B148" s="240" t="s">
        <v>419</v>
      </c>
      <c r="C148" s="101">
        <f>SUM(C149:C151)</f>
        <v>5203</v>
      </c>
      <c r="D148" s="101">
        <f t="shared" ref="D148:J148" si="197">SUM(D149:D151)</f>
        <v>4751</v>
      </c>
      <c r="E148" s="101">
        <f t="shared" si="197"/>
        <v>5582</v>
      </c>
      <c r="F148" s="101">
        <f t="shared" si="197"/>
        <v>5566</v>
      </c>
      <c r="G148" s="101">
        <f t="shared" si="197"/>
        <v>5532</v>
      </c>
      <c r="H148" s="101">
        <f t="shared" si="197"/>
        <v>6228</v>
      </c>
      <c r="I148" s="101">
        <f t="shared" si="197"/>
        <v>6741</v>
      </c>
      <c r="J148" s="101">
        <f t="shared" si="197"/>
        <v>6993</v>
      </c>
      <c r="K148" s="101">
        <f t="shared" ref="K148:L148" si="198">SUM(K149:K151)</f>
        <v>6984</v>
      </c>
      <c r="L148" s="101">
        <f t="shared" si="198"/>
        <v>7547</v>
      </c>
      <c r="M148" s="101">
        <f t="shared" ref="M148:N148" si="199">SUM(M149:M151)</f>
        <v>4410</v>
      </c>
      <c r="N148" s="101">
        <f t="shared" si="199"/>
        <v>5045</v>
      </c>
      <c r="O148" s="101">
        <f t="shared" ref="O148:P148" si="200">SUM(O149:O151)</f>
        <v>6727</v>
      </c>
      <c r="P148" s="101">
        <f t="shared" si="200"/>
        <v>8899</v>
      </c>
      <c r="Q148" s="101">
        <f t="shared" ref="Q148" si="201">SUM(Q149:Q151)</f>
        <v>8428</v>
      </c>
      <c r="R148" s="511">
        <f t="shared" si="181"/>
        <v>-5.3</v>
      </c>
    </row>
    <row r="149" spans="1:18" x14ac:dyDescent="0.2">
      <c r="A149" s="366"/>
      <c r="B149" s="368" t="s">
        <v>154</v>
      </c>
      <c r="C149" s="356">
        <f>ROUND('2項目別時系列'!C149*付加価値率!D12,0)</f>
        <v>703</v>
      </c>
      <c r="D149" s="356">
        <f>ROUND('2項目別時系列'!D149*付加価値率!E12,0)</f>
        <v>738</v>
      </c>
      <c r="E149" s="356">
        <f>ROUND('2項目別時系列'!E149*付加価値率!F12,0)</f>
        <v>1029</v>
      </c>
      <c r="F149" s="356">
        <f>ROUND('2項目別時系列'!F149*付加価値率!G12,0)</f>
        <v>1040</v>
      </c>
      <c r="G149" s="356">
        <f>ROUND('2項目別時系列'!G149*付加価値率!H12,0)</f>
        <v>1180</v>
      </c>
      <c r="H149" s="356">
        <f>ROUND('2項目別時系列'!H149*付加価値率!I12,0)</f>
        <v>1302</v>
      </c>
      <c r="I149" s="356">
        <f>ROUND('2項目別時系列'!I149*付加価値率!J12,0)</f>
        <v>1372</v>
      </c>
      <c r="J149" s="356">
        <f>ROUND('2項目別時系列'!J149*付加価値率!K12,0)</f>
        <v>1494</v>
      </c>
      <c r="K149" s="356">
        <f>ROUND('2項目別時系列'!K149*付加価値率!L12,0)</f>
        <v>1627</v>
      </c>
      <c r="L149" s="356">
        <f>ROUND('2項目別時系列'!L149*付加価値率!M12,0)</f>
        <v>1586</v>
      </c>
      <c r="M149" s="356">
        <f>ROUND('2項目別時系列'!M149*付加価値率!N12,0)</f>
        <v>1194</v>
      </c>
      <c r="N149" s="356">
        <f>ROUND('2項目別時系列'!N149*付加価値率!O12,0)</f>
        <v>1254</v>
      </c>
      <c r="O149" s="356">
        <f>ROUND('2項目別時系列'!O149*付加価値率!P12,0)</f>
        <v>1503</v>
      </c>
      <c r="P149" s="356">
        <f>ROUND('2項目別時系列'!P149*付加価値率!Q12,0)</f>
        <v>1846</v>
      </c>
      <c r="Q149" s="356">
        <f>ROUND('2項目別時系列'!Q149*付加価値率!R12,0)</f>
        <v>2028</v>
      </c>
      <c r="R149" s="511">
        <f t="shared" si="181"/>
        <v>9.9</v>
      </c>
    </row>
    <row r="150" spans="1:18" x14ac:dyDescent="0.2">
      <c r="A150" s="366"/>
      <c r="B150" s="368" t="s">
        <v>155</v>
      </c>
      <c r="C150" s="356">
        <f>ROUND('2項目別時系列'!C150*付加価値率!D12,0)</f>
        <v>2311</v>
      </c>
      <c r="D150" s="356">
        <f>ROUND('2項目別時系列'!D150*付加価値率!E12,0)</f>
        <v>2112</v>
      </c>
      <c r="E150" s="356">
        <f>ROUND('2項目別時系列'!E150*付加価値率!F12,0)</f>
        <v>2591</v>
      </c>
      <c r="F150" s="356">
        <f>ROUND('2項目別時系列'!F150*付加価値率!G12,0)</f>
        <v>2504</v>
      </c>
      <c r="G150" s="356">
        <f>ROUND('2項目別時系列'!G150*付加価値率!H12,0)</f>
        <v>2386</v>
      </c>
      <c r="H150" s="356">
        <f>ROUND('2項目別時系列'!H150*付加価値率!I12,0)</f>
        <v>2810</v>
      </c>
      <c r="I150" s="356">
        <f>ROUND('2項目別時系列'!I150*付加価値率!J12,0)</f>
        <v>3011</v>
      </c>
      <c r="J150" s="356">
        <f>ROUND('2項目別時系列'!J150*付加価値率!K12,0)</f>
        <v>3039</v>
      </c>
      <c r="K150" s="356">
        <f>ROUND('2項目別時系列'!K150*付加価値率!L12,0)</f>
        <v>2828</v>
      </c>
      <c r="L150" s="356">
        <f>ROUND('2項目別時系列'!L150*付加価値率!M12,0)</f>
        <v>2676</v>
      </c>
      <c r="M150" s="356">
        <f>ROUND('2項目別時系列'!M150*付加価値率!N12,0)</f>
        <v>1461</v>
      </c>
      <c r="N150" s="356">
        <f>ROUND('2項目別時系列'!N150*付加価値率!O12,0)</f>
        <v>1650</v>
      </c>
      <c r="O150" s="356">
        <f>ROUND('2項目別時系列'!O150*付加価値率!P12,0)</f>
        <v>2164</v>
      </c>
      <c r="P150" s="356">
        <f>ROUND('2項目別時系列'!P150*付加価値率!Q12,0)</f>
        <v>2953</v>
      </c>
      <c r="Q150" s="356">
        <f>ROUND('2項目別時系列'!Q150*付加価値率!R12,0)</f>
        <v>2749</v>
      </c>
      <c r="R150" s="511">
        <f t="shared" si="181"/>
        <v>-6.9</v>
      </c>
    </row>
    <row r="151" spans="1:18" x14ac:dyDescent="0.2">
      <c r="A151" s="366" t="s">
        <v>153</v>
      </c>
      <c r="B151" s="368" t="s">
        <v>156</v>
      </c>
      <c r="C151" s="356">
        <f>ROUND('2項目別時系列'!C151*付加価値率!D15,0)</f>
        <v>2189</v>
      </c>
      <c r="D151" s="356">
        <f>ROUND('2項目別時系列'!D151*付加価値率!E15,0)</f>
        <v>1901</v>
      </c>
      <c r="E151" s="356">
        <f>ROUND('2項目別時系列'!E151*付加価値率!F15,0)</f>
        <v>1962</v>
      </c>
      <c r="F151" s="356">
        <f>ROUND('2項目別時系列'!F151*付加価値率!G15,0)</f>
        <v>2022</v>
      </c>
      <c r="G151" s="356">
        <f>ROUND('2項目別時系列'!G151*付加価値率!H15,0)</f>
        <v>1966</v>
      </c>
      <c r="H151" s="356">
        <f>ROUND('2項目別時系列'!H151*付加価値率!I15,0)</f>
        <v>2116</v>
      </c>
      <c r="I151" s="356">
        <f>ROUND('2項目別時系列'!I151*付加価値率!J15,0)</f>
        <v>2358</v>
      </c>
      <c r="J151" s="356">
        <f>ROUND('2項目別時系列'!J151*付加価値率!K15,0)</f>
        <v>2460</v>
      </c>
      <c r="K151" s="356">
        <f>ROUND('2項目別時系列'!K151*付加価値率!L15,0)</f>
        <v>2529</v>
      </c>
      <c r="L151" s="356">
        <f>ROUND('2項目別時系列'!L151*付加価値率!M15,0)</f>
        <v>3285</v>
      </c>
      <c r="M151" s="356">
        <f>ROUND('2項目別時系列'!M151*付加価値率!N15,0)</f>
        <v>1755</v>
      </c>
      <c r="N151" s="356">
        <f>ROUND('2項目別時系列'!N151*付加価値率!O15,0)</f>
        <v>2141</v>
      </c>
      <c r="O151" s="356">
        <f>ROUND('2項目別時系列'!O151*付加価値率!P15,0)</f>
        <v>3060</v>
      </c>
      <c r="P151" s="356">
        <f>ROUND('2項目別時系列'!P151*付加価値率!Q15,0)</f>
        <v>4100</v>
      </c>
      <c r="Q151" s="356">
        <f>ROUND('2項目別時系列'!Q151*付加価値率!R15,0)</f>
        <v>3651</v>
      </c>
      <c r="R151" s="511">
        <f t="shared" si="181"/>
        <v>-11</v>
      </c>
    </row>
    <row r="152" spans="1:18" x14ac:dyDescent="0.2">
      <c r="A152" s="365" t="s">
        <v>416</v>
      </c>
      <c r="B152" s="240" t="s">
        <v>419</v>
      </c>
      <c r="C152" s="98">
        <f>SUM(C153:C155)</f>
        <v>8899</v>
      </c>
      <c r="D152" s="98">
        <f t="shared" ref="D152:J152" si="202">SUM(D153:D155)</f>
        <v>8732</v>
      </c>
      <c r="E152" s="98">
        <f t="shared" si="202"/>
        <v>8269</v>
      </c>
      <c r="F152" s="98">
        <f t="shared" si="202"/>
        <v>7833</v>
      </c>
      <c r="G152" s="98">
        <f t="shared" si="202"/>
        <v>7449</v>
      </c>
      <c r="H152" s="98">
        <f t="shared" si="202"/>
        <v>8266</v>
      </c>
      <c r="I152" s="98">
        <f t="shared" si="202"/>
        <v>9645</v>
      </c>
      <c r="J152" s="98">
        <f t="shared" si="202"/>
        <v>10120</v>
      </c>
      <c r="K152" s="98">
        <f t="shared" ref="K152:L152" si="203">SUM(K153:K155)</f>
        <v>9650</v>
      </c>
      <c r="L152" s="98">
        <f t="shared" si="203"/>
        <v>13057</v>
      </c>
      <c r="M152" s="98">
        <f t="shared" ref="M152:N152" si="204">SUM(M153:M155)</f>
        <v>7918</v>
      </c>
      <c r="N152" s="98">
        <f t="shared" si="204"/>
        <v>10451</v>
      </c>
      <c r="O152" s="98">
        <f t="shared" ref="O152:P152" si="205">SUM(O153:O155)</f>
        <v>12069</v>
      </c>
      <c r="P152" s="98">
        <f t="shared" si="205"/>
        <v>18553</v>
      </c>
      <c r="Q152" s="98">
        <f t="shared" ref="Q152" si="206">SUM(Q153:Q155)</f>
        <v>16994</v>
      </c>
      <c r="R152" s="511">
        <f t="shared" si="181"/>
        <v>-8.4</v>
      </c>
    </row>
    <row r="153" spans="1:18" x14ac:dyDescent="0.2">
      <c r="A153" s="366"/>
      <c r="B153" s="368" t="s">
        <v>154</v>
      </c>
      <c r="C153" s="78">
        <f>ROUND('2項目別時系列'!C153*付加価値率!D13,0)</f>
        <v>295</v>
      </c>
      <c r="D153" s="78">
        <f>ROUND('2項目別時系列'!D153*付加価値率!E13,0)</f>
        <v>290</v>
      </c>
      <c r="E153" s="78">
        <f>ROUND('2項目別時系列'!E153*付加価値率!F13,0)</f>
        <v>304</v>
      </c>
      <c r="F153" s="78">
        <f>ROUND('2項目別時系列'!F153*付加価値率!G13,0)</f>
        <v>267</v>
      </c>
      <c r="G153" s="78">
        <f>ROUND('2項目別時系列'!G153*付加価値率!H13,0)</f>
        <v>296</v>
      </c>
      <c r="H153" s="78">
        <f>ROUND('2項目別時系列'!H153*付加価値率!I13,0)</f>
        <v>342</v>
      </c>
      <c r="I153" s="78">
        <f>ROUND('2項目別時系列'!I153*付加価値率!J13,0)</f>
        <v>444</v>
      </c>
      <c r="J153" s="78">
        <f>ROUND('2項目別時系列'!J153*付加価値率!K13,0)</f>
        <v>529</v>
      </c>
      <c r="K153" s="78">
        <f>ROUND('2項目別時系列'!K153*付加価値率!L13,0)</f>
        <v>542</v>
      </c>
      <c r="L153" s="78">
        <f>ROUND('2項目別時系列'!L153*付加価値率!M13,0)</f>
        <v>602</v>
      </c>
      <c r="M153" s="78">
        <f>ROUND('2項目別時系列'!M153*付加価値率!N13,0)</f>
        <v>272</v>
      </c>
      <c r="N153" s="78">
        <f>ROUND('2項目別時系列'!N153*付加価値率!O13,0)</f>
        <v>271</v>
      </c>
      <c r="O153" s="78">
        <f>ROUND('2項目別時系列'!O153*付加価値率!P13,0)</f>
        <v>444</v>
      </c>
      <c r="P153" s="78">
        <f>ROUND('2項目別時系列'!P153*付加価値率!Q13,0)</f>
        <v>645</v>
      </c>
      <c r="Q153" s="78">
        <f>ROUND('2項目別時系列'!Q153*付加価値率!R13,0)</f>
        <v>670</v>
      </c>
      <c r="R153" s="511">
        <f t="shared" si="181"/>
        <v>3.9</v>
      </c>
    </row>
    <row r="154" spans="1:18" x14ac:dyDescent="0.2">
      <c r="A154" s="366"/>
      <c r="B154" s="368" t="s">
        <v>155</v>
      </c>
      <c r="C154" s="78">
        <f>ROUND('2項目別時系列'!C154*付加価値率!D12,0)</f>
        <v>4795</v>
      </c>
      <c r="D154" s="78">
        <f>ROUND('2項目別時系列'!D154*付加価値率!E12,0)</f>
        <v>4789</v>
      </c>
      <c r="E154" s="78">
        <f>ROUND('2項目別時系列'!E154*付加価値率!F12,0)</f>
        <v>4686</v>
      </c>
      <c r="F154" s="78">
        <f>ROUND('2項目別時系列'!F154*付加価値率!G12,0)</f>
        <v>4281</v>
      </c>
      <c r="G154" s="78">
        <f>ROUND('2項目別時系列'!G154*付加価値率!H12,0)</f>
        <v>4011</v>
      </c>
      <c r="H154" s="78">
        <f>ROUND('2項目別時系列'!H154*付加価値率!I12,0)</f>
        <v>4677</v>
      </c>
      <c r="I154" s="78">
        <f>ROUND('2項目別時系列'!I154*付加価値率!J12,0)</f>
        <v>5317</v>
      </c>
      <c r="J154" s="78">
        <f>ROUND('2項目別時系列'!J154*付加価値率!K12,0)</f>
        <v>5464</v>
      </c>
      <c r="K154" s="78">
        <f>ROUND('2項目別時系列'!K154*付加価値率!L12,0)</f>
        <v>4884</v>
      </c>
      <c r="L154" s="78">
        <f>ROUND('2項目別時系列'!L154*付加価値率!M12,0)</f>
        <v>5640</v>
      </c>
      <c r="M154" s="78">
        <f>ROUND('2項目別時系列'!M154*付加価値率!N12,0)</f>
        <v>3445</v>
      </c>
      <c r="N154" s="78">
        <f>ROUND('2項目別時系列'!N154*付加価値率!O12,0)</f>
        <v>4466</v>
      </c>
      <c r="O154" s="78">
        <f>ROUND('2項目別時系列'!O154*付加価値率!P12,0)</f>
        <v>4785</v>
      </c>
      <c r="P154" s="78">
        <f>ROUND('2項目別時系列'!P154*付加価値率!Q12,0)</f>
        <v>7511</v>
      </c>
      <c r="Q154" s="78">
        <f>ROUND('2項目別時系列'!Q154*付加価値率!R12,0)</f>
        <v>6934</v>
      </c>
      <c r="R154" s="511">
        <f t="shared" si="181"/>
        <v>-7.7</v>
      </c>
    </row>
    <row r="155" spans="1:18" x14ac:dyDescent="0.2">
      <c r="A155" s="367"/>
      <c r="B155" s="369" t="s">
        <v>156</v>
      </c>
      <c r="C155" s="80">
        <f>ROUND('2項目別時系列'!C155*付加価値率!D15,0)</f>
        <v>3809</v>
      </c>
      <c r="D155" s="80">
        <f>ROUND('2項目別時系列'!D155*付加価値率!E15,0)</f>
        <v>3653</v>
      </c>
      <c r="E155" s="80">
        <f>ROUND('2項目別時系列'!E155*付加価値率!F15,0)</f>
        <v>3279</v>
      </c>
      <c r="F155" s="80">
        <f>ROUND('2項目別時系列'!F155*付加価値率!G15,0)</f>
        <v>3285</v>
      </c>
      <c r="G155" s="80">
        <f>ROUND('2項目別時系列'!G155*付加価値率!H15,0)</f>
        <v>3142</v>
      </c>
      <c r="H155" s="80">
        <f>ROUND('2項目別時系列'!H155*付加価値率!I15,0)</f>
        <v>3247</v>
      </c>
      <c r="I155" s="80">
        <f>ROUND('2項目別時系列'!I155*付加価値率!J15,0)</f>
        <v>3884</v>
      </c>
      <c r="J155" s="80">
        <f>ROUND('2項目別時系列'!J155*付加価値率!K15,0)</f>
        <v>4127</v>
      </c>
      <c r="K155" s="80">
        <f>ROUND('2項目別時系列'!K155*付加価値率!L15,0)</f>
        <v>4224</v>
      </c>
      <c r="L155" s="80">
        <f>ROUND('2項目別時系列'!L155*付加価値率!M15,0)</f>
        <v>6815</v>
      </c>
      <c r="M155" s="80">
        <f>ROUND('2項目別時系列'!M155*付加価値率!N15,0)</f>
        <v>4201</v>
      </c>
      <c r="N155" s="80">
        <f>ROUND('2項目別時系列'!N155*付加価値率!O15,0)</f>
        <v>5714</v>
      </c>
      <c r="O155" s="80">
        <f>ROUND('2項目別時系列'!O155*付加価値率!P15,0)</f>
        <v>6840</v>
      </c>
      <c r="P155" s="80">
        <f>ROUND('2項目別時系列'!P155*付加価値率!Q15,0)</f>
        <v>10397</v>
      </c>
      <c r="Q155" s="80">
        <f>ROUND('2項目別時系列'!Q155*付加価値率!R15,0)</f>
        <v>9390</v>
      </c>
      <c r="R155" s="511">
        <f t="shared" si="181"/>
        <v>-9.6999999999999993</v>
      </c>
    </row>
    <row r="156" spans="1:18" x14ac:dyDescent="0.2">
      <c r="A156" s="366" t="s">
        <v>136</v>
      </c>
      <c r="B156" s="240" t="s">
        <v>419</v>
      </c>
      <c r="C156" s="99">
        <f>SUM(C157:C159)</f>
        <v>7339</v>
      </c>
      <c r="D156" s="99">
        <f t="shared" ref="D156:J156" si="207">SUM(D157:D159)</f>
        <v>7077</v>
      </c>
      <c r="E156" s="99">
        <f t="shared" si="207"/>
        <v>7322</v>
      </c>
      <c r="F156" s="99">
        <f t="shared" si="207"/>
        <v>7070</v>
      </c>
      <c r="G156" s="99">
        <f t="shared" si="207"/>
        <v>6417</v>
      </c>
      <c r="H156" s="99">
        <f t="shared" si="207"/>
        <v>7257</v>
      </c>
      <c r="I156" s="99">
        <f t="shared" si="207"/>
        <v>8239</v>
      </c>
      <c r="J156" s="99">
        <f t="shared" si="207"/>
        <v>8784</v>
      </c>
      <c r="K156" s="99">
        <f t="shared" ref="K156:L156" si="208">SUM(K157:K159)</f>
        <v>8949</v>
      </c>
      <c r="L156" s="99">
        <f t="shared" si="208"/>
        <v>10365</v>
      </c>
      <c r="M156" s="99">
        <f t="shared" ref="M156:N156" si="209">SUM(M157:M159)</f>
        <v>6086</v>
      </c>
      <c r="N156" s="99">
        <f t="shared" si="209"/>
        <v>7837</v>
      </c>
      <c r="O156" s="99">
        <f t="shared" ref="O156:P156" si="210">SUM(O157:O159)</f>
        <v>9303</v>
      </c>
      <c r="P156" s="99">
        <f t="shared" si="210"/>
        <v>12050</v>
      </c>
      <c r="Q156" s="99">
        <f t="shared" ref="Q156" si="211">SUM(Q157:Q159)</f>
        <v>10830</v>
      </c>
      <c r="R156" s="511">
        <f t="shared" si="181"/>
        <v>-10.1</v>
      </c>
    </row>
    <row r="157" spans="1:18" x14ac:dyDescent="0.2">
      <c r="A157" s="366"/>
      <c r="B157" s="368" t="s">
        <v>154</v>
      </c>
      <c r="C157" s="78">
        <f>ROUND('2項目別時系列'!C157*付加価値率!D13,0)</f>
        <v>281</v>
      </c>
      <c r="D157" s="78">
        <f>ROUND('2項目別時系列'!D157*付加価値率!E13,0)</f>
        <v>279</v>
      </c>
      <c r="E157" s="78">
        <f>ROUND('2項目別時系列'!E157*付加価値率!F13,0)</f>
        <v>296</v>
      </c>
      <c r="F157" s="78">
        <f>ROUND('2項目別時系列'!F157*付加価値率!G13,0)</f>
        <v>281</v>
      </c>
      <c r="G157" s="78">
        <f>ROUND('2項目別時系列'!G157*付加価値率!H13,0)</f>
        <v>284</v>
      </c>
      <c r="H157" s="78">
        <f>ROUND('2項目別時系列'!H157*付加価値率!I13,0)</f>
        <v>329</v>
      </c>
      <c r="I157" s="78">
        <f>ROUND('2項目別時系列'!I157*付加価値率!J13,0)</f>
        <v>440</v>
      </c>
      <c r="J157" s="78">
        <f>ROUND('2項目別時系列'!J157*付加価値率!K13,0)</f>
        <v>513</v>
      </c>
      <c r="K157" s="78">
        <f>ROUND('2項目別時系列'!K157*付加価値率!L13,0)</f>
        <v>565</v>
      </c>
      <c r="L157" s="78">
        <f>ROUND('2項目別時系列'!L157*付加価値率!M13,0)</f>
        <v>491</v>
      </c>
      <c r="M157" s="78">
        <f>ROUND('2項目別時系列'!M157*付加価値率!N13,0)</f>
        <v>172</v>
      </c>
      <c r="N157" s="78">
        <f>ROUND('2項目別時系列'!N157*付加価値率!O13,0)</f>
        <v>205</v>
      </c>
      <c r="O157" s="78">
        <f>ROUND('2項目別時系列'!O157*付加価値率!P13,0)</f>
        <v>347</v>
      </c>
      <c r="P157" s="78">
        <f>ROUND('2項目別時系列'!P157*付加価値率!Q13,0)</f>
        <v>370</v>
      </c>
      <c r="Q157" s="78">
        <f>ROUND('2項目別時系列'!Q157*付加価値率!R13,0)</f>
        <v>394</v>
      </c>
      <c r="R157" s="511">
        <f t="shared" si="181"/>
        <v>6.5</v>
      </c>
    </row>
    <row r="158" spans="1:18" x14ac:dyDescent="0.2">
      <c r="A158" s="366"/>
      <c r="B158" s="368" t="s">
        <v>155</v>
      </c>
      <c r="C158" s="78">
        <f>ROUND('2項目別時系列'!C158*付加価値率!D12,0)</f>
        <v>3904</v>
      </c>
      <c r="D158" s="78">
        <f>ROUND('2項目別時系列'!D158*付加価値率!E12,0)</f>
        <v>3854</v>
      </c>
      <c r="E158" s="78">
        <f>ROUND('2項目別時系列'!E158*付加価値率!F12,0)</f>
        <v>4111</v>
      </c>
      <c r="F158" s="78">
        <f>ROUND('2項目別時系列'!F158*付加価値率!G12,0)</f>
        <v>3826</v>
      </c>
      <c r="G158" s="78">
        <f>ROUND('2項目別時系列'!G158*付加価値率!H12,0)</f>
        <v>3426</v>
      </c>
      <c r="H158" s="78">
        <f>ROUND('2項目別時系列'!H158*付加価値率!I12,0)</f>
        <v>4057</v>
      </c>
      <c r="I158" s="78">
        <f>ROUND('2項目別時系列'!I158*付加価値率!J12,0)</f>
        <v>4477</v>
      </c>
      <c r="J158" s="78">
        <f>ROUND('2項目別時系列'!J158*付加価値率!K12,0)</f>
        <v>4671</v>
      </c>
      <c r="K158" s="78">
        <f>ROUND('2項目別時系列'!K158*付加価値率!L12,0)</f>
        <v>4469</v>
      </c>
      <c r="L158" s="78">
        <f>ROUND('2項目別時系列'!L158*付加価値率!M12,0)</f>
        <v>4521</v>
      </c>
      <c r="M158" s="78">
        <f>ROUND('2項目別時系列'!M158*付加価値率!N12,0)</f>
        <v>2682</v>
      </c>
      <c r="N158" s="78">
        <f>ROUND('2項目別時系列'!N158*付加価値率!O12,0)</f>
        <v>3416</v>
      </c>
      <c r="O158" s="78">
        <f>ROUND('2項目別時系列'!O158*付加価値率!P12,0)</f>
        <v>3760</v>
      </c>
      <c r="P158" s="78">
        <f>ROUND('2項目別時系列'!P158*付加価値率!Q12,0)</f>
        <v>4956</v>
      </c>
      <c r="Q158" s="78">
        <f>ROUND('2項目別時系列'!Q158*付加価値率!R12,0)</f>
        <v>4463</v>
      </c>
      <c r="R158" s="511">
        <f t="shared" si="181"/>
        <v>-9.9</v>
      </c>
    </row>
    <row r="159" spans="1:18" x14ac:dyDescent="0.2">
      <c r="A159" s="367" t="s">
        <v>153</v>
      </c>
      <c r="B159" s="369" t="s">
        <v>156</v>
      </c>
      <c r="C159" s="80">
        <f>ROUND('2項目別時系列'!C159*付加価値率!D15,0)</f>
        <v>3154</v>
      </c>
      <c r="D159" s="80">
        <f>ROUND('2項目別時系列'!D159*付加価値率!E15,0)</f>
        <v>2944</v>
      </c>
      <c r="E159" s="80">
        <f>ROUND('2項目別時系列'!E159*付加価値率!F15,0)</f>
        <v>2915</v>
      </c>
      <c r="F159" s="80">
        <f>ROUND('2項目別時系列'!F159*付加価値率!G15,0)</f>
        <v>2963</v>
      </c>
      <c r="G159" s="80">
        <f>ROUND('2項目別時系列'!G159*付加価値率!H15,0)</f>
        <v>2707</v>
      </c>
      <c r="H159" s="80">
        <f>ROUND('2項目別時系列'!H159*付加価値率!I15,0)</f>
        <v>2871</v>
      </c>
      <c r="I159" s="80">
        <f>ROUND('2項目別時系列'!I159*付加価値率!J15,0)</f>
        <v>3322</v>
      </c>
      <c r="J159" s="80">
        <f>ROUND('2項目別時系列'!J159*付加価値率!K15,0)</f>
        <v>3600</v>
      </c>
      <c r="K159" s="80">
        <f>ROUND('2項目別時系列'!K159*付加価値率!L15,0)</f>
        <v>3915</v>
      </c>
      <c r="L159" s="80">
        <f>ROUND('2項目別時系列'!L159*付加価値率!M15,0)</f>
        <v>5353</v>
      </c>
      <c r="M159" s="80">
        <f>ROUND('2項目別時系列'!M159*付加価値率!N15,0)</f>
        <v>3232</v>
      </c>
      <c r="N159" s="80">
        <f>ROUND('2項目別時系列'!N159*付加価値率!O15,0)</f>
        <v>4216</v>
      </c>
      <c r="O159" s="80">
        <f>ROUND('2項目別時系列'!O159*付加価値率!P15,0)</f>
        <v>5196</v>
      </c>
      <c r="P159" s="80">
        <f>ROUND('2項目別時系列'!P159*付加価値率!Q15,0)</f>
        <v>6724</v>
      </c>
      <c r="Q159" s="80">
        <f>ROUND('2項目別時系列'!Q159*付加価値率!R15,0)</f>
        <v>5973</v>
      </c>
      <c r="R159" s="511">
        <f t="shared" si="181"/>
        <v>-11.2</v>
      </c>
    </row>
    <row r="160" spans="1:18" x14ac:dyDescent="0.2">
      <c r="A160" s="365" t="s">
        <v>137</v>
      </c>
      <c r="B160" s="240" t="s">
        <v>419</v>
      </c>
      <c r="C160" s="98">
        <f>SUM(C161:C163)</f>
        <v>9722</v>
      </c>
      <c r="D160" s="98">
        <f t="shared" ref="D160:J160" si="212">SUM(D161:D163)</f>
        <v>9712</v>
      </c>
      <c r="E160" s="98">
        <f t="shared" si="212"/>
        <v>10108</v>
      </c>
      <c r="F160" s="98">
        <f t="shared" si="212"/>
        <v>9577</v>
      </c>
      <c r="G160" s="98">
        <f t="shared" si="212"/>
        <v>9811</v>
      </c>
      <c r="H160" s="98">
        <f t="shared" si="212"/>
        <v>12129</v>
      </c>
      <c r="I160" s="98">
        <f t="shared" si="212"/>
        <v>13108</v>
      </c>
      <c r="J160" s="98">
        <f t="shared" si="212"/>
        <v>14131</v>
      </c>
      <c r="K160" s="98">
        <f t="shared" ref="K160:L160" si="213">SUM(K161:K163)</f>
        <v>14058</v>
      </c>
      <c r="L160" s="98">
        <f t="shared" si="213"/>
        <v>14891</v>
      </c>
      <c r="M160" s="98">
        <f t="shared" ref="M160:N160" si="214">SUM(M161:M163)</f>
        <v>8425</v>
      </c>
      <c r="N160" s="98">
        <f t="shared" si="214"/>
        <v>11282</v>
      </c>
      <c r="O160" s="98">
        <f t="shared" ref="O160:P160" si="215">SUM(O161:O163)</f>
        <v>13840</v>
      </c>
      <c r="P160" s="98">
        <f t="shared" si="215"/>
        <v>19213</v>
      </c>
      <c r="Q160" s="98">
        <f t="shared" ref="Q160" si="216">SUM(Q161:Q163)</f>
        <v>17376</v>
      </c>
      <c r="R160" s="511">
        <f t="shared" si="181"/>
        <v>-9.6</v>
      </c>
    </row>
    <row r="161" spans="1:18" x14ac:dyDescent="0.2">
      <c r="A161" s="366"/>
      <c r="B161" s="368" t="s">
        <v>154</v>
      </c>
      <c r="C161" s="78">
        <f>ROUND('2項目別時系列'!C161*付加価値率!D13,0)</f>
        <v>1539</v>
      </c>
      <c r="D161" s="78">
        <f>ROUND('2項目別時系列'!D161*付加価値率!E13,0)</f>
        <v>1741</v>
      </c>
      <c r="E161" s="78">
        <f>ROUND('2項目別時系列'!E161*付加価値率!F13,0)</f>
        <v>1849</v>
      </c>
      <c r="F161" s="78">
        <f>ROUND('2項目別時系列'!F161*付加価値率!G13,0)</f>
        <v>1889</v>
      </c>
      <c r="G161" s="78">
        <f>ROUND('2項目別時系列'!G161*付加価値率!H13,0)</f>
        <v>2137</v>
      </c>
      <c r="H161" s="78">
        <f>ROUND('2項目別時系列'!H161*付加価値率!I13,0)</f>
        <v>2633</v>
      </c>
      <c r="I161" s="78">
        <f>ROUND('2項目別時系列'!I161*付加価値率!J13,0)</f>
        <v>2983</v>
      </c>
      <c r="J161" s="78">
        <f>ROUND('2項目別時系列'!J161*付加価値率!K13,0)</f>
        <v>3297</v>
      </c>
      <c r="K161" s="78">
        <f>ROUND('2項目別時系列'!K161*付加価値率!L13,0)</f>
        <v>3589</v>
      </c>
      <c r="L161" s="78">
        <f>ROUND('2項目別時系列'!L161*付加価値率!M13,0)</f>
        <v>3191</v>
      </c>
      <c r="M161" s="78">
        <f>ROUND('2項目別時系列'!M161*付加価値率!N13,0)</f>
        <v>1743</v>
      </c>
      <c r="N161" s="78">
        <f>ROUND('2項目別時系列'!N161*付加価値率!O13,0)</f>
        <v>2135</v>
      </c>
      <c r="O161" s="78">
        <f>ROUND('2項目別時系列'!O161*付加価値率!P13,0)</f>
        <v>3296</v>
      </c>
      <c r="P161" s="78">
        <f>ROUND('2項目別時系列'!P161*付加価値率!Q13,0)</f>
        <v>4435</v>
      </c>
      <c r="Q161" s="78">
        <f>ROUND('2項目別時系列'!Q161*付加価値率!R13,0)</f>
        <v>4535</v>
      </c>
      <c r="R161" s="511">
        <f t="shared" si="181"/>
        <v>2.2999999999999998</v>
      </c>
    </row>
    <row r="162" spans="1:18" x14ac:dyDescent="0.2">
      <c r="A162" s="366"/>
      <c r="B162" s="368" t="s">
        <v>155</v>
      </c>
      <c r="C162" s="78">
        <f>ROUND('2項目別時系列'!C162*付加価値率!D12,0)</f>
        <v>5092</v>
      </c>
      <c r="D162" s="78">
        <f>ROUND('2項目別時系列'!D162*付加価値率!E12,0)</f>
        <v>5008</v>
      </c>
      <c r="E162" s="78">
        <f>ROUND('2項目別時系列'!E162*付加価値率!F12,0)</f>
        <v>5295</v>
      </c>
      <c r="F162" s="78">
        <f>ROUND('2項目別時系列'!F162*付加価値率!G12,0)</f>
        <v>4892</v>
      </c>
      <c r="G162" s="78">
        <f>ROUND('2項目別時系列'!G162*付加価値率!H12,0)</f>
        <v>4996</v>
      </c>
      <c r="H162" s="78">
        <f>ROUND('2項目別時系列'!H162*付加価値率!I12,0)</f>
        <v>6212</v>
      </c>
      <c r="I162" s="78">
        <f>ROUND('2項目別時系列'!I162*付加価値率!J12,0)</f>
        <v>6602</v>
      </c>
      <c r="J162" s="78">
        <f>ROUND('2項目別時系列'!J162*付加価値率!K12,0)</f>
        <v>7043</v>
      </c>
      <c r="K162" s="78">
        <f>ROUND('2項目別時系列'!K162*付加価値率!L12,0)</f>
        <v>6749</v>
      </c>
      <c r="L162" s="78">
        <f>ROUND('2項目別時系列'!L162*付加価値率!M12,0)</f>
        <v>7053</v>
      </c>
      <c r="M162" s="78">
        <f>ROUND('2項目別時系列'!M162*付加価値率!N12,0)</f>
        <v>4113</v>
      </c>
      <c r="N162" s="78">
        <f>ROUND('2項目別時系列'!N162*付加価値率!O12,0)</f>
        <v>5658</v>
      </c>
      <c r="O162" s="78">
        <f>ROUND('2項目別時系列'!O162*付加価値率!P12,0)</f>
        <v>6134</v>
      </c>
      <c r="P162" s="78">
        <f>ROUND('2項目別時系列'!P162*付加価値率!Q12,0)</f>
        <v>8483</v>
      </c>
      <c r="Q162" s="78">
        <f>ROUND('2項目別時系列'!Q162*付加価値率!R12,0)</f>
        <v>7462</v>
      </c>
      <c r="R162" s="511">
        <f t="shared" si="181"/>
        <v>-12</v>
      </c>
    </row>
    <row r="163" spans="1:18" x14ac:dyDescent="0.2">
      <c r="A163" s="367"/>
      <c r="B163" s="368" t="s">
        <v>156</v>
      </c>
      <c r="C163" s="80">
        <f>ROUND('2項目別時系列'!C163*付加価値率!D15,0)</f>
        <v>3091</v>
      </c>
      <c r="D163" s="80">
        <f>ROUND('2項目別時系列'!D163*付加価値率!E15,0)</f>
        <v>2963</v>
      </c>
      <c r="E163" s="80">
        <f>ROUND('2項目別時系列'!E163*付加価値率!F15,0)</f>
        <v>2964</v>
      </c>
      <c r="F163" s="80">
        <f>ROUND('2項目別時系列'!F163*付加価値率!G15,0)</f>
        <v>2796</v>
      </c>
      <c r="G163" s="80">
        <f>ROUND('2項目別時系列'!G163*付加価値率!H15,0)</f>
        <v>2678</v>
      </c>
      <c r="H163" s="80">
        <f>ROUND('2項目別時系列'!H163*付加価値率!I15,0)</f>
        <v>3284</v>
      </c>
      <c r="I163" s="80">
        <f>ROUND('2項目別時系列'!I163*付加価値率!J15,0)</f>
        <v>3523</v>
      </c>
      <c r="J163" s="80">
        <f>ROUND('2項目別時系列'!J163*付加価値率!K15,0)</f>
        <v>3791</v>
      </c>
      <c r="K163" s="80">
        <f>ROUND('2項目別時系列'!K163*付加価値率!L15,0)</f>
        <v>3720</v>
      </c>
      <c r="L163" s="80">
        <f>ROUND('2項目別時系列'!L163*付加価値率!M15,0)</f>
        <v>4647</v>
      </c>
      <c r="M163" s="80">
        <f>ROUND('2項目別時系列'!M163*付加価値率!N15,0)</f>
        <v>2569</v>
      </c>
      <c r="N163" s="80">
        <f>ROUND('2項目別時系列'!N163*付加価値率!O15,0)</f>
        <v>3489</v>
      </c>
      <c r="O163" s="80">
        <f>ROUND('2項目別時系列'!O163*付加価値率!P15,0)</f>
        <v>4410</v>
      </c>
      <c r="P163" s="80">
        <f>ROUND('2項目別時系列'!P163*付加価値率!Q15,0)</f>
        <v>6295</v>
      </c>
      <c r="Q163" s="80">
        <f>ROUND('2項目別時系列'!Q163*付加価値率!R15,0)</f>
        <v>5379</v>
      </c>
      <c r="R163" s="511">
        <f t="shared" si="181"/>
        <v>-14.6</v>
      </c>
    </row>
    <row r="164" spans="1:18" x14ac:dyDescent="0.2">
      <c r="A164" s="366" t="s">
        <v>138</v>
      </c>
      <c r="B164" s="240" t="s">
        <v>419</v>
      </c>
      <c r="C164" s="99">
        <f>SUM(C165:C167)</f>
        <v>15008</v>
      </c>
      <c r="D164" s="99">
        <f t="shared" ref="D164:J164" si="217">SUM(D165:D167)</f>
        <v>14198</v>
      </c>
      <c r="E164" s="99">
        <f t="shared" si="217"/>
        <v>14661</v>
      </c>
      <c r="F164" s="99">
        <f t="shared" si="217"/>
        <v>14464</v>
      </c>
      <c r="G164" s="99">
        <f t="shared" si="217"/>
        <v>12002</v>
      </c>
      <c r="H164" s="99">
        <f t="shared" si="217"/>
        <v>14283</v>
      </c>
      <c r="I164" s="99">
        <f t="shared" si="217"/>
        <v>16138</v>
      </c>
      <c r="J164" s="99">
        <f t="shared" si="217"/>
        <v>15943</v>
      </c>
      <c r="K164" s="99">
        <f t="shared" ref="K164:L164" si="218">SUM(K165:K167)</f>
        <v>14450</v>
      </c>
      <c r="L164" s="99">
        <f t="shared" si="218"/>
        <v>16174</v>
      </c>
      <c r="M164" s="99">
        <f t="shared" ref="M164:N164" si="219">SUM(M165:M167)</f>
        <v>7492</v>
      </c>
      <c r="N164" s="99">
        <f t="shared" si="219"/>
        <v>10257</v>
      </c>
      <c r="O164" s="99">
        <f t="shared" ref="O164:P164" si="220">SUM(O165:O167)</f>
        <v>16320</v>
      </c>
      <c r="P164" s="99">
        <f t="shared" si="220"/>
        <v>20990</v>
      </c>
      <c r="Q164" s="99">
        <f t="shared" ref="Q164" si="221">SUM(Q165:Q167)</f>
        <v>19953</v>
      </c>
      <c r="R164" s="511">
        <f t="shared" si="181"/>
        <v>-4.9000000000000004</v>
      </c>
    </row>
    <row r="165" spans="1:18" x14ac:dyDescent="0.2">
      <c r="A165" s="366"/>
      <c r="B165" s="368" t="s">
        <v>154</v>
      </c>
      <c r="C165" s="78">
        <f>ROUND('2項目別時系列'!C165*付加価値率!D13,0)</f>
        <v>1316</v>
      </c>
      <c r="D165" s="78">
        <f>ROUND('2項目別時系列'!D165*付加価値率!E13,0)</f>
        <v>1393</v>
      </c>
      <c r="E165" s="78">
        <f>ROUND('2項目別時系列'!E165*付加価値率!F13,0)</f>
        <v>1522</v>
      </c>
      <c r="F165" s="78">
        <f>ROUND('2項目別時系列'!F165*付加価値率!G13,0)</f>
        <v>1506</v>
      </c>
      <c r="G165" s="78">
        <f>ROUND('2項目別時系列'!G165*付加価値率!H13,0)</f>
        <v>1286</v>
      </c>
      <c r="H165" s="78">
        <f>ROUND('2項目別時系列'!H165*付加価値率!I13,0)</f>
        <v>1786</v>
      </c>
      <c r="I165" s="78">
        <f>ROUND('2項目別時系列'!I165*付加価値率!J13,0)</f>
        <v>2164</v>
      </c>
      <c r="J165" s="78">
        <f>ROUND('2項目別時系列'!J165*付加価値率!K13,0)</f>
        <v>2297</v>
      </c>
      <c r="K165" s="78">
        <f>ROUND('2項目別時系列'!K165*付加価値率!L13,0)</f>
        <v>2021</v>
      </c>
      <c r="L165" s="78">
        <f>ROUND('2項目別時系列'!L165*付加価値率!M13,0)</f>
        <v>1858</v>
      </c>
      <c r="M165" s="78">
        <f>ROUND('2項目別時系列'!M165*付加価値率!N13,0)</f>
        <v>756</v>
      </c>
      <c r="N165" s="78">
        <f>ROUND('2項目別時系列'!N165*付加価値率!O13,0)</f>
        <v>854</v>
      </c>
      <c r="O165" s="78">
        <f>ROUND('2項目別時系列'!O165*付加価値率!P13,0)</f>
        <v>1910</v>
      </c>
      <c r="P165" s="78">
        <f>ROUND('2項目別時系列'!P165*付加価値率!Q13,0)</f>
        <v>2605</v>
      </c>
      <c r="Q165" s="78">
        <f>ROUND('2項目別時系列'!Q165*付加価値率!R13,0)</f>
        <v>3196</v>
      </c>
      <c r="R165" s="511">
        <f t="shared" si="181"/>
        <v>22.7</v>
      </c>
    </row>
    <row r="166" spans="1:18" x14ac:dyDescent="0.2">
      <c r="A166" s="366"/>
      <c r="B166" s="368" t="s">
        <v>155</v>
      </c>
      <c r="C166" s="78">
        <f>ROUND('2項目別時系列'!C166*付加価値率!D12,0)</f>
        <v>7715</v>
      </c>
      <c r="D166" s="78">
        <f>ROUND('2項目別時系列'!D166*付加価値率!E12,0)</f>
        <v>7346</v>
      </c>
      <c r="E166" s="78">
        <f>ROUND('2項目別時系列'!E166*付加価値率!F12,0)</f>
        <v>7772</v>
      </c>
      <c r="F166" s="78">
        <f>ROUND('2項目別時系列'!F166*付加価値率!G12,0)</f>
        <v>7432</v>
      </c>
      <c r="G166" s="78">
        <f>ROUND('2項目別時系列'!G166*付加価値率!H12,0)</f>
        <v>6151</v>
      </c>
      <c r="H166" s="78">
        <f>ROUND('2項目別時系列'!H166*付加価値率!I12,0)</f>
        <v>7421</v>
      </c>
      <c r="I166" s="78">
        <f>ROUND('2項目別時系列'!I166*付加価値率!J12,0)</f>
        <v>8156</v>
      </c>
      <c r="J166" s="78">
        <f>ROUND('2項目別時系列'!J166*付加価値率!K12,0)</f>
        <v>7928</v>
      </c>
      <c r="K166" s="78">
        <f>ROUND('2項目別時系列'!K166*付加価値率!L12,0)</f>
        <v>6880</v>
      </c>
      <c r="L166" s="78">
        <f>ROUND('2項目別時系列'!L166*付加価値率!M12,0)</f>
        <v>7018</v>
      </c>
      <c r="M166" s="78">
        <f>ROUND('2項目別時系列'!M166*付加価値率!N12,0)</f>
        <v>3298</v>
      </c>
      <c r="N166" s="78">
        <f>ROUND('2項目別時系列'!N166*付加価値率!O12,0)</f>
        <v>4458</v>
      </c>
      <c r="O166" s="78">
        <f>ROUND('2項目別時系列'!O166*付加価値率!P12,0)</f>
        <v>6452</v>
      </c>
      <c r="P166" s="78">
        <f>ROUND('2項目別時系列'!P166*付加価値率!Q12,0)</f>
        <v>8474</v>
      </c>
      <c r="Q166" s="78">
        <f>ROUND('2項目別時系列'!Q166*付加価値率!R12,0)</f>
        <v>7858</v>
      </c>
      <c r="R166" s="511">
        <f t="shared" si="181"/>
        <v>-7.3</v>
      </c>
    </row>
    <row r="167" spans="1:18" x14ac:dyDescent="0.2">
      <c r="A167" s="367"/>
      <c r="B167" s="369" t="s">
        <v>156</v>
      </c>
      <c r="C167" s="80">
        <f>ROUND('2項目別時系列'!C167*付加価値率!D15,0)</f>
        <v>5977</v>
      </c>
      <c r="D167" s="80">
        <f>ROUND('2項目別時系列'!D167*付加価値率!E15,0)</f>
        <v>5459</v>
      </c>
      <c r="E167" s="80">
        <f>ROUND('2項目別時系列'!E167*付加価値率!F15,0)</f>
        <v>5367</v>
      </c>
      <c r="F167" s="80">
        <f>ROUND('2項目別時系列'!F167*付加価値率!G15,0)</f>
        <v>5526</v>
      </c>
      <c r="G167" s="80">
        <f>ROUND('2項目別時系列'!G167*付加価値率!H15,0)</f>
        <v>4565</v>
      </c>
      <c r="H167" s="80">
        <f>ROUND('2項目別時系列'!H167*付加価値率!I15,0)</f>
        <v>5076</v>
      </c>
      <c r="I167" s="80">
        <f>ROUND('2項目別時系列'!I167*付加価値率!J15,0)</f>
        <v>5818</v>
      </c>
      <c r="J167" s="80">
        <f>ROUND('2項目別時系列'!J167*付加価値率!K15,0)</f>
        <v>5718</v>
      </c>
      <c r="K167" s="80">
        <f>ROUND('2項目別時系列'!K167*付加価値率!L15,0)</f>
        <v>5549</v>
      </c>
      <c r="L167" s="80">
        <f>ROUND('2項目別時系列'!L167*付加価値率!M15,0)</f>
        <v>7298</v>
      </c>
      <c r="M167" s="80">
        <f>ROUND('2項目別時系列'!M167*付加価値率!N15,0)</f>
        <v>3438</v>
      </c>
      <c r="N167" s="80">
        <f>ROUND('2項目別時系列'!N167*付加価値率!O15,0)</f>
        <v>4945</v>
      </c>
      <c r="O167" s="80">
        <f>ROUND('2項目別時系列'!O167*付加価値率!P15,0)</f>
        <v>7958</v>
      </c>
      <c r="P167" s="80">
        <f>ROUND('2項目別時系列'!P167*付加価値率!Q15,0)</f>
        <v>9911</v>
      </c>
      <c r="Q167" s="80">
        <f>ROUND('2項目別時系列'!Q167*付加価値率!R15,0)</f>
        <v>8899</v>
      </c>
      <c r="R167" s="511">
        <f t="shared" si="181"/>
        <v>-10.199999999999999</v>
      </c>
    </row>
    <row r="168" spans="1:18" x14ac:dyDescent="0.2">
      <c r="A168" s="366" t="s">
        <v>139</v>
      </c>
      <c r="B168" s="240" t="s">
        <v>419</v>
      </c>
      <c r="C168" s="99">
        <f>SUM(C169:C171)</f>
        <v>22909</v>
      </c>
      <c r="D168" s="99">
        <f t="shared" ref="D168:J168" si="222">SUM(D169:D171)</f>
        <v>20846</v>
      </c>
      <c r="E168" s="99">
        <f t="shared" si="222"/>
        <v>20896</v>
      </c>
      <c r="F168" s="99">
        <f t="shared" si="222"/>
        <v>20756</v>
      </c>
      <c r="G168" s="99">
        <f t="shared" si="222"/>
        <v>24695</v>
      </c>
      <c r="H168" s="99">
        <f t="shared" si="222"/>
        <v>28701</v>
      </c>
      <c r="I168" s="99">
        <f t="shared" si="222"/>
        <v>29514</v>
      </c>
      <c r="J168" s="99">
        <f t="shared" si="222"/>
        <v>30657</v>
      </c>
      <c r="K168" s="99">
        <f t="shared" ref="K168:L168" si="223">SUM(K169:K171)</f>
        <v>29286</v>
      </c>
      <c r="L168" s="99">
        <f t="shared" si="223"/>
        <v>35075</v>
      </c>
      <c r="M168" s="99">
        <f t="shared" ref="M168:N168" si="224">SUM(M169:M171)</f>
        <v>19939</v>
      </c>
      <c r="N168" s="99">
        <f t="shared" si="224"/>
        <v>27232</v>
      </c>
      <c r="O168" s="99">
        <f t="shared" ref="O168:P168" si="225">SUM(O169:O171)</f>
        <v>37925</v>
      </c>
      <c r="P168" s="99">
        <f t="shared" si="225"/>
        <v>52904</v>
      </c>
      <c r="Q168" s="99">
        <f t="shared" ref="Q168" si="226">SUM(Q169:Q171)</f>
        <v>44941</v>
      </c>
      <c r="R168" s="511">
        <f t="shared" si="181"/>
        <v>-15.1</v>
      </c>
    </row>
    <row r="169" spans="1:18" x14ac:dyDescent="0.2">
      <c r="A169" s="366"/>
      <c r="B169" s="368" t="s">
        <v>154</v>
      </c>
      <c r="C169" s="78">
        <f>ROUND('2項目別時系列'!C169*付加価値率!D13,0)</f>
        <v>627</v>
      </c>
      <c r="D169" s="78">
        <f>ROUND('2項目別時系列'!D169*付加価値率!E13,0)</f>
        <v>691</v>
      </c>
      <c r="E169" s="78">
        <f>ROUND('2項目別時系列'!E169*付加価値率!F13,0)</f>
        <v>676</v>
      </c>
      <c r="F169" s="78">
        <f>ROUND('2項目別時系列'!F169*付加価値率!G13,0)</f>
        <v>703</v>
      </c>
      <c r="G169" s="78">
        <f>ROUND('2項目別時系列'!G169*付加価値率!H13,0)</f>
        <v>696</v>
      </c>
      <c r="H169" s="78">
        <f>ROUND('2項目別時系列'!H169*付加価値率!I13,0)</f>
        <v>904</v>
      </c>
      <c r="I169" s="78">
        <f>ROUND('2項目別時系列'!I169*付加価値率!J13,0)</f>
        <v>1032</v>
      </c>
      <c r="J169" s="78">
        <f>ROUND('2項目別時系列'!J169*付加価値率!K13,0)</f>
        <v>1129</v>
      </c>
      <c r="K169" s="78">
        <f>ROUND('2項目別時系列'!K169*付加価値率!L13,0)</f>
        <v>1189</v>
      </c>
      <c r="L169" s="78">
        <f>ROUND('2項目別時系列'!L169*付加価値率!M13,0)</f>
        <v>972</v>
      </c>
      <c r="M169" s="78">
        <f>ROUND('2項目別時系列'!M169*付加価値率!N13,0)</f>
        <v>530</v>
      </c>
      <c r="N169" s="78">
        <f>ROUND('2項目別時系列'!N169*付加価値率!O13,0)</f>
        <v>515</v>
      </c>
      <c r="O169" s="78">
        <f>ROUND('2項目別時系列'!O169*付加価値率!P13,0)</f>
        <v>1232</v>
      </c>
      <c r="P169" s="78">
        <f>ROUND('2項目別時系列'!P169*付加価値率!Q13,0)</f>
        <v>1578</v>
      </c>
      <c r="Q169" s="78">
        <f>ROUND('2項目別時系列'!Q169*付加価値率!R13,0)</f>
        <v>1644</v>
      </c>
      <c r="R169" s="511">
        <f t="shared" si="181"/>
        <v>4.2</v>
      </c>
    </row>
    <row r="170" spans="1:18" x14ac:dyDescent="0.2">
      <c r="A170" s="366"/>
      <c r="B170" s="368" t="s">
        <v>155</v>
      </c>
      <c r="C170" s="78">
        <f>ROUND('2項目別時系列'!C170*付加価値率!D12,0)</f>
        <v>11163</v>
      </c>
      <c r="D170" s="78">
        <f>ROUND('2項目別時系列'!D170*付加価値率!E12,0)</f>
        <v>10280</v>
      </c>
      <c r="E170" s="78">
        <f>ROUND('2項目別時系列'!E170*付加価値率!F12,0)</f>
        <v>10800</v>
      </c>
      <c r="F170" s="78">
        <f>ROUND('2項目別時系列'!F170*付加価値率!G12,0)</f>
        <v>10142</v>
      </c>
      <c r="G170" s="78">
        <f>ROUND('2項目別時系列'!G170*付加価値率!H12,0)</f>
        <v>12206</v>
      </c>
      <c r="H170" s="78">
        <f>ROUND('2項目別時系列'!H170*付加価値率!I12,0)</f>
        <v>15070</v>
      </c>
      <c r="I170" s="78">
        <f>ROUND('2項目別時系列'!I170*付加価値率!J12,0)</f>
        <v>15034</v>
      </c>
      <c r="J170" s="78">
        <f>ROUND('2項目別時系列'!J170*付加価値率!K12,0)</f>
        <v>15203</v>
      </c>
      <c r="K170" s="78">
        <f>ROUND('2項目別時系列'!K170*付加価値率!L12,0)</f>
        <v>13389</v>
      </c>
      <c r="L170" s="78">
        <f>ROUND('2項目別時系列'!L170*付加価値率!M12,0)</f>
        <v>13081</v>
      </c>
      <c r="M170" s="78">
        <f>ROUND('2項目別時系列'!M170*付加価値率!N12,0)</f>
        <v>7282</v>
      </c>
      <c r="N170" s="78">
        <f>ROUND('2項目別時系列'!N170*付加価値率!O12,0)</f>
        <v>9702</v>
      </c>
      <c r="O170" s="78">
        <f>ROUND('2項目別時系列'!O170*付加価値率!P12,0)</f>
        <v>12828</v>
      </c>
      <c r="P170" s="78">
        <f>ROUND('2項目別時系列'!P170*付加価値率!Q12,0)</f>
        <v>18441</v>
      </c>
      <c r="Q170" s="78">
        <f>ROUND('2項目別時系列'!Q170*付加価値率!R12,0)</f>
        <v>15649</v>
      </c>
      <c r="R170" s="511">
        <f t="shared" si="181"/>
        <v>-15.1</v>
      </c>
    </row>
    <row r="171" spans="1:18" x14ac:dyDescent="0.2">
      <c r="A171" s="367"/>
      <c r="B171" s="369" t="s">
        <v>156</v>
      </c>
      <c r="C171" s="80">
        <f>ROUND('2項目別時系列'!C171*付加価値率!D15,0)</f>
        <v>11119</v>
      </c>
      <c r="D171" s="80">
        <f>ROUND('2項目別時系列'!D171*付加価値率!E15,0)</f>
        <v>9875</v>
      </c>
      <c r="E171" s="80">
        <f>ROUND('2項目別時系列'!E171*付加価値率!F15,0)</f>
        <v>9420</v>
      </c>
      <c r="F171" s="80">
        <f>ROUND('2項目別時系列'!F171*付加価値率!G15,0)</f>
        <v>9911</v>
      </c>
      <c r="G171" s="80">
        <f>ROUND('2項目別時系列'!G171*付加価値率!H15,0)</f>
        <v>11793</v>
      </c>
      <c r="H171" s="80">
        <f>ROUND('2項目別時系列'!H171*付加価値率!I15,0)</f>
        <v>12727</v>
      </c>
      <c r="I171" s="80">
        <f>ROUND('2項目別時系列'!I171*付加価値率!J15,0)</f>
        <v>13448</v>
      </c>
      <c r="J171" s="80">
        <f>ROUND('2項目別時系列'!J171*付加価値率!K15,0)</f>
        <v>14325</v>
      </c>
      <c r="K171" s="80">
        <f>ROUND('2項目別時系列'!K171*付加価値率!L15,0)</f>
        <v>14708</v>
      </c>
      <c r="L171" s="80">
        <f>ROUND('2項目別時系列'!L171*付加価値率!M15,0)</f>
        <v>21022</v>
      </c>
      <c r="M171" s="80">
        <f>ROUND('2項目別時系列'!M171*付加価値率!N15,0)</f>
        <v>12127</v>
      </c>
      <c r="N171" s="80">
        <f>ROUND('2項目別時系列'!N171*付加価値率!O15,0)</f>
        <v>17015</v>
      </c>
      <c r="O171" s="80">
        <f>ROUND('2項目別時系列'!O171*付加価値率!P15,0)</f>
        <v>23865</v>
      </c>
      <c r="P171" s="80">
        <f>ROUND('2項目別時系列'!P171*付加価値率!Q15,0)</f>
        <v>32885</v>
      </c>
      <c r="Q171" s="80">
        <f>ROUND('2項目別時系列'!Q171*付加価値率!R15,0)</f>
        <v>27648</v>
      </c>
      <c r="R171" s="512">
        <f t="shared" si="181"/>
        <v>-15.9</v>
      </c>
    </row>
    <row r="172" spans="1:18" x14ac:dyDescent="0.2">
      <c r="A172" s="31" t="s">
        <v>571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R106"/>
  <sheetViews>
    <sheetView workbookViewId="0">
      <pane xSplit="3" ySplit="4" topLeftCell="I90" activePane="bottomRight" state="frozen"/>
      <selection pane="topRight" activeCell="D1" sqref="D1"/>
      <selection pane="bottomLeft" activeCell="A5" sqref="A5"/>
      <selection pane="bottomRight" activeCell="N99" sqref="N99"/>
    </sheetView>
  </sheetViews>
  <sheetFormatPr defaultRowHeight="13" x14ac:dyDescent="0.2"/>
  <cols>
    <col min="1" max="1" width="3.90625" customWidth="1"/>
    <col min="2" max="2" width="12.453125" customWidth="1"/>
    <col min="3" max="3" width="27.08984375" customWidth="1"/>
    <col min="4" max="5" width="10.453125" customWidth="1"/>
    <col min="6" max="6" width="10.36328125" customWidth="1"/>
    <col min="7" max="10" width="10.453125" customWidth="1"/>
    <col min="11" max="15" width="10.6328125" customWidth="1"/>
    <col min="16" max="17" width="11" customWidth="1"/>
    <col min="18" max="18" width="10.6328125" customWidth="1"/>
    <col min="234" max="234" width="3.90625" customWidth="1"/>
    <col min="235" max="235" width="10.26953125" customWidth="1"/>
    <col min="236" max="236" width="27.08984375" customWidth="1"/>
    <col min="237" max="258" width="10.453125" customWidth="1"/>
    <col min="259" max="259" width="10.36328125" customWidth="1"/>
    <col min="260" max="263" width="10.453125" customWidth="1"/>
    <col min="490" max="490" width="3.90625" customWidth="1"/>
    <col min="491" max="491" width="10.26953125" customWidth="1"/>
    <col min="492" max="492" width="27.08984375" customWidth="1"/>
    <col min="493" max="514" width="10.453125" customWidth="1"/>
    <col min="515" max="515" width="10.36328125" customWidth="1"/>
    <col min="516" max="519" width="10.453125" customWidth="1"/>
    <col min="746" max="746" width="3.90625" customWidth="1"/>
    <col min="747" max="747" width="10.26953125" customWidth="1"/>
    <col min="748" max="748" width="27.08984375" customWidth="1"/>
    <col min="749" max="770" width="10.453125" customWidth="1"/>
    <col min="771" max="771" width="10.36328125" customWidth="1"/>
    <col min="772" max="775" width="10.453125" customWidth="1"/>
    <col min="1002" max="1002" width="3.90625" customWidth="1"/>
    <col min="1003" max="1003" width="10.26953125" customWidth="1"/>
    <col min="1004" max="1004" width="27.08984375" customWidth="1"/>
    <col min="1005" max="1026" width="10.453125" customWidth="1"/>
    <col min="1027" max="1027" width="10.36328125" customWidth="1"/>
    <col min="1028" max="1031" width="10.453125" customWidth="1"/>
    <col min="1258" max="1258" width="3.90625" customWidth="1"/>
    <col min="1259" max="1259" width="10.26953125" customWidth="1"/>
    <col min="1260" max="1260" width="27.08984375" customWidth="1"/>
    <col min="1261" max="1282" width="10.453125" customWidth="1"/>
    <col min="1283" max="1283" width="10.36328125" customWidth="1"/>
    <col min="1284" max="1287" width="10.453125" customWidth="1"/>
    <col min="1514" max="1514" width="3.90625" customWidth="1"/>
    <col min="1515" max="1515" width="10.26953125" customWidth="1"/>
    <col min="1516" max="1516" width="27.08984375" customWidth="1"/>
    <col min="1517" max="1538" width="10.453125" customWidth="1"/>
    <col min="1539" max="1539" width="10.36328125" customWidth="1"/>
    <col min="1540" max="1543" width="10.453125" customWidth="1"/>
    <col min="1770" max="1770" width="3.90625" customWidth="1"/>
    <col min="1771" max="1771" width="10.26953125" customWidth="1"/>
    <col min="1772" max="1772" width="27.08984375" customWidth="1"/>
    <col min="1773" max="1794" width="10.453125" customWidth="1"/>
    <col min="1795" max="1795" width="10.36328125" customWidth="1"/>
    <col min="1796" max="1799" width="10.453125" customWidth="1"/>
    <col min="2026" max="2026" width="3.90625" customWidth="1"/>
    <col min="2027" max="2027" width="10.26953125" customWidth="1"/>
    <col min="2028" max="2028" width="27.08984375" customWidth="1"/>
    <col min="2029" max="2050" width="10.453125" customWidth="1"/>
    <col min="2051" max="2051" width="10.36328125" customWidth="1"/>
    <col min="2052" max="2055" width="10.453125" customWidth="1"/>
    <col min="2282" max="2282" width="3.90625" customWidth="1"/>
    <col min="2283" max="2283" width="10.26953125" customWidth="1"/>
    <col min="2284" max="2284" width="27.08984375" customWidth="1"/>
    <col min="2285" max="2306" width="10.453125" customWidth="1"/>
    <col min="2307" max="2307" width="10.36328125" customWidth="1"/>
    <col min="2308" max="2311" width="10.453125" customWidth="1"/>
    <col min="2538" max="2538" width="3.90625" customWidth="1"/>
    <col min="2539" max="2539" width="10.26953125" customWidth="1"/>
    <col min="2540" max="2540" width="27.08984375" customWidth="1"/>
    <col min="2541" max="2562" width="10.453125" customWidth="1"/>
    <col min="2563" max="2563" width="10.36328125" customWidth="1"/>
    <col min="2564" max="2567" width="10.453125" customWidth="1"/>
    <col min="2794" max="2794" width="3.90625" customWidth="1"/>
    <col min="2795" max="2795" width="10.26953125" customWidth="1"/>
    <col min="2796" max="2796" width="27.08984375" customWidth="1"/>
    <col min="2797" max="2818" width="10.453125" customWidth="1"/>
    <col min="2819" max="2819" width="10.36328125" customWidth="1"/>
    <col min="2820" max="2823" width="10.453125" customWidth="1"/>
    <col min="3050" max="3050" width="3.90625" customWidth="1"/>
    <col min="3051" max="3051" width="10.26953125" customWidth="1"/>
    <col min="3052" max="3052" width="27.08984375" customWidth="1"/>
    <col min="3053" max="3074" width="10.453125" customWidth="1"/>
    <col min="3075" max="3075" width="10.36328125" customWidth="1"/>
    <col min="3076" max="3079" width="10.453125" customWidth="1"/>
    <col min="3306" max="3306" width="3.90625" customWidth="1"/>
    <col min="3307" max="3307" width="10.26953125" customWidth="1"/>
    <col min="3308" max="3308" width="27.08984375" customWidth="1"/>
    <col min="3309" max="3330" width="10.453125" customWidth="1"/>
    <col min="3331" max="3331" width="10.36328125" customWidth="1"/>
    <col min="3332" max="3335" width="10.453125" customWidth="1"/>
    <col min="3562" max="3562" width="3.90625" customWidth="1"/>
    <col min="3563" max="3563" width="10.26953125" customWidth="1"/>
    <col min="3564" max="3564" width="27.08984375" customWidth="1"/>
    <col min="3565" max="3586" width="10.453125" customWidth="1"/>
    <col min="3587" max="3587" width="10.36328125" customWidth="1"/>
    <col min="3588" max="3591" width="10.453125" customWidth="1"/>
    <col min="3818" max="3818" width="3.90625" customWidth="1"/>
    <col min="3819" max="3819" width="10.26953125" customWidth="1"/>
    <col min="3820" max="3820" width="27.08984375" customWidth="1"/>
    <col min="3821" max="3842" width="10.453125" customWidth="1"/>
    <col min="3843" max="3843" width="10.36328125" customWidth="1"/>
    <col min="3844" max="3847" width="10.453125" customWidth="1"/>
    <col min="4074" max="4074" width="3.90625" customWidth="1"/>
    <col min="4075" max="4075" width="10.26953125" customWidth="1"/>
    <col min="4076" max="4076" width="27.08984375" customWidth="1"/>
    <col min="4077" max="4098" width="10.453125" customWidth="1"/>
    <col min="4099" max="4099" width="10.36328125" customWidth="1"/>
    <col min="4100" max="4103" width="10.453125" customWidth="1"/>
    <col min="4330" max="4330" width="3.90625" customWidth="1"/>
    <col min="4331" max="4331" width="10.26953125" customWidth="1"/>
    <col min="4332" max="4332" width="27.08984375" customWidth="1"/>
    <col min="4333" max="4354" width="10.453125" customWidth="1"/>
    <col min="4355" max="4355" width="10.36328125" customWidth="1"/>
    <col min="4356" max="4359" width="10.453125" customWidth="1"/>
    <col min="4586" max="4586" width="3.90625" customWidth="1"/>
    <col min="4587" max="4587" width="10.26953125" customWidth="1"/>
    <col min="4588" max="4588" width="27.08984375" customWidth="1"/>
    <col min="4589" max="4610" width="10.453125" customWidth="1"/>
    <col min="4611" max="4611" width="10.36328125" customWidth="1"/>
    <col min="4612" max="4615" width="10.453125" customWidth="1"/>
    <col min="4842" max="4842" width="3.90625" customWidth="1"/>
    <col min="4843" max="4843" width="10.26953125" customWidth="1"/>
    <col min="4844" max="4844" width="27.08984375" customWidth="1"/>
    <col min="4845" max="4866" width="10.453125" customWidth="1"/>
    <col min="4867" max="4867" width="10.36328125" customWidth="1"/>
    <col min="4868" max="4871" width="10.453125" customWidth="1"/>
    <col min="5098" max="5098" width="3.90625" customWidth="1"/>
    <col min="5099" max="5099" width="10.26953125" customWidth="1"/>
    <col min="5100" max="5100" width="27.08984375" customWidth="1"/>
    <col min="5101" max="5122" width="10.453125" customWidth="1"/>
    <col min="5123" max="5123" width="10.36328125" customWidth="1"/>
    <col min="5124" max="5127" width="10.453125" customWidth="1"/>
    <col min="5354" max="5354" width="3.90625" customWidth="1"/>
    <col min="5355" max="5355" width="10.26953125" customWidth="1"/>
    <col min="5356" max="5356" width="27.08984375" customWidth="1"/>
    <col min="5357" max="5378" width="10.453125" customWidth="1"/>
    <col min="5379" max="5379" width="10.36328125" customWidth="1"/>
    <col min="5380" max="5383" width="10.453125" customWidth="1"/>
    <col min="5610" max="5610" width="3.90625" customWidth="1"/>
    <col min="5611" max="5611" width="10.26953125" customWidth="1"/>
    <col min="5612" max="5612" width="27.08984375" customWidth="1"/>
    <col min="5613" max="5634" width="10.453125" customWidth="1"/>
    <col min="5635" max="5635" width="10.36328125" customWidth="1"/>
    <col min="5636" max="5639" width="10.453125" customWidth="1"/>
    <col min="5866" max="5866" width="3.90625" customWidth="1"/>
    <col min="5867" max="5867" width="10.26953125" customWidth="1"/>
    <col min="5868" max="5868" width="27.08984375" customWidth="1"/>
    <col min="5869" max="5890" width="10.453125" customWidth="1"/>
    <col min="5891" max="5891" width="10.36328125" customWidth="1"/>
    <col min="5892" max="5895" width="10.453125" customWidth="1"/>
    <col min="6122" max="6122" width="3.90625" customWidth="1"/>
    <col min="6123" max="6123" width="10.26953125" customWidth="1"/>
    <col min="6124" max="6124" width="27.08984375" customWidth="1"/>
    <col min="6125" max="6146" width="10.453125" customWidth="1"/>
    <col min="6147" max="6147" width="10.36328125" customWidth="1"/>
    <col min="6148" max="6151" width="10.453125" customWidth="1"/>
    <col min="6378" max="6378" width="3.90625" customWidth="1"/>
    <col min="6379" max="6379" width="10.26953125" customWidth="1"/>
    <col min="6380" max="6380" width="27.08984375" customWidth="1"/>
    <col min="6381" max="6402" width="10.453125" customWidth="1"/>
    <col min="6403" max="6403" width="10.36328125" customWidth="1"/>
    <col min="6404" max="6407" width="10.453125" customWidth="1"/>
    <col min="6634" max="6634" width="3.90625" customWidth="1"/>
    <col min="6635" max="6635" width="10.26953125" customWidth="1"/>
    <col min="6636" max="6636" width="27.08984375" customWidth="1"/>
    <col min="6637" max="6658" width="10.453125" customWidth="1"/>
    <col min="6659" max="6659" width="10.36328125" customWidth="1"/>
    <col min="6660" max="6663" width="10.453125" customWidth="1"/>
    <col min="6890" max="6890" width="3.90625" customWidth="1"/>
    <col min="6891" max="6891" width="10.26953125" customWidth="1"/>
    <col min="6892" max="6892" width="27.08984375" customWidth="1"/>
    <col min="6893" max="6914" width="10.453125" customWidth="1"/>
    <col min="6915" max="6915" width="10.36328125" customWidth="1"/>
    <col min="6916" max="6919" width="10.453125" customWidth="1"/>
    <col min="7146" max="7146" width="3.90625" customWidth="1"/>
    <col min="7147" max="7147" width="10.26953125" customWidth="1"/>
    <col min="7148" max="7148" width="27.08984375" customWidth="1"/>
    <col min="7149" max="7170" width="10.453125" customWidth="1"/>
    <col min="7171" max="7171" width="10.36328125" customWidth="1"/>
    <col min="7172" max="7175" width="10.453125" customWidth="1"/>
    <col min="7402" max="7402" width="3.90625" customWidth="1"/>
    <col min="7403" max="7403" width="10.26953125" customWidth="1"/>
    <col min="7404" max="7404" width="27.08984375" customWidth="1"/>
    <col min="7405" max="7426" width="10.453125" customWidth="1"/>
    <col min="7427" max="7427" width="10.36328125" customWidth="1"/>
    <col min="7428" max="7431" width="10.453125" customWidth="1"/>
    <col min="7658" max="7658" width="3.90625" customWidth="1"/>
    <col min="7659" max="7659" width="10.26953125" customWidth="1"/>
    <col min="7660" max="7660" width="27.08984375" customWidth="1"/>
    <col min="7661" max="7682" width="10.453125" customWidth="1"/>
    <col min="7683" max="7683" width="10.36328125" customWidth="1"/>
    <col min="7684" max="7687" width="10.453125" customWidth="1"/>
    <col min="7914" max="7914" width="3.90625" customWidth="1"/>
    <col min="7915" max="7915" width="10.26953125" customWidth="1"/>
    <col min="7916" max="7916" width="27.08984375" customWidth="1"/>
    <col min="7917" max="7938" width="10.453125" customWidth="1"/>
    <col min="7939" max="7939" width="10.36328125" customWidth="1"/>
    <col min="7940" max="7943" width="10.453125" customWidth="1"/>
    <col min="8170" max="8170" width="3.90625" customWidth="1"/>
    <col min="8171" max="8171" width="10.26953125" customWidth="1"/>
    <col min="8172" max="8172" width="27.08984375" customWidth="1"/>
    <col min="8173" max="8194" width="10.453125" customWidth="1"/>
    <col min="8195" max="8195" width="10.36328125" customWidth="1"/>
    <col min="8196" max="8199" width="10.453125" customWidth="1"/>
    <col min="8426" max="8426" width="3.90625" customWidth="1"/>
    <col min="8427" max="8427" width="10.26953125" customWidth="1"/>
    <col min="8428" max="8428" width="27.08984375" customWidth="1"/>
    <col min="8429" max="8450" width="10.453125" customWidth="1"/>
    <col min="8451" max="8451" width="10.36328125" customWidth="1"/>
    <col min="8452" max="8455" width="10.453125" customWidth="1"/>
    <col min="8682" max="8682" width="3.90625" customWidth="1"/>
    <col min="8683" max="8683" width="10.26953125" customWidth="1"/>
    <col min="8684" max="8684" width="27.08984375" customWidth="1"/>
    <col min="8685" max="8706" width="10.453125" customWidth="1"/>
    <col min="8707" max="8707" width="10.36328125" customWidth="1"/>
    <col min="8708" max="8711" width="10.453125" customWidth="1"/>
    <col min="8938" max="8938" width="3.90625" customWidth="1"/>
    <col min="8939" max="8939" width="10.26953125" customWidth="1"/>
    <col min="8940" max="8940" width="27.08984375" customWidth="1"/>
    <col min="8941" max="8962" width="10.453125" customWidth="1"/>
    <col min="8963" max="8963" width="10.36328125" customWidth="1"/>
    <col min="8964" max="8967" width="10.453125" customWidth="1"/>
    <col min="9194" max="9194" width="3.90625" customWidth="1"/>
    <col min="9195" max="9195" width="10.26953125" customWidth="1"/>
    <col min="9196" max="9196" width="27.08984375" customWidth="1"/>
    <col min="9197" max="9218" width="10.453125" customWidth="1"/>
    <col min="9219" max="9219" width="10.36328125" customWidth="1"/>
    <col min="9220" max="9223" width="10.453125" customWidth="1"/>
    <col min="9450" max="9450" width="3.90625" customWidth="1"/>
    <col min="9451" max="9451" width="10.26953125" customWidth="1"/>
    <col min="9452" max="9452" width="27.08984375" customWidth="1"/>
    <col min="9453" max="9474" width="10.453125" customWidth="1"/>
    <col min="9475" max="9475" width="10.36328125" customWidth="1"/>
    <col min="9476" max="9479" width="10.453125" customWidth="1"/>
    <col min="9706" max="9706" width="3.90625" customWidth="1"/>
    <col min="9707" max="9707" width="10.26953125" customWidth="1"/>
    <col min="9708" max="9708" width="27.08984375" customWidth="1"/>
    <col min="9709" max="9730" width="10.453125" customWidth="1"/>
    <col min="9731" max="9731" width="10.36328125" customWidth="1"/>
    <col min="9732" max="9735" width="10.453125" customWidth="1"/>
    <col min="9962" max="9962" width="3.90625" customWidth="1"/>
    <col min="9963" max="9963" width="10.26953125" customWidth="1"/>
    <col min="9964" max="9964" width="27.08984375" customWidth="1"/>
    <col min="9965" max="9986" width="10.453125" customWidth="1"/>
    <col min="9987" max="9987" width="10.36328125" customWidth="1"/>
    <col min="9988" max="9991" width="10.453125" customWidth="1"/>
    <col min="10218" max="10218" width="3.90625" customWidth="1"/>
    <col min="10219" max="10219" width="10.26953125" customWidth="1"/>
    <col min="10220" max="10220" width="27.08984375" customWidth="1"/>
    <col min="10221" max="10242" width="10.453125" customWidth="1"/>
    <col min="10243" max="10243" width="10.36328125" customWidth="1"/>
    <col min="10244" max="10247" width="10.453125" customWidth="1"/>
    <col min="10474" max="10474" width="3.90625" customWidth="1"/>
    <col min="10475" max="10475" width="10.26953125" customWidth="1"/>
    <col min="10476" max="10476" width="27.08984375" customWidth="1"/>
    <col min="10477" max="10498" width="10.453125" customWidth="1"/>
    <col min="10499" max="10499" width="10.36328125" customWidth="1"/>
    <col min="10500" max="10503" width="10.453125" customWidth="1"/>
    <col min="10730" max="10730" width="3.90625" customWidth="1"/>
    <col min="10731" max="10731" width="10.26953125" customWidth="1"/>
    <col min="10732" max="10732" width="27.08984375" customWidth="1"/>
    <col min="10733" max="10754" width="10.453125" customWidth="1"/>
    <col min="10755" max="10755" width="10.36328125" customWidth="1"/>
    <col min="10756" max="10759" width="10.453125" customWidth="1"/>
    <col min="10986" max="10986" width="3.90625" customWidth="1"/>
    <col min="10987" max="10987" width="10.26953125" customWidth="1"/>
    <col min="10988" max="10988" width="27.08984375" customWidth="1"/>
    <col min="10989" max="11010" width="10.453125" customWidth="1"/>
    <col min="11011" max="11011" width="10.36328125" customWidth="1"/>
    <col min="11012" max="11015" width="10.453125" customWidth="1"/>
    <col min="11242" max="11242" width="3.90625" customWidth="1"/>
    <col min="11243" max="11243" width="10.26953125" customWidth="1"/>
    <col min="11244" max="11244" width="27.08984375" customWidth="1"/>
    <col min="11245" max="11266" width="10.453125" customWidth="1"/>
    <col min="11267" max="11267" width="10.36328125" customWidth="1"/>
    <col min="11268" max="11271" width="10.453125" customWidth="1"/>
    <col min="11498" max="11498" width="3.90625" customWidth="1"/>
    <col min="11499" max="11499" width="10.26953125" customWidth="1"/>
    <col min="11500" max="11500" width="27.08984375" customWidth="1"/>
    <col min="11501" max="11522" width="10.453125" customWidth="1"/>
    <col min="11523" max="11523" width="10.36328125" customWidth="1"/>
    <col min="11524" max="11527" width="10.453125" customWidth="1"/>
    <col min="11754" max="11754" width="3.90625" customWidth="1"/>
    <col min="11755" max="11755" width="10.26953125" customWidth="1"/>
    <col min="11756" max="11756" width="27.08984375" customWidth="1"/>
    <col min="11757" max="11778" width="10.453125" customWidth="1"/>
    <col min="11779" max="11779" width="10.36328125" customWidth="1"/>
    <col min="11780" max="11783" width="10.453125" customWidth="1"/>
    <col min="12010" max="12010" width="3.90625" customWidth="1"/>
    <col min="12011" max="12011" width="10.26953125" customWidth="1"/>
    <col min="12012" max="12012" width="27.08984375" customWidth="1"/>
    <col min="12013" max="12034" width="10.453125" customWidth="1"/>
    <col min="12035" max="12035" width="10.36328125" customWidth="1"/>
    <col min="12036" max="12039" width="10.453125" customWidth="1"/>
    <col min="12266" max="12266" width="3.90625" customWidth="1"/>
    <col min="12267" max="12267" width="10.26953125" customWidth="1"/>
    <col min="12268" max="12268" width="27.08984375" customWidth="1"/>
    <col min="12269" max="12290" width="10.453125" customWidth="1"/>
    <col min="12291" max="12291" width="10.36328125" customWidth="1"/>
    <col min="12292" max="12295" width="10.453125" customWidth="1"/>
    <col min="12522" max="12522" width="3.90625" customWidth="1"/>
    <col min="12523" max="12523" width="10.26953125" customWidth="1"/>
    <col min="12524" max="12524" width="27.08984375" customWidth="1"/>
    <col min="12525" max="12546" width="10.453125" customWidth="1"/>
    <col min="12547" max="12547" width="10.36328125" customWidth="1"/>
    <col min="12548" max="12551" width="10.453125" customWidth="1"/>
    <col min="12778" max="12778" width="3.90625" customWidth="1"/>
    <col min="12779" max="12779" width="10.26953125" customWidth="1"/>
    <col min="12780" max="12780" width="27.08984375" customWidth="1"/>
    <col min="12781" max="12802" width="10.453125" customWidth="1"/>
    <col min="12803" max="12803" width="10.36328125" customWidth="1"/>
    <col min="12804" max="12807" width="10.453125" customWidth="1"/>
    <col min="13034" max="13034" width="3.90625" customWidth="1"/>
    <col min="13035" max="13035" width="10.26953125" customWidth="1"/>
    <col min="13036" max="13036" width="27.08984375" customWidth="1"/>
    <col min="13037" max="13058" width="10.453125" customWidth="1"/>
    <col min="13059" max="13059" width="10.36328125" customWidth="1"/>
    <col min="13060" max="13063" width="10.453125" customWidth="1"/>
    <col min="13290" max="13290" width="3.90625" customWidth="1"/>
    <col min="13291" max="13291" width="10.26953125" customWidth="1"/>
    <col min="13292" max="13292" width="27.08984375" customWidth="1"/>
    <col min="13293" max="13314" width="10.453125" customWidth="1"/>
    <col min="13315" max="13315" width="10.36328125" customWidth="1"/>
    <col min="13316" max="13319" width="10.453125" customWidth="1"/>
    <col min="13546" max="13546" width="3.90625" customWidth="1"/>
    <col min="13547" max="13547" width="10.26953125" customWidth="1"/>
    <col min="13548" max="13548" width="27.08984375" customWidth="1"/>
    <col min="13549" max="13570" width="10.453125" customWidth="1"/>
    <col min="13571" max="13571" width="10.36328125" customWidth="1"/>
    <col min="13572" max="13575" width="10.453125" customWidth="1"/>
    <col min="13802" max="13802" width="3.90625" customWidth="1"/>
    <col min="13803" max="13803" width="10.26953125" customWidth="1"/>
    <col min="13804" max="13804" width="27.08984375" customWidth="1"/>
    <col min="13805" max="13826" width="10.453125" customWidth="1"/>
    <col min="13827" max="13827" width="10.36328125" customWidth="1"/>
    <col min="13828" max="13831" width="10.453125" customWidth="1"/>
    <col min="14058" max="14058" width="3.90625" customWidth="1"/>
    <col min="14059" max="14059" width="10.26953125" customWidth="1"/>
    <col min="14060" max="14060" width="27.08984375" customWidth="1"/>
    <col min="14061" max="14082" width="10.453125" customWidth="1"/>
    <col min="14083" max="14083" width="10.36328125" customWidth="1"/>
    <col min="14084" max="14087" width="10.453125" customWidth="1"/>
    <col min="14314" max="14314" width="3.90625" customWidth="1"/>
    <col min="14315" max="14315" width="10.26953125" customWidth="1"/>
    <col min="14316" max="14316" width="27.08984375" customWidth="1"/>
    <col min="14317" max="14338" width="10.453125" customWidth="1"/>
    <col min="14339" max="14339" width="10.36328125" customWidth="1"/>
    <col min="14340" max="14343" width="10.453125" customWidth="1"/>
    <col min="14570" max="14570" width="3.90625" customWidth="1"/>
    <col min="14571" max="14571" width="10.26953125" customWidth="1"/>
    <col min="14572" max="14572" width="27.08984375" customWidth="1"/>
    <col min="14573" max="14594" width="10.453125" customWidth="1"/>
    <col min="14595" max="14595" width="10.36328125" customWidth="1"/>
    <col min="14596" max="14599" width="10.453125" customWidth="1"/>
    <col min="14826" max="14826" width="3.90625" customWidth="1"/>
    <col min="14827" max="14827" width="10.26953125" customWidth="1"/>
    <col min="14828" max="14828" width="27.08984375" customWidth="1"/>
    <col min="14829" max="14850" width="10.453125" customWidth="1"/>
    <col min="14851" max="14851" width="10.36328125" customWidth="1"/>
    <col min="14852" max="14855" width="10.453125" customWidth="1"/>
    <col min="15082" max="15082" width="3.90625" customWidth="1"/>
    <col min="15083" max="15083" width="10.26953125" customWidth="1"/>
    <col min="15084" max="15084" width="27.08984375" customWidth="1"/>
    <col min="15085" max="15106" width="10.453125" customWidth="1"/>
    <col min="15107" max="15107" width="10.36328125" customWidth="1"/>
    <col min="15108" max="15111" width="10.453125" customWidth="1"/>
    <col min="15338" max="15338" width="3.90625" customWidth="1"/>
    <col min="15339" max="15339" width="10.26953125" customWidth="1"/>
    <col min="15340" max="15340" width="27.08984375" customWidth="1"/>
    <col min="15341" max="15362" width="10.453125" customWidth="1"/>
    <col min="15363" max="15363" width="10.36328125" customWidth="1"/>
    <col min="15364" max="15367" width="10.453125" customWidth="1"/>
    <col min="15594" max="15594" width="3.90625" customWidth="1"/>
    <col min="15595" max="15595" width="10.26953125" customWidth="1"/>
    <col min="15596" max="15596" width="27.08984375" customWidth="1"/>
    <col min="15597" max="15618" width="10.453125" customWidth="1"/>
    <col min="15619" max="15619" width="10.36328125" customWidth="1"/>
    <col min="15620" max="15623" width="10.453125" customWidth="1"/>
    <col min="15850" max="15850" width="3.90625" customWidth="1"/>
    <col min="15851" max="15851" width="10.26953125" customWidth="1"/>
    <col min="15852" max="15852" width="27.08984375" customWidth="1"/>
    <col min="15853" max="15874" width="10.453125" customWidth="1"/>
    <col min="15875" max="15875" width="10.36328125" customWidth="1"/>
    <col min="15876" max="15879" width="10.453125" customWidth="1"/>
    <col min="16106" max="16106" width="3.90625" customWidth="1"/>
    <col min="16107" max="16107" width="10.26953125" customWidth="1"/>
    <col min="16108" max="16108" width="27.08984375" customWidth="1"/>
    <col min="16109" max="16130" width="10.453125" customWidth="1"/>
    <col min="16131" max="16131" width="10.36328125" customWidth="1"/>
    <col min="16132" max="16135" width="10.453125" customWidth="1"/>
  </cols>
  <sheetData>
    <row r="1" spans="1:18" x14ac:dyDescent="0.2">
      <c r="B1" s="39" t="s">
        <v>504</v>
      </c>
      <c r="E1" s="40" t="s">
        <v>103</v>
      </c>
      <c r="G1" s="397"/>
      <c r="H1" s="68" t="s">
        <v>103</v>
      </c>
      <c r="J1" s="68"/>
      <c r="N1" t="s">
        <v>447</v>
      </c>
    </row>
    <row r="2" spans="1:18" x14ac:dyDescent="0.2">
      <c r="A2" s="119"/>
      <c r="B2" s="43"/>
      <c r="C2" s="120" t="s">
        <v>448</v>
      </c>
      <c r="D2" s="250" t="s">
        <v>151</v>
      </c>
      <c r="E2" s="220" t="s">
        <v>386</v>
      </c>
      <c r="F2" s="42" t="s">
        <v>285</v>
      </c>
      <c r="G2" s="220" t="s">
        <v>387</v>
      </c>
      <c r="H2" s="193" t="s">
        <v>388</v>
      </c>
      <c r="I2" s="221" t="s">
        <v>389</v>
      </c>
      <c r="J2" s="251" t="s">
        <v>390</v>
      </c>
      <c r="K2" s="251" t="s">
        <v>391</v>
      </c>
      <c r="L2" s="251" t="s">
        <v>417</v>
      </c>
      <c r="M2" s="434" t="s">
        <v>431</v>
      </c>
      <c r="N2" s="434" t="s">
        <v>495</v>
      </c>
      <c r="O2" s="7" t="s">
        <v>553</v>
      </c>
      <c r="P2" s="7" t="s">
        <v>577</v>
      </c>
      <c r="Q2" s="7" t="s">
        <v>617</v>
      </c>
      <c r="R2" s="7" t="s">
        <v>629</v>
      </c>
    </row>
    <row r="3" spans="1:18" x14ac:dyDescent="0.2">
      <c r="A3" s="122"/>
      <c r="B3" s="61"/>
      <c r="C3" s="123"/>
      <c r="D3" s="252" t="s">
        <v>392</v>
      </c>
      <c r="E3" s="223" t="s">
        <v>393</v>
      </c>
      <c r="F3" s="182" t="s">
        <v>290</v>
      </c>
      <c r="G3" s="224" t="s">
        <v>394</v>
      </c>
      <c r="H3" s="92" t="s">
        <v>395</v>
      </c>
      <c r="I3" s="225" t="s">
        <v>396</v>
      </c>
      <c r="J3" s="266" t="s">
        <v>397</v>
      </c>
      <c r="K3" s="266" t="s">
        <v>398</v>
      </c>
      <c r="L3" s="266" t="s">
        <v>418</v>
      </c>
      <c r="M3" s="435" t="s">
        <v>432</v>
      </c>
      <c r="N3" s="504" t="s">
        <v>496</v>
      </c>
      <c r="O3" s="504" t="s">
        <v>555</v>
      </c>
      <c r="P3" s="504" t="s">
        <v>580</v>
      </c>
      <c r="Q3" s="504" t="s">
        <v>618</v>
      </c>
      <c r="R3" s="504" t="s">
        <v>630</v>
      </c>
    </row>
    <row r="4" spans="1:18" x14ac:dyDescent="0.2">
      <c r="A4" s="119">
        <v>0</v>
      </c>
      <c r="B4" s="43" t="s">
        <v>505</v>
      </c>
      <c r="C4" s="227" t="s">
        <v>506</v>
      </c>
      <c r="D4" s="279">
        <f>[1]産出額!D4</f>
        <v>994382</v>
      </c>
      <c r="E4" s="239">
        <f>[1]産出額!E4</f>
        <v>996948</v>
      </c>
      <c r="F4" s="239">
        <f>[1]産出額!F4</f>
        <v>1001299</v>
      </c>
      <c r="G4" s="239">
        <f>[1]産出額!G4</f>
        <v>1035737</v>
      </c>
      <c r="H4" s="239">
        <f>[1]産出額!H4</f>
        <v>993059</v>
      </c>
      <c r="I4" s="239">
        <f>[1]産出額!I4</f>
        <v>1173797</v>
      </c>
      <c r="J4" s="280">
        <f>[1]産出額!J4</f>
        <v>1225568</v>
      </c>
      <c r="K4" s="619">
        <f>[1]産出額!K4</f>
        <v>1283749</v>
      </c>
      <c r="L4" s="619">
        <f>[1]産出額!L4</f>
        <v>1236105</v>
      </c>
      <c r="M4" s="733">
        <f>[1]産出額!M4</f>
        <v>1231163</v>
      </c>
      <c r="N4" s="733">
        <f>[1]産出額!N4</f>
        <v>625851</v>
      </c>
      <c r="O4" s="733">
        <f>[1]産出額!O4</f>
        <v>823063.92668599996</v>
      </c>
      <c r="P4" s="733">
        <f>[1]産出額!P4</f>
        <v>1142941.063817</v>
      </c>
      <c r="Q4" s="733">
        <f>[1]産出額!Q4</f>
        <v>1567659</v>
      </c>
      <c r="R4" s="733">
        <f>[1]産出額!R4</f>
        <v>1505944</v>
      </c>
    </row>
    <row r="5" spans="1:18" x14ac:dyDescent="0.2">
      <c r="A5" s="69"/>
      <c r="C5" s="170" t="s">
        <v>449</v>
      </c>
      <c r="D5" s="267">
        <f>[1]産出額!D5</f>
        <v>661</v>
      </c>
      <c r="E5" s="50">
        <f>[1]産出額!E5</f>
        <v>633</v>
      </c>
      <c r="F5" s="50">
        <f>[1]産出額!F5</f>
        <v>781</v>
      </c>
      <c r="G5" s="50">
        <f>[1]産出額!G5</f>
        <v>925</v>
      </c>
      <c r="H5" s="152">
        <f>[1]産出額!H5</f>
        <v>989</v>
      </c>
      <c r="I5" s="152">
        <f>[1]産出額!I5</f>
        <v>1336</v>
      </c>
      <c r="J5" s="255">
        <f>[1]産出額!J5</f>
        <v>1352</v>
      </c>
      <c r="K5" s="537">
        <f>[1]産出額!K5</f>
        <v>1309</v>
      </c>
      <c r="L5" s="537">
        <f>[1]産出額!L5</f>
        <v>1155</v>
      </c>
      <c r="M5" s="733">
        <f>[1]産出額!M5</f>
        <v>1167</v>
      </c>
      <c r="N5" s="537">
        <f>[1]産出額!N5</f>
        <v>141</v>
      </c>
      <c r="O5" s="538">
        <f>[1]産出額!O5</f>
        <v>149</v>
      </c>
      <c r="P5" s="537">
        <f>[1]産出額!P5</f>
        <v>187</v>
      </c>
      <c r="Q5" s="537">
        <f>[1]産出額!Q5</f>
        <v>258</v>
      </c>
      <c r="R5" s="710">
        <f>[1]産出額!R5</f>
        <v>238</v>
      </c>
    </row>
    <row r="6" spans="1:18" x14ac:dyDescent="0.2">
      <c r="A6" s="69"/>
      <c r="C6" s="138" t="s">
        <v>450</v>
      </c>
      <c r="D6" s="267">
        <f>[1]産出額!D6</f>
        <v>436253</v>
      </c>
      <c r="E6" s="50">
        <f>[1]産出額!E6</f>
        <v>433920</v>
      </c>
      <c r="F6" s="50">
        <f>[1]産出額!F6</f>
        <v>435578</v>
      </c>
      <c r="G6" s="50">
        <f>[1]産出額!G6</f>
        <v>447490</v>
      </c>
      <c r="H6" s="50">
        <f>[1]産出額!H6</f>
        <v>423697</v>
      </c>
      <c r="I6" s="50">
        <f>[1]産出額!I6</f>
        <v>501788</v>
      </c>
      <c r="J6" s="268">
        <f>[1]産出額!J6</f>
        <v>524204</v>
      </c>
      <c r="K6" s="537">
        <f>[1]産出額!K6</f>
        <v>547959</v>
      </c>
      <c r="L6" s="537">
        <f>[1]産出額!L6</f>
        <v>498756</v>
      </c>
      <c r="M6" s="537">
        <f>[1]産出額!M6</f>
        <v>488471</v>
      </c>
      <c r="N6" s="537">
        <f>[1]産出額!N6</f>
        <v>226389</v>
      </c>
      <c r="O6" s="538">
        <f>[1]産出額!O6</f>
        <v>307021</v>
      </c>
      <c r="P6" s="537">
        <f>[1]産出額!P6</f>
        <v>420565</v>
      </c>
      <c r="Q6" s="537">
        <f>[1]産出額!Q6</f>
        <v>589496</v>
      </c>
      <c r="R6" s="710">
        <f>[1]産出額!R6</f>
        <v>546705</v>
      </c>
    </row>
    <row r="7" spans="1:18" x14ac:dyDescent="0.2">
      <c r="A7" s="69"/>
      <c r="C7" s="138" t="s">
        <v>451</v>
      </c>
      <c r="D7" s="267">
        <f>[1]産出額!D7</f>
        <v>78469</v>
      </c>
      <c r="E7" s="50">
        <f>[1]産出額!E7</f>
        <v>90079</v>
      </c>
      <c r="F7" s="50">
        <f>[1]産出額!F7</f>
        <v>101237</v>
      </c>
      <c r="G7" s="50">
        <f>[1]産出額!G7</f>
        <v>97371</v>
      </c>
      <c r="H7" s="50">
        <f>[1]産出額!H7</f>
        <v>101143</v>
      </c>
      <c r="I7" s="50">
        <f>[1]産出額!I7</f>
        <v>125789</v>
      </c>
      <c r="J7" s="268">
        <f>[1]産出額!J7</f>
        <v>132726</v>
      </c>
      <c r="K7" s="537">
        <f>[1]産出額!K7</f>
        <v>143615</v>
      </c>
      <c r="L7" s="537">
        <f>[1]産出額!L7</f>
        <v>151582</v>
      </c>
      <c r="M7" s="537">
        <f>[1]産出額!M7</f>
        <v>141917</v>
      </c>
      <c r="N7" s="537">
        <f>[1]産出額!N7</f>
        <v>101615</v>
      </c>
      <c r="O7" s="538">
        <f>[1]産出額!O7</f>
        <v>140930.92668599999</v>
      </c>
      <c r="P7" s="537">
        <f>[1]産出額!P7</f>
        <v>171609.06381699999</v>
      </c>
      <c r="Q7" s="537">
        <f>[1]産出額!Q7</f>
        <v>209866</v>
      </c>
      <c r="R7" s="710">
        <f>[1]産出額!R7</f>
        <v>255556</v>
      </c>
    </row>
    <row r="8" spans="1:18" x14ac:dyDescent="0.2">
      <c r="A8" s="69"/>
      <c r="C8" s="170" t="s">
        <v>452</v>
      </c>
      <c r="D8" s="267">
        <f>[1]産出額!D8</f>
        <v>2666</v>
      </c>
      <c r="E8" s="50">
        <f>[1]産出額!E8</f>
        <v>1802</v>
      </c>
      <c r="F8" s="50">
        <f>[1]産出額!F8</f>
        <v>989</v>
      </c>
      <c r="G8" s="50">
        <f>[1]産出額!G8</f>
        <v>1297</v>
      </c>
      <c r="H8" s="50">
        <f>[1]産出額!H8</f>
        <v>1238</v>
      </c>
      <c r="I8" s="50">
        <f>[1]産出額!I8</f>
        <v>394</v>
      </c>
      <c r="J8" s="268">
        <f>[1]産出額!J8</f>
        <v>1190</v>
      </c>
      <c r="K8" s="537">
        <f>[1]産出額!K8</f>
        <v>1238</v>
      </c>
      <c r="L8" s="537">
        <f>[1]産出額!L8</f>
        <v>1102</v>
      </c>
      <c r="M8" s="537">
        <f>[1]産出額!M8</f>
        <v>445</v>
      </c>
      <c r="N8" s="537">
        <f>[1]産出額!N8</f>
        <v>530</v>
      </c>
      <c r="O8" s="538">
        <f>[1]産出額!O8</f>
        <v>528</v>
      </c>
      <c r="P8" s="537">
        <f>[1]産出額!P8</f>
        <v>587</v>
      </c>
      <c r="Q8" s="537">
        <f>[1]産出額!Q8</f>
        <v>846</v>
      </c>
      <c r="R8" s="710">
        <f>[1]産出額!R8</f>
        <v>1337</v>
      </c>
    </row>
    <row r="9" spans="1:18" x14ac:dyDescent="0.2">
      <c r="A9" s="69"/>
      <c r="C9" s="138" t="s">
        <v>453</v>
      </c>
      <c r="D9" s="267">
        <f>[1]産出額!D9</f>
        <v>349650</v>
      </c>
      <c r="E9" s="50">
        <f>[1]産出額!E9</f>
        <v>337154</v>
      </c>
      <c r="F9" s="50">
        <f>[1]産出額!F9</f>
        <v>336215</v>
      </c>
      <c r="G9" s="50">
        <f>[1]産出額!G9</f>
        <v>353024</v>
      </c>
      <c r="H9" s="50">
        <f>[1]産出額!H9</f>
        <v>346922</v>
      </c>
      <c r="I9" s="50">
        <f>[1]産出額!I9</f>
        <v>403939</v>
      </c>
      <c r="J9" s="268">
        <f>[1]産出額!J9</f>
        <v>428158</v>
      </c>
      <c r="K9" s="537">
        <f>[1]産出額!K9</f>
        <v>455249</v>
      </c>
      <c r="L9" s="537">
        <f>[1]産出額!L9</f>
        <v>452839</v>
      </c>
      <c r="M9" s="537">
        <f>[1]産出額!M9</f>
        <v>468460</v>
      </c>
      <c r="N9" s="537">
        <f>[1]産出額!N9</f>
        <v>237971</v>
      </c>
      <c r="O9" s="538">
        <f>[1]産出額!O9</f>
        <v>298991</v>
      </c>
      <c r="P9" s="537">
        <f>[1]産出額!P9</f>
        <v>440987</v>
      </c>
      <c r="Q9" s="537">
        <f>[1]産出額!Q9</f>
        <v>616592</v>
      </c>
      <c r="R9" s="710">
        <f>[1]産出額!R9</f>
        <v>572665</v>
      </c>
    </row>
    <row r="10" spans="1:18" x14ac:dyDescent="0.2">
      <c r="A10" s="122"/>
      <c r="B10" s="61"/>
      <c r="C10" s="209" t="s">
        <v>454</v>
      </c>
      <c r="D10" s="269">
        <f>[1]産出額!D10</f>
        <v>126683</v>
      </c>
      <c r="E10" s="55">
        <f>[1]産出額!E10</f>
        <v>133360</v>
      </c>
      <c r="F10" s="55">
        <f>[1]産出額!F10</f>
        <v>126499</v>
      </c>
      <c r="G10" s="55">
        <f>[1]産出額!G10</f>
        <v>135630</v>
      </c>
      <c r="H10" s="55">
        <f>[1]産出額!H10</f>
        <v>119070</v>
      </c>
      <c r="I10" s="55">
        <f>[1]産出額!I10</f>
        <v>140551</v>
      </c>
      <c r="J10" s="270">
        <f>[1]産出額!J10</f>
        <v>137938</v>
      </c>
      <c r="K10" s="586">
        <f>[1]産出額!K10</f>
        <v>134379</v>
      </c>
      <c r="L10" s="586">
        <f>[1]産出額!L10</f>
        <v>130671</v>
      </c>
      <c r="M10" s="586">
        <f>[1]産出額!M10</f>
        <v>130703</v>
      </c>
      <c r="N10" s="586">
        <f>[1]産出額!N10</f>
        <v>59205</v>
      </c>
      <c r="O10" s="587">
        <f>[1]産出額!O10</f>
        <v>75444</v>
      </c>
      <c r="P10" s="586">
        <f>[1]産出額!P10</f>
        <v>109006</v>
      </c>
      <c r="Q10" s="586">
        <f>[1]産出額!Q10</f>
        <v>150601</v>
      </c>
      <c r="R10" s="737">
        <f>[1]産出額!R10</f>
        <v>129443</v>
      </c>
    </row>
    <row r="11" spans="1:18" x14ac:dyDescent="0.2">
      <c r="D11" s="139"/>
      <c r="E11" s="232"/>
      <c r="F11" s="232"/>
      <c r="G11" s="68"/>
      <c r="H11" s="68"/>
      <c r="I11" s="68"/>
      <c r="J11" s="68"/>
      <c r="K11" s="53"/>
      <c r="L11" s="53"/>
      <c r="M11" s="53"/>
      <c r="N11" s="53"/>
      <c r="O11" s="68"/>
      <c r="P11" s="54"/>
      <c r="Q11" s="54"/>
      <c r="R11" s="54"/>
    </row>
    <row r="12" spans="1:18" x14ac:dyDescent="0.2">
      <c r="A12" s="119">
        <v>1</v>
      </c>
      <c r="B12" s="43" t="s">
        <v>507</v>
      </c>
      <c r="C12" s="227" t="s">
        <v>506</v>
      </c>
      <c r="D12" s="271">
        <f>[1]産出額!D12</f>
        <v>270391</v>
      </c>
      <c r="E12" s="228">
        <f>[1]産出額!E12</f>
        <v>272182</v>
      </c>
      <c r="F12" s="228">
        <f>[1]産出額!F12</f>
        <v>282956</v>
      </c>
      <c r="G12" s="228">
        <f>[1]産出額!G12</f>
        <v>303144</v>
      </c>
      <c r="H12" s="228">
        <f>[1]産出額!H12</f>
        <v>297367</v>
      </c>
      <c r="I12" s="228">
        <f>[1]産出額!I12</f>
        <v>341858</v>
      </c>
      <c r="J12" s="272">
        <f>[1]産出額!J12</f>
        <v>360723</v>
      </c>
      <c r="K12" s="352">
        <f>[1]産出額!K12</f>
        <v>403169</v>
      </c>
      <c r="L12" s="352">
        <f>[1]産出額!L12</f>
        <v>352005</v>
      </c>
      <c r="M12" s="402">
        <f>[1]産出額!M12</f>
        <v>356608</v>
      </c>
      <c r="N12" s="402">
        <f>[1]産出額!N12</f>
        <v>156815</v>
      </c>
      <c r="O12" s="180">
        <f>[1]産出額!O12</f>
        <v>172813.92668599999</v>
      </c>
      <c r="P12" s="620">
        <f>[1]産出額!P12</f>
        <v>283470.06381700002</v>
      </c>
      <c r="Q12" s="620">
        <f>[1]産出額!Q12</f>
        <v>378402</v>
      </c>
      <c r="R12" s="738">
        <f>[1]産出額!R12</f>
        <v>415243</v>
      </c>
    </row>
    <row r="13" spans="1:18" x14ac:dyDescent="0.2">
      <c r="A13" s="69"/>
      <c r="C13" s="170" t="s">
        <v>449</v>
      </c>
      <c r="D13" s="271">
        <f>[1]産出額!D13</f>
        <v>187</v>
      </c>
      <c r="E13" s="229">
        <f>[1]産出額!E13</f>
        <v>181</v>
      </c>
      <c r="F13" s="229">
        <f>[1]産出額!F13</f>
        <v>232</v>
      </c>
      <c r="G13" s="229">
        <f>[1]産出額!G13</f>
        <v>283</v>
      </c>
      <c r="H13" s="229">
        <f>[1]産出額!H13</f>
        <v>317</v>
      </c>
      <c r="I13" s="229">
        <f>[1]産出額!I13</f>
        <v>410</v>
      </c>
      <c r="J13" s="273">
        <f>[1]産出額!J13</f>
        <v>420</v>
      </c>
      <c r="K13" s="353">
        <f>[1]産出額!K13</f>
        <v>431</v>
      </c>
      <c r="L13" s="353">
        <f>[1]産出額!L13</f>
        <v>346</v>
      </c>
      <c r="M13" s="353">
        <f>[1]産出額!M13</f>
        <v>362</v>
      </c>
      <c r="N13" s="353">
        <f>[1]産出額!N13</f>
        <v>39</v>
      </c>
      <c r="O13" s="179">
        <f>[1]産出額!O13</f>
        <v>34</v>
      </c>
      <c r="P13" s="537">
        <f>[1]産出額!P13</f>
        <v>50</v>
      </c>
      <c r="Q13" s="537">
        <f>[1]産出額!Q13</f>
        <v>66</v>
      </c>
      <c r="R13" s="710">
        <f>[1]産出額!R13</f>
        <v>70</v>
      </c>
    </row>
    <row r="14" spans="1:18" x14ac:dyDescent="0.2">
      <c r="A14" s="69"/>
      <c r="C14" s="138" t="s">
        <v>450</v>
      </c>
      <c r="D14" s="264">
        <f>[1]産出額!D14</f>
        <v>114765</v>
      </c>
      <c r="E14" s="229">
        <f>[1]産出額!E14</f>
        <v>114672</v>
      </c>
      <c r="F14" s="229">
        <f>[1]産出額!F14</f>
        <v>118191</v>
      </c>
      <c r="G14" s="229">
        <f>[1]産出額!G14</f>
        <v>126486</v>
      </c>
      <c r="H14" s="229">
        <f>[1]産出額!H14</f>
        <v>119463</v>
      </c>
      <c r="I14" s="229">
        <f>[1]産出額!I14</f>
        <v>138029</v>
      </c>
      <c r="J14" s="273">
        <f>[1]産出額!J14</f>
        <v>144890</v>
      </c>
      <c r="K14" s="353">
        <f>[1]産出額!K14</f>
        <v>163081</v>
      </c>
      <c r="L14" s="353">
        <f>[1]産出額!L14</f>
        <v>135674</v>
      </c>
      <c r="M14" s="353">
        <f>[1]産出額!M14</f>
        <v>134432</v>
      </c>
      <c r="N14" s="353">
        <f>[1]産出額!N14</f>
        <v>50462</v>
      </c>
      <c r="O14" s="179">
        <f>[1]産出額!O14</f>
        <v>54925</v>
      </c>
      <c r="P14" s="537">
        <f>[1]産出額!P14</f>
        <v>96184</v>
      </c>
      <c r="Q14" s="537">
        <f>[1]産出額!Q14</f>
        <v>134541</v>
      </c>
      <c r="R14" s="710">
        <f>[1]産出額!R14</f>
        <v>136666</v>
      </c>
    </row>
    <row r="15" spans="1:18" x14ac:dyDescent="0.2">
      <c r="A15" s="69"/>
      <c r="C15" s="138" t="s">
        <v>451</v>
      </c>
      <c r="D15" s="264">
        <f>[1]産出額!D15</f>
        <v>27237</v>
      </c>
      <c r="E15" s="229">
        <f>[1]産出額!E15</f>
        <v>30900</v>
      </c>
      <c r="F15" s="229">
        <f>[1]産出額!F15</f>
        <v>36800</v>
      </c>
      <c r="G15" s="229">
        <f>[1]産出額!G15</f>
        <v>35714</v>
      </c>
      <c r="H15" s="229">
        <f>[1]産出額!H15</f>
        <v>42812</v>
      </c>
      <c r="I15" s="229">
        <f>[1]産出額!I15</f>
        <v>49252</v>
      </c>
      <c r="J15" s="273">
        <f>[1]産出額!J15</f>
        <v>54226</v>
      </c>
      <c r="K15" s="353">
        <f>[1]産出額!K15</f>
        <v>60065</v>
      </c>
      <c r="L15" s="353">
        <f>[1]産出額!L15</f>
        <v>57506</v>
      </c>
      <c r="M15" s="353">
        <f>[1]産出額!M15</f>
        <v>56778</v>
      </c>
      <c r="N15" s="353">
        <f>[1]産出額!N15</f>
        <v>40225</v>
      </c>
      <c r="O15" s="179">
        <f>[1]産出額!O15</f>
        <v>51644.926685999992</v>
      </c>
      <c r="P15" s="537">
        <f>[1]産出額!P15</f>
        <v>62088.063816999987</v>
      </c>
      <c r="Q15" s="537">
        <f>[1]産出額!Q15</f>
        <v>69602</v>
      </c>
      <c r="R15" s="710">
        <f>[1]産出額!R15</f>
        <v>102444</v>
      </c>
    </row>
    <row r="16" spans="1:18" x14ac:dyDescent="0.2">
      <c r="A16" s="69"/>
      <c r="C16" s="170" t="s">
        <v>452</v>
      </c>
      <c r="D16" s="264">
        <f>[1]産出額!D16</f>
        <v>926</v>
      </c>
      <c r="E16" s="229">
        <f>[1]産出額!E16</f>
        <v>618</v>
      </c>
      <c r="F16" s="229">
        <f>[1]産出額!F16</f>
        <v>358</v>
      </c>
      <c r="G16" s="229">
        <f>[1]産出額!G16</f>
        <v>476</v>
      </c>
      <c r="H16" s="229">
        <f>[1]産出額!H16</f>
        <v>524</v>
      </c>
      <c r="I16" s="229">
        <f>[1]産出額!I16</f>
        <v>154</v>
      </c>
      <c r="J16" s="273">
        <f>[1]産出額!J16</f>
        <v>486</v>
      </c>
      <c r="K16" s="353">
        <f>[1]産出額!K16</f>
        <v>519</v>
      </c>
      <c r="L16" s="353">
        <f>[1]産出額!L16</f>
        <v>418</v>
      </c>
      <c r="M16" s="353">
        <f>[1]産出額!M16</f>
        <v>179</v>
      </c>
      <c r="N16" s="353">
        <f>[1]産出額!N16</f>
        <v>211</v>
      </c>
      <c r="O16" s="179">
        <f>[1]産出額!O16</f>
        <v>194</v>
      </c>
      <c r="P16" s="537">
        <f>[1]産出額!P16</f>
        <v>212</v>
      </c>
      <c r="Q16" s="537">
        <f>[1]産出額!Q16</f>
        <v>280</v>
      </c>
      <c r="R16" s="710">
        <f>[1]産出額!R16</f>
        <v>538</v>
      </c>
    </row>
    <row r="17" spans="1:18" x14ac:dyDescent="0.2">
      <c r="A17" s="69"/>
      <c r="C17" s="138" t="s">
        <v>453</v>
      </c>
      <c r="D17" s="264">
        <f>[1]産出額!D17</f>
        <v>94346</v>
      </c>
      <c r="E17" s="229">
        <f>[1]産出額!E17</f>
        <v>90829</v>
      </c>
      <c r="F17" s="229">
        <f>[1]産出額!F17</f>
        <v>93004</v>
      </c>
      <c r="G17" s="229">
        <f>[1]産出額!G17</f>
        <v>101091</v>
      </c>
      <c r="H17" s="229">
        <f>[1]産出額!H17</f>
        <v>98864</v>
      </c>
      <c r="I17" s="229">
        <f>[1]産出額!I17</f>
        <v>113565</v>
      </c>
      <c r="J17" s="273">
        <f>[1]産出額!J17</f>
        <v>120228</v>
      </c>
      <c r="K17" s="353">
        <f>[1]産出額!K17</f>
        <v>137337</v>
      </c>
      <c r="L17" s="353">
        <f>[1]産出額!L17</f>
        <v>123282</v>
      </c>
      <c r="M17" s="353">
        <f>[1]産出額!M17</f>
        <v>128302</v>
      </c>
      <c r="N17" s="353">
        <f>[1]産出額!N17</f>
        <v>52621</v>
      </c>
      <c r="O17" s="179">
        <f>[1]産出額!O17</f>
        <v>53279</v>
      </c>
      <c r="P17" s="537">
        <f>[1]産出額!P17</f>
        <v>100108</v>
      </c>
      <c r="Q17" s="537">
        <f>[1]産出額!Q17</f>
        <v>140036</v>
      </c>
      <c r="R17" s="710">
        <f>[1]産出額!R17</f>
        <v>141358</v>
      </c>
    </row>
    <row r="18" spans="1:18" x14ac:dyDescent="0.2">
      <c r="A18" s="122"/>
      <c r="B18" s="61"/>
      <c r="C18" s="209" t="s">
        <v>454</v>
      </c>
      <c r="D18" s="274">
        <f>[1]産出額!D18</f>
        <v>32930</v>
      </c>
      <c r="E18" s="588">
        <f>[1]産出額!E18</f>
        <v>34982</v>
      </c>
      <c r="F18" s="588">
        <f>[1]産出額!F18</f>
        <v>34371</v>
      </c>
      <c r="G18" s="588">
        <f>[1]産出額!G18</f>
        <v>39094</v>
      </c>
      <c r="H18" s="588">
        <f>[1]産出額!H18</f>
        <v>35387</v>
      </c>
      <c r="I18" s="588">
        <f>[1]産出額!I18</f>
        <v>40448</v>
      </c>
      <c r="J18" s="589">
        <f>[1]産出額!J18</f>
        <v>40473</v>
      </c>
      <c r="K18" s="354">
        <f>[1]産出額!K18</f>
        <v>41736</v>
      </c>
      <c r="L18" s="354">
        <f>[1]産出額!L18</f>
        <v>34779</v>
      </c>
      <c r="M18" s="354">
        <f>[1]産出額!M18</f>
        <v>36555</v>
      </c>
      <c r="N18" s="354">
        <f>[1]産出額!N18</f>
        <v>13257</v>
      </c>
      <c r="O18" s="536">
        <f>[1]産出額!O18</f>
        <v>12737</v>
      </c>
      <c r="P18" s="586">
        <f>[1]産出額!P18</f>
        <v>24828</v>
      </c>
      <c r="Q18" s="586">
        <f>[1]産出額!Q18</f>
        <v>33877</v>
      </c>
      <c r="R18" s="737">
        <f>[1]産出額!R18</f>
        <v>34167</v>
      </c>
    </row>
    <row r="19" spans="1:18" x14ac:dyDescent="0.2">
      <c r="D19" s="275"/>
      <c r="E19" s="276"/>
      <c r="F19" s="276"/>
      <c r="G19" s="68"/>
      <c r="H19" s="68"/>
      <c r="I19" s="68"/>
      <c r="J19" s="68"/>
      <c r="K19" s="53"/>
      <c r="L19" s="53"/>
      <c r="M19" s="53"/>
      <c r="N19" s="53"/>
      <c r="O19" s="68"/>
      <c r="P19" s="54"/>
      <c r="Q19" s="54"/>
      <c r="R19" s="54"/>
    </row>
    <row r="20" spans="1:18" x14ac:dyDescent="0.2">
      <c r="A20" s="119">
        <v>2</v>
      </c>
      <c r="B20" s="43" t="s">
        <v>508</v>
      </c>
      <c r="C20" s="227" t="s">
        <v>506</v>
      </c>
      <c r="D20" s="277">
        <f>[1]産出額!D20</f>
        <v>99312</v>
      </c>
      <c r="E20" s="228">
        <f>[1]産出額!E20</f>
        <v>95055</v>
      </c>
      <c r="F20" s="228">
        <f>[1]産出額!F20</f>
        <v>92174</v>
      </c>
      <c r="G20" s="228">
        <f>[1]産出額!G20</f>
        <v>98911</v>
      </c>
      <c r="H20" s="228">
        <f>[1]産出額!H20</f>
        <v>94176</v>
      </c>
      <c r="I20" s="228">
        <f>[1]産出額!I20</f>
        <v>107778</v>
      </c>
      <c r="J20" s="272">
        <f>[1]産出額!J20</f>
        <v>117058</v>
      </c>
      <c r="K20" s="352">
        <f>[1]産出額!K20</f>
        <v>118241</v>
      </c>
      <c r="L20" s="352">
        <f>[1]産出額!L20</f>
        <v>120168</v>
      </c>
      <c r="M20" s="355">
        <f>[1]産出額!M20</f>
        <v>122652</v>
      </c>
      <c r="N20" s="355">
        <f>[1]産出額!N20</f>
        <v>59514</v>
      </c>
      <c r="O20" s="180">
        <f>[1]産出額!O20</f>
        <v>86135</v>
      </c>
      <c r="P20" s="620">
        <f>[1]産出額!P20</f>
        <v>118442</v>
      </c>
      <c r="Q20" s="620">
        <f>[1]産出額!Q20</f>
        <v>167942</v>
      </c>
      <c r="R20" s="738">
        <f>[1]産出額!R20</f>
        <v>155925</v>
      </c>
    </row>
    <row r="21" spans="1:18" x14ac:dyDescent="0.2">
      <c r="A21" s="69"/>
      <c r="C21" s="170" t="s">
        <v>449</v>
      </c>
      <c r="D21" s="264">
        <f>[1]産出額!D21</f>
        <v>60</v>
      </c>
      <c r="E21" s="230">
        <f>[1]産出額!E21</f>
        <v>53</v>
      </c>
      <c r="F21" s="230">
        <f>[1]産出額!F21</f>
        <v>64</v>
      </c>
      <c r="G21" s="230">
        <f>[1]産出額!G21</f>
        <v>79</v>
      </c>
      <c r="H21" s="230">
        <f>[1]産出額!H21</f>
        <v>86</v>
      </c>
      <c r="I21" s="230">
        <f>[1]産出額!I21</f>
        <v>114</v>
      </c>
      <c r="J21" s="278">
        <f>[1]産出額!J21</f>
        <v>121</v>
      </c>
      <c r="K21" s="353">
        <f>[1]産出額!K21</f>
        <v>114</v>
      </c>
      <c r="L21" s="353">
        <f>[1]産出額!L21</f>
        <v>105</v>
      </c>
      <c r="M21" s="355">
        <f>[1]産出額!M21</f>
        <v>108</v>
      </c>
      <c r="N21" s="355">
        <f>[1]産出額!N21</f>
        <v>13</v>
      </c>
      <c r="O21" s="179">
        <f>[1]産出額!O21</f>
        <v>15</v>
      </c>
      <c r="P21" s="537">
        <f>[1]産出額!P21</f>
        <v>18</v>
      </c>
      <c r="Q21" s="537">
        <f>[1]産出額!Q21</f>
        <v>26</v>
      </c>
      <c r="R21" s="710">
        <f>[1]産出額!R21</f>
        <v>23</v>
      </c>
    </row>
    <row r="22" spans="1:18" x14ac:dyDescent="0.2">
      <c r="A22" s="69"/>
      <c r="C22" s="138" t="s">
        <v>450</v>
      </c>
      <c r="D22" s="264">
        <f>[1]産出額!D22</f>
        <v>46100</v>
      </c>
      <c r="E22" s="229">
        <f>[1]産出額!E22</f>
        <v>43968</v>
      </c>
      <c r="F22" s="229">
        <f>[1]産出額!F22</f>
        <v>42754</v>
      </c>
      <c r="G22" s="229">
        <f>[1]産出額!G22</f>
        <v>45558</v>
      </c>
      <c r="H22" s="229">
        <f>[1]産出額!H22</f>
        <v>42356</v>
      </c>
      <c r="I22" s="229">
        <f>[1]産出額!I22</f>
        <v>48834</v>
      </c>
      <c r="J22" s="273">
        <f>[1]産出額!J22</f>
        <v>53143</v>
      </c>
      <c r="K22" s="353">
        <f>[1]産出額!K22</f>
        <v>53087</v>
      </c>
      <c r="L22" s="353">
        <f>[1]産出額!L22</f>
        <v>49703</v>
      </c>
      <c r="M22" s="353">
        <f>[1]産出額!M22</f>
        <v>50043</v>
      </c>
      <c r="N22" s="353">
        <f>[1]産出額!N22</f>
        <v>21720</v>
      </c>
      <c r="O22" s="179">
        <f>[1]産出額!O22</f>
        <v>32728</v>
      </c>
      <c r="P22" s="537">
        <f>[1]産出額!P22</f>
        <v>45700</v>
      </c>
      <c r="Q22" s="537">
        <f>[1]産出額!Q22</f>
        <v>65258</v>
      </c>
      <c r="R22" s="710">
        <f>[1]産出額!R22</f>
        <v>59780</v>
      </c>
    </row>
    <row r="23" spans="1:18" x14ac:dyDescent="0.2">
      <c r="A23" s="69"/>
      <c r="C23" s="138" t="s">
        <v>451</v>
      </c>
      <c r="D23" s="264">
        <f>[1]産出額!D23</f>
        <v>3130</v>
      </c>
      <c r="E23" s="229">
        <f>[1]産出額!E23</f>
        <v>3401</v>
      </c>
      <c r="F23" s="229">
        <f>[1]産出額!F23</f>
        <v>3963</v>
      </c>
      <c r="G23" s="229">
        <f>[1]産出額!G23</f>
        <v>4164</v>
      </c>
      <c r="H23" s="229">
        <f>[1]産出額!H23</f>
        <v>5326</v>
      </c>
      <c r="I23" s="229">
        <f>[1]産出額!I23</f>
        <v>6744</v>
      </c>
      <c r="J23" s="273">
        <f>[1]産出額!J23</f>
        <v>7458</v>
      </c>
      <c r="K23" s="353">
        <f>[1]産出額!K23</f>
        <v>8422</v>
      </c>
      <c r="L23" s="353">
        <f>[1]産出額!L23</f>
        <v>9956</v>
      </c>
      <c r="M23" s="353">
        <f>[1]産出額!M23</f>
        <v>9601</v>
      </c>
      <c r="N23" s="353">
        <f>[1]産出額!N23</f>
        <v>7532</v>
      </c>
      <c r="O23" s="179">
        <f>[1]産出額!O23</f>
        <v>10715</v>
      </c>
      <c r="P23" s="537">
        <f>[1]産出額!P23</f>
        <v>11050</v>
      </c>
      <c r="Q23" s="537">
        <f>[1]産出額!Q23</f>
        <v>15587</v>
      </c>
      <c r="R23" s="710">
        <f>[1]産出額!R23</f>
        <v>18104</v>
      </c>
    </row>
    <row r="24" spans="1:18" x14ac:dyDescent="0.2">
      <c r="A24" s="69"/>
      <c r="C24" s="170" t="s">
        <v>452</v>
      </c>
      <c r="D24" s="264">
        <f>[1]産出額!D24</f>
        <v>106</v>
      </c>
      <c r="E24" s="229">
        <f>[1]産出額!E24</f>
        <v>68</v>
      </c>
      <c r="F24" s="229">
        <f>[1]産出額!F24</f>
        <v>39</v>
      </c>
      <c r="G24" s="229">
        <f>[1]産出額!G24</f>
        <v>55</v>
      </c>
      <c r="H24" s="229">
        <f>[1]産出額!H24</f>
        <v>65</v>
      </c>
      <c r="I24" s="229">
        <f>[1]産出額!I24</f>
        <v>21</v>
      </c>
      <c r="J24" s="273">
        <f>[1]産出額!J24</f>
        <v>67</v>
      </c>
      <c r="K24" s="353">
        <f>[1]産出額!K24</f>
        <v>73</v>
      </c>
      <c r="L24" s="353">
        <f>[1]産出額!L24</f>
        <v>72</v>
      </c>
      <c r="M24" s="353">
        <f>[1]産出額!M24</f>
        <v>30</v>
      </c>
      <c r="N24" s="353">
        <f>[1]産出額!N24</f>
        <v>39</v>
      </c>
      <c r="O24" s="179">
        <f>[1]産出額!O24</f>
        <v>40</v>
      </c>
      <c r="P24" s="537">
        <f>[1]産出額!P24</f>
        <v>38</v>
      </c>
      <c r="Q24" s="537">
        <f>[1]産出額!Q24</f>
        <v>63</v>
      </c>
      <c r="R24" s="710">
        <f>[1]産出額!R24</f>
        <v>95</v>
      </c>
    </row>
    <row r="25" spans="1:18" x14ac:dyDescent="0.2">
      <c r="A25" s="69"/>
      <c r="C25" s="138" t="s">
        <v>453</v>
      </c>
      <c r="D25" s="264">
        <f>[1]産出額!D25</f>
        <v>35659</v>
      </c>
      <c r="E25" s="229">
        <f>[1]産出額!E25</f>
        <v>33295</v>
      </c>
      <c r="F25" s="229">
        <f>[1]産出額!F25</f>
        <v>32142</v>
      </c>
      <c r="G25" s="229">
        <f>[1]産出額!G25</f>
        <v>35317</v>
      </c>
      <c r="H25" s="229">
        <f>[1]産出額!H25</f>
        <v>34254</v>
      </c>
      <c r="I25" s="229">
        <f>[1]産出額!I25</f>
        <v>38238</v>
      </c>
      <c r="J25" s="273">
        <f>[1]産出額!J25</f>
        <v>42559</v>
      </c>
      <c r="K25" s="353">
        <f>[1]産出額!K25</f>
        <v>43363</v>
      </c>
      <c r="L25" s="353">
        <f>[1]産出額!L25</f>
        <v>45083</v>
      </c>
      <c r="M25" s="353">
        <f>[1]産出額!M25</f>
        <v>48208</v>
      </c>
      <c r="N25" s="353">
        <f>[1]産出額!N25</f>
        <v>22919</v>
      </c>
      <c r="O25" s="179">
        <f>[1]産出額!O25</f>
        <v>31927</v>
      </c>
      <c r="P25" s="537">
        <f>[1]産出額!P25</f>
        <v>48244</v>
      </c>
      <c r="Q25" s="537">
        <f>[1]産出額!Q25</f>
        <v>68591</v>
      </c>
      <c r="R25" s="710">
        <f>[1]産出額!R25</f>
        <v>63344</v>
      </c>
    </row>
    <row r="26" spans="1:18" x14ac:dyDescent="0.2">
      <c r="A26" s="122"/>
      <c r="B26" s="61"/>
      <c r="C26" s="209" t="s">
        <v>454</v>
      </c>
      <c r="D26" s="274">
        <f>[1]産出額!D26</f>
        <v>14257</v>
      </c>
      <c r="E26" s="588">
        <f>[1]産出額!E26</f>
        <v>14270</v>
      </c>
      <c r="F26" s="588">
        <f>[1]産出額!F26</f>
        <v>13212</v>
      </c>
      <c r="G26" s="588">
        <f>[1]産出額!G26</f>
        <v>13738</v>
      </c>
      <c r="H26" s="588">
        <f>[1]産出額!H26</f>
        <v>12089</v>
      </c>
      <c r="I26" s="588">
        <f>[1]産出額!I26</f>
        <v>13827</v>
      </c>
      <c r="J26" s="589">
        <f>[1]産出額!J26</f>
        <v>13710</v>
      </c>
      <c r="K26" s="354">
        <f>[1]産出額!K26</f>
        <v>13182</v>
      </c>
      <c r="L26" s="354">
        <f>[1]産出額!L26</f>
        <v>15249</v>
      </c>
      <c r="M26" s="354">
        <f>[1]産出額!M26</f>
        <v>14662</v>
      </c>
      <c r="N26" s="354">
        <f>[1]産出額!N26</f>
        <v>7291</v>
      </c>
      <c r="O26" s="536">
        <f>[1]産出額!O26</f>
        <v>10710</v>
      </c>
      <c r="P26" s="586">
        <f>[1]産出額!P26</f>
        <v>13392</v>
      </c>
      <c r="Q26" s="586">
        <f>[1]産出額!Q26</f>
        <v>18417</v>
      </c>
      <c r="R26" s="737">
        <f>[1]産出額!R26</f>
        <v>14579</v>
      </c>
    </row>
    <row r="27" spans="1:18" x14ac:dyDescent="0.2">
      <c r="D27" s="264"/>
      <c r="E27" s="229"/>
      <c r="F27" s="229"/>
      <c r="G27" s="68"/>
      <c r="H27" s="68"/>
      <c r="I27" s="68"/>
      <c r="J27" s="68"/>
      <c r="K27" s="53"/>
      <c r="L27" s="53"/>
      <c r="M27" s="53"/>
      <c r="N27" s="53"/>
      <c r="O27" s="68"/>
      <c r="P27" s="54"/>
      <c r="Q27" s="54"/>
      <c r="R27" s="54"/>
    </row>
    <row r="28" spans="1:18" x14ac:dyDescent="0.2">
      <c r="A28" s="119">
        <v>3</v>
      </c>
      <c r="B28" s="43" t="s">
        <v>509</v>
      </c>
      <c r="C28" s="227" t="s">
        <v>506</v>
      </c>
      <c r="D28" s="277">
        <f>[1]産出額!D28</f>
        <v>115729</v>
      </c>
      <c r="E28" s="228">
        <f>[1]産出額!E28</f>
        <v>112406</v>
      </c>
      <c r="F28" s="228">
        <f>[1]産出額!F28</f>
        <v>108705</v>
      </c>
      <c r="G28" s="228">
        <f>[1]産出額!G28</f>
        <v>109623</v>
      </c>
      <c r="H28" s="228">
        <f>[1]産出額!H28</f>
        <v>104419</v>
      </c>
      <c r="I28" s="228">
        <f>[1]産出額!I28</f>
        <v>119304</v>
      </c>
      <c r="J28" s="272">
        <f>[1]産出額!J28</f>
        <v>124985</v>
      </c>
      <c r="K28" s="352">
        <f>[1]産出額!K28</f>
        <v>128927</v>
      </c>
      <c r="L28" s="352">
        <f>[1]産出額!L28</f>
        <v>145691</v>
      </c>
      <c r="M28" s="402">
        <f>[1]産出額!M28</f>
        <v>141422</v>
      </c>
      <c r="N28" s="402">
        <f>[1]産出額!N28</f>
        <v>77686</v>
      </c>
      <c r="O28" s="180">
        <f>[1]産出額!O28</f>
        <v>114370</v>
      </c>
      <c r="P28" s="620">
        <f>[1]産出額!P28</f>
        <v>139032</v>
      </c>
      <c r="Q28" s="620">
        <f>[1]産出額!Q28</f>
        <v>188712</v>
      </c>
      <c r="R28" s="738">
        <f>[1]産出額!R28</f>
        <v>166069</v>
      </c>
    </row>
    <row r="29" spans="1:18" x14ac:dyDescent="0.2">
      <c r="A29" s="69"/>
      <c r="C29" s="170" t="s">
        <v>449</v>
      </c>
      <c r="D29" s="264">
        <f>[1]産出額!D29</f>
        <v>70</v>
      </c>
      <c r="E29" s="229">
        <f>[1]産出額!E29</f>
        <v>63</v>
      </c>
      <c r="F29" s="229">
        <f>[1]産出額!F29</f>
        <v>76</v>
      </c>
      <c r="G29" s="229">
        <f>[1]産出額!G29</f>
        <v>87</v>
      </c>
      <c r="H29" s="229">
        <f>[1]産出額!H29</f>
        <v>93</v>
      </c>
      <c r="I29" s="229">
        <f>[1]産出額!I29</f>
        <v>123</v>
      </c>
      <c r="J29" s="273">
        <f>[1]産出額!J29</f>
        <v>126</v>
      </c>
      <c r="K29" s="353">
        <f>[1]産出額!K29</f>
        <v>120</v>
      </c>
      <c r="L29" s="353">
        <f>[1]産出額!L29</f>
        <v>123</v>
      </c>
      <c r="M29" s="353">
        <f>[1]産出額!M29</f>
        <v>118</v>
      </c>
      <c r="N29" s="353">
        <f>[1]産出額!N29</f>
        <v>15</v>
      </c>
      <c r="O29" s="179">
        <f>[1]産出額!O29</f>
        <v>19</v>
      </c>
      <c r="P29" s="537">
        <f>[1]産出額!P29</f>
        <v>21</v>
      </c>
      <c r="Q29" s="537">
        <f>[1]産出額!Q29</f>
        <v>29</v>
      </c>
      <c r="R29" s="710">
        <f>[1]産出額!R29</f>
        <v>24</v>
      </c>
    </row>
    <row r="30" spans="1:18" x14ac:dyDescent="0.2">
      <c r="A30" s="69"/>
      <c r="C30" s="138" t="s">
        <v>450</v>
      </c>
      <c r="D30" s="264">
        <f>[1]産出額!D30</f>
        <v>55854</v>
      </c>
      <c r="E30" s="229">
        <f>[1]産出額!E30</f>
        <v>53876</v>
      </c>
      <c r="F30" s="229">
        <f>[1]産出額!F30</f>
        <v>52673</v>
      </c>
      <c r="G30" s="229">
        <f>[1]産出額!G30</f>
        <v>52149</v>
      </c>
      <c r="H30" s="229">
        <f>[1]産出額!H30</f>
        <v>48876</v>
      </c>
      <c r="I30" s="229">
        <f>[1]産出額!I30</f>
        <v>56738</v>
      </c>
      <c r="J30" s="273">
        <f>[1]産出額!J30</f>
        <v>59148</v>
      </c>
      <c r="K30" s="353">
        <f>[1]産出額!K30</f>
        <v>61050</v>
      </c>
      <c r="L30" s="353">
        <f>[1]産出額!L30</f>
        <v>65682</v>
      </c>
      <c r="M30" s="353">
        <f>[1]産出額!M30</f>
        <v>61989</v>
      </c>
      <c r="N30" s="353">
        <f>[1]産出額!N30</f>
        <v>32266</v>
      </c>
      <c r="O30" s="179">
        <f>[1]産出額!O30</f>
        <v>49666</v>
      </c>
      <c r="P30" s="537">
        <f>[1]産出額!P30</f>
        <v>58175</v>
      </c>
      <c r="Q30" s="537">
        <f>[1]産出額!Q30</f>
        <v>79331</v>
      </c>
      <c r="R30" s="710">
        <f>[1]産出額!R30</f>
        <v>69556</v>
      </c>
    </row>
    <row r="31" spans="1:18" x14ac:dyDescent="0.2">
      <c r="A31" s="69"/>
      <c r="C31" s="138" t="s">
        <v>451</v>
      </c>
      <c r="D31" s="264">
        <f>[1]産出額!D31</f>
        <v>2491</v>
      </c>
      <c r="E31" s="229">
        <f>[1]産出額!E31</f>
        <v>3377</v>
      </c>
      <c r="F31" s="229">
        <f>[1]産出額!F31</f>
        <v>3265</v>
      </c>
      <c r="G31" s="229">
        <f>[1]産出額!G31</f>
        <v>3289</v>
      </c>
      <c r="H31" s="229">
        <f>[1]産出額!H31</f>
        <v>3904</v>
      </c>
      <c r="I31" s="229">
        <f>[1]産出額!I31</f>
        <v>4547</v>
      </c>
      <c r="J31" s="273">
        <f>[1]産出額!J31</f>
        <v>4857</v>
      </c>
      <c r="K31" s="353">
        <f>[1]産出額!K31</f>
        <v>5017</v>
      </c>
      <c r="L31" s="353">
        <f>[1]産出額!L31</f>
        <v>5064</v>
      </c>
      <c r="M31" s="353">
        <f>[1]産出額!M31</f>
        <v>4721</v>
      </c>
      <c r="N31" s="353">
        <f>[1]産出額!N31</f>
        <v>3890</v>
      </c>
      <c r="O31" s="179">
        <f>[1]産出額!O31</f>
        <v>5433</v>
      </c>
      <c r="P31" s="537">
        <f>[1]産出額!P31</f>
        <v>5806</v>
      </c>
      <c r="Q31" s="537">
        <f>[1]産出額!Q31</f>
        <v>7252</v>
      </c>
      <c r="R31" s="710">
        <f>[1]産出額!R31</f>
        <v>7536</v>
      </c>
    </row>
    <row r="32" spans="1:18" x14ac:dyDescent="0.2">
      <c r="A32" s="69"/>
      <c r="C32" s="170" t="s">
        <v>452</v>
      </c>
      <c r="D32" s="264">
        <f>[1]産出額!D32</f>
        <v>85</v>
      </c>
      <c r="E32" s="229">
        <f>[1]産出額!E32</f>
        <v>68</v>
      </c>
      <c r="F32" s="229">
        <f>[1]産出額!F32</f>
        <v>32</v>
      </c>
      <c r="G32" s="229">
        <f>[1]産出額!G32</f>
        <v>44</v>
      </c>
      <c r="H32" s="229">
        <f>[1]産出額!H32</f>
        <v>48</v>
      </c>
      <c r="I32" s="229">
        <f>[1]産出額!I32</f>
        <v>14</v>
      </c>
      <c r="J32" s="273">
        <f>[1]産出額!J32</f>
        <v>44</v>
      </c>
      <c r="K32" s="353">
        <f>[1]産出額!K32</f>
        <v>43</v>
      </c>
      <c r="L32" s="353">
        <f>[1]産出額!L32</f>
        <v>37</v>
      </c>
      <c r="M32" s="353">
        <f>[1]産出額!M32</f>
        <v>15</v>
      </c>
      <c r="N32" s="353">
        <f>[1]産出額!N32</f>
        <v>20</v>
      </c>
      <c r="O32" s="179">
        <f>[1]産出額!O32</f>
        <v>20</v>
      </c>
      <c r="P32" s="537">
        <f>[1]産出額!P32</f>
        <v>20</v>
      </c>
      <c r="Q32" s="537">
        <f>[1]産出額!Q32</f>
        <v>29</v>
      </c>
      <c r="R32" s="710">
        <f>[1]産出額!R32</f>
        <v>39</v>
      </c>
    </row>
    <row r="33" spans="1:18" x14ac:dyDescent="0.2">
      <c r="A33" s="69"/>
      <c r="C33" s="138" t="s">
        <v>453</v>
      </c>
      <c r="D33" s="264">
        <f>[1]産出額!D33</f>
        <v>42972</v>
      </c>
      <c r="E33" s="229">
        <f>[1]産出額!E33</f>
        <v>40752</v>
      </c>
      <c r="F33" s="229">
        <f>[1]産出額!F33</f>
        <v>39447</v>
      </c>
      <c r="G33" s="229">
        <f>[1]産出額!G33</f>
        <v>40316</v>
      </c>
      <c r="H33" s="229">
        <f>[1]産出額!H33</f>
        <v>39409</v>
      </c>
      <c r="I33" s="229">
        <f>[1]産出額!I33</f>
        <v>44055</v>
      </c>
      <c r="J33" s="273">
        <f>[1]産出額!J33</f>
        <v>47100</v>
      </c>
      <c r="K33" s="353">
        <f>[1]産出額!K33</f>
        <v>49515</v>
      </c>
      <c r="L33" s="353">
        <f>[1]産出額!L33</f>
        <v>59536</v>
      </c>
      <c r="M33" s="353">
        <f>[1]産出額!M33</f>
        <v>59917</v>
      </c>
      <c r="N33" s="353">
        <f>[1]産出額!N33</f>
        <v>34204</v>
      </c>
      <c r="O33" s="179">
        <f>[1]産出額!O33</f>
        <v>48522</v>
      </c>
      <c r="P33" s="537">
        <f>[1]産出額!P33</f>
        <v>61618</v>
      </c>
      <c r="Q33" s="537">
        <f>[1]産出額!Q33</f>
        <v>83654</v>
      </c>
      <c r="R33" s="710">
        <f>[1]産出額!R33</f>
        <v>74335</v>
      </c>
    </row>
    <row r="34" spans="1:18" x14ac:dyDescent="0.2">
      <c r="A34" s="122"/>
      <c r="B34" s="61"/>
      <c r="C34" s="209" t="s">
        <v>454</v>
      </c>
      <c r="D34" s="274">
        <f>[1]産出額!D34</f>
        <v>14257</v>
      </c>
      <c r="E34" s="588">
        <f>[1]産出額!E34</f>
        <v>14270</v>
      </c>
      <c r="F34" s="588">
        <f>[1]産出額!F34</f>
        <v>13212</v>
      </c>
      <c r="G34" s="588">
        <f>[1]産出額!G34</f>
        <v>13738</v>
      </c>
      <c r="H34" s="588">
        <f>[1]産出額!H34</f>
        <v>12089</v>
      </c>
      <c r="I34" s="588">
        <f>[1]産出額!I34</f>
        <v>13827</v>
      </c>
      <c r="J34" s="589">
        <f>[1]産出額!J34</f>
        <v>13710</v>
      </c>
      <c r="K34" s="354">
        <f>[1]産出額!K34</f>
        <v>13182</v>
      </c>
      <c r="L34" s="354">
        <f>[1]産出額!L34</f>
        <v>15249</v>
      </c>
      <c r="M34" s="354">
        <f>[1]産出額!M34</f>
        <v>14662</v>
      </c>
      <c r="N34" s="354">
        <f>[1]産出額!N34</f>
        <v>7291</v>
      </c>
      <c r="O34" s="536">
        <f>[1]産出額!O34</f>
        <v>10710</v>
      </c>
      <c r="P34" s="586">
        <f>[1]産出額!P34</f>
        <v>13392</v>
      </c>
      <c r="Q34" s="586">
        <f>[1]産出額!Q34</f>
        <v>18417</v>
      </c>
      <c r="R34" s="737">
        <f>[1]産出額!R34</f>
        <v>14579</v>
      </c>
    </row>
    <row r="35" spans="1:18" x14ac:dyDescent="0.2">
      <c r="D35" s="264"/>
      <c r="E35" s="229"/>
      <c r="F35" s="229"/>
      <c r="G35" s="229"/>
      <c r="H35" s="229"/>
      <c r="I35" s="229"/>
      <c r="J35" s="229"/>
      <c r="K35" s="53"/>
      <c r="L35" s="53"/>
      <c r="M35" s="53"/>
      <c r="N35" s="53"/>
      <c r="O35" s="68"/>
      <c r="P35" s="54"/>
      <c r="Q35" s="54"/>
      <c r="R35" s="54"/>
    </row>
    <row r="36" spans="1:18" x14ac:dyDescent="0.2">
      <c r="A36" s="119">
        <v>4</v>
      </c>
      <c r="B36" s="43" t="s">
        <v>510</v>
      </c>
      <c r="C36" s="227" t="s">
        <v>506</v>
      </c>
      <c r="D36" s="277">
        <f>[1]産出額!D36</f>
        <v>65895</v>
      </c>
      <c r="E36" s="228">
        <f>[1]産出額!E36</f>
        <v>63867</v>
      </c>
      <c r="F36" s="228">
        <f>[1]産出額!F36</f>
        <v>62187</v>
      </c>
      <c r="G36" s="228">
        <f>[1]産出額!G36</f>
        <v>62675</v>
      </c>
      <c r="H36" s="228">
        <f>[1]産出額!H36</f>
        <v>59509</v>
      </c>
      <c r="I36" s="228">
        <f>[1]産出額!I36</f>
        <v>67853</v>
      </c>
      <c r="J36" s="272">
        <f>[1]産出額!J36</f>
        <v>73834</v>
      </c>
      <c r="K36" s="352">
        <f>[1]産出額!K36</f>
        <v>78344</v>
      </c>
      <c r="L36" s="352">
        <f>[1]産出額!L36</f>
        <v>77512</v>
      </c>
      <c r="M36" s="402">
        <f>[1]産出額!M36</f>
        <v>80949</v>
      </c>
      <c r="N36" s="355">
        <f>[1]産出額!N36</f>
        <v>45011</v>
      </c>
      <c r="O36" s="180">
        <f>[1]産出額!O36</f>
        <v>57404</v>
      </c>
      <c r="P36" s="620">
        <f>[1]産出額!P36</f>
        <v>69413</v>
      </c>
      <c r="Q36" s="620">
        <f>[1]産出額!Q36</f>
        <v>95404</v>
      </c>
      <c r="R36" s="738">
        <f>[1]産出額!R36</f>
        <v>88780</v>
      </c>
    </row>
    <row r="37" spans="1:18" x14ac:dyDescent="0.2">
      <c r="A37" s="69"/>
      <c r="C37" s="170" t="s">
        <v>449</v>
      </c>
      <c r="D37" s="264">
        <f>[1]産出額!D37</f>
        <v>42</v>
      </c>
      <c r="E37" s="229">
        <f>[1]産出額!E37</f>
        <v>38</v>
      </c>
      <c r="F37" s="229">
        <f>[1]産出額!F37</f>
        <v>46</v>
      </c>
      <c r="G37" s="229">
        <f>[1]産出額!G37</f>
        <v>53</v>
      </c>
      <c r="H37" s="229">
        <f>[1]産出額!H37</f>
        <v>57</v>
      </c>
      <c r="I37" s="229">
        <f>[1]産出額!I37</f>
        <v>74</v>
      </c>
      <c r="J37" s="273">
        <f>[1]産出額!J37</f>
        <v>79</v>
      </c>
      <c r="K37" s="353">
        <f>[1]産出額!K37</f>
        <v>77</v>
      </c>
      <c r="L37" s="353">
        <f>[1]産出額!L37</f>
        <v>70</v>
      </c>
      <c r="M37" s="353">
        <f>[1]産出額!M37</f>
        <v>73</v>
      </c>
      <c r="N37" s="355">
        <f>[1]産出額!N37</f>
        <v>10</v>
      </c>
      <c r="O37" s="179">
        <f>[1]産出額!O37</f>
        <v>10</v>
      </c>
      <c r="P37" s="537">
        <f>[1]産出額!P37</f>
        <v>11</v>
      </c>
      <c r="Q37" s="537">
        <f>[1]産出額!Q37</f>
        <v>16</v>
      </c>
      <c r="R37" s="710">
        <f>[1]産出額!R37</f>
        <v>14</v>
      </c>
    </row>
    <row r="38" spans="1:18" x14ac:dyDescent="0.2">
      <c r="A38" s="69"/>
      <c r="C38" s="138" t="s">
        <v>450</v>
      </c>
      <c r="D38" s="264">
        <f>[1]産出額!D38</f>
        <v>30456</v>
      </c>
      <c r="E38" s="229">
        <f>[1]産出額!E38</f>
        <v>29577</v>
      </c>
      <c r="F38" s="229">
        <f>[1]産出額!F38</f>
        <v>28479</v>
      </c>
      <c r="G38" s="229">
        <f>[1]産出額!G38</f>
        <v>28507</v>
      </c>
      <c r="H38" s="229">
        <f>[1]産出額!H38</f>
        <v>26435</v>
      </c>
      <c r="I38" s="229">
        <f>[1]産出額!I38</f>
        <v>30405</v>
      </c>
      <c r="J38" s="273">
        <f>[1]産出額!J38</f>
        <v>32868</v>
      </c>
      <c r="K38" s="353">
        <f>[1]産出額!K38</f>
        <v>34939</v>
      </c>
      <c r="L38" s="353">
        <f>[1]産出額!L38</f>
        <v>32550</v>
      </c>
      <c r="M38" s="353">
        <f>[1]産出額!M38</f>
        <v>33526</v>
      </c>
      <c r="N38" s="353">
        <f>[1]産出額!N38</f>
        <v>16948</v>
      </c>
      <c r="O38" s="179">
        <f>[1]産出額!O38</f>
        <v>21837</v>
      </c>
      <c r="P38" s="537">
        <f>[1]産出額!P38</f>
        <v>26049</v>
      </c>
      <c r="Q38" s="537">
        <f>[1]産出額!Q38</f>
        <v>36259</v>
      </c>
      <c r="R38" s="710">
        <f>[1]産出額!R38</f>
        <v>33433</v>
      </c>
    </row>
    <row r="39" spans="1:18" x14ac:dyDescent="0.2">
      <c r="A39" s="69"/>
      <c r="C39" s="138" t="s">
        <v>451</v>
      </c>
      <c r="D39" s="264">
        <f>[1]産出額!D39</f>
        <v>3215</v>
      </c>
      <c r="E39" s="229">
        <f>[1]産出額!E39</f>
        <v>3358</v>
      </c>
      <c r="F39" s="229">
        <f>[1]産出額!F39</f>
        <v>4276</v>
      </c>
      <c r="G39" s="229">
        <f>[1]産出額!G39</f>
        <v>3820</v>
      </c>
      <c r="H39" s="229">
        <f>[1]産出額!H39</f>
        <v>4476</v>
      </c>
      <c r="I39" s="229">
        <f>[1]産出額!I39</f>
        <v>5367</v>
      </c>
      <c r="J39" s="273">
        <f>[1]産出額!J39</f>
        <v>6124</v>
      </c>
      <c r="K39" s="353">
        <f>[1]産出額!K39</f>
        <v>6512</v>
      </c>
      <c r="L39" s="353">
        <f>[1]産出額!L39</f>
        <v>7145</v>
      </c>
      <c r="M39" s="353">
        <f>[1]産出額!M39</f>
        <v>6530</v>
      </c>
      <c r="N39" s="353">
        <f>[1]産出額!N39</f>
        <v>5891</v>
      </c>
      <c r="O39" s="179">
        <f>[1]産出額!O39</f>
        <v>8958</v>
      </c>
      <c r="P39" s="537">
        <f>[1]産出額!P39</f>
        <v>9274</v>
      </c>
      <c r="Q39" s="537">
        <f>[1]産出額!Q39</f>
        <v>11870</v>
      </c>
      <c r="R39" s="710">
        <f>[1]産出額!R39</f>
        <v>12284</v>
      </c>
    </row>
    <row r="40" spans="1:18" x14ac:dyDescent="0.2">
      <c r="A40" s="69"/>
      <c r="C40" s="170" t="s">
        <v>452</v>
      </c>
      <c r="D40" s="264">
        <f>[1]産出額!D40</f>
        <v>109</v>
      </c>
      <c r="E40" s="229">
        <f>[1]産出額!E40</f>
        <v>67</v>
      </c>
      <c r="F40" s="229">
        <f>[1]産出額!F40</f>
        <v>42</v>
      </c>
      <c r="G40" s="229">
        <f>[1]産出額!G40</f>
        <v>51</v>
      </c>
      <c r="H40" s="229">
        <f>[1]産出額!H40</f>
        <v>55</v>
      </c>
      <c r="I40" s="229">
        <f>[1]産出額!I40</f>
        <v>17</v>
      </c>
      <c r="J40" s="273">
        <f>[1]産出額!J40</f>
        <v>55</v>
      </c>
      <c r="K40" s="353">
        <f>[1]産出額!K40</f>
        <v>56</v>
      </c>
      <c r="L40" s="353">
        <f>[1]産出額!L40</f>
        <v>52</v>
      </c>
      <c r="M40" s="353">
        <f>[1]産出額!M40</f>
        <v>20</v>
      </c>
      <c r="N40" s="353">
        <f>[1]産出額!N40</f>
        <v>31</v>
      </c>
      <c r="O40" s="179">
        <f>[1]産出額!O40</f>
        <v>34</v>
      </c>
      <c r="P40" s="537">
        <f>[1]産出額!P40</f>
        <v>32</v>
      </c>
      <c r="Q40" s="537">
        <f>[1]産出額!Q40</f>
        <v>48</v>
      </c>
      <c r="R40" s="710">
        <f>[1]産出額!R40</f>
        <v>64</v>
      </c>
    </row>
    <row r="41" spans="1:18" x14ac:dyDescent="0.2">
      <c r="A41" s="69"/>
      <c r="C41" s="138" t="s">
        <v>453</v>
      </c>
      <c r="D41" s="264">
        <f>[1]産出額!D41</f>
        <v>23823</v>
      </c>
      <c r="E41" s="229">
        <f>[1]産出額!E41</f>
        <v>22556</v>
      </c>
      <c r="F41" s="229">
        <f>[1]産出額!F41</f>
        <v>21623</v>
      </c>
      <c r="G41" s="229">
        <f>[1]産出額!G41</f>
        <v>22219</v>
      </c>
      <c r="H41" s="229">
        <f>[1]産出額!H41</f>
        <v>21452</v>
      </c>
      <c r="I41" s="229">
        <f>[1]産出額!I41</f>
        <v>23971</v>
      </c>
      <c r="J41" s="273">
        <f>[1]産出額!J41</f>
        <v>26475</v>
      </c>
      <c r="K41" s="353">
        <f>[1]産出額!K41</f>
        <v>28634</v>
      </c>
      <c r="L41" s="353">
        <f>[1]産出額!L41</f>
        <v>29529</v>
      </c>
      <c r="M41" s="353">
        <f>[1]産出額!M41</f>
        <v>32291</v>
      </c>
      <c r="N41" s="353">
        <f>[1]産出額!N41</f>
        <v>17882</v>
      </c>
      <c r="O41" s="179">
        <f>[1]産出額!O41</f>
        <v>21289</v>
      </c>
      <c r="P41" s="537">
        <f>[1]産出額!P41</f>
        <v>27417</v>
      </c>
      <c r="Q41" s="537">
        <f>[1]産出額!Q41</f>
        <v>38031</v>
      </c>
      <c r="R41" s="710">
        <f>[1]産出額!R41</f>
        <v>35313</v>
      </c>
    </row>
    <row r="42" spans="1:18" x14ac:dyDescent="0.2">
      <c r="A42" s="122"/>
      <c r="B42" s="61"/>
      <c r="C42" s="209" t="s">
        <v>454</v>
      </c>
      <c r="D42" s="274">
        <f>[1]産出額!D42</f>
        <v>8250</v>
      </c>
      <c r="E42" s="588">
        <f>[1]産出額!E42</f>
        <v>8271</v>
      </c>
      <c r="F42" s="588">
        <f>[1]産出額!F42</f>
        <v>7721</v>
      </c>
      <c r="G42" s="588">
        <f>[1]産出額!G42</f>
        <v>8025</v>
      </c>
      <c r="H42" s="588">
        <f>[1]産出額!H42</f>
        <v>7034</v>
      </c>
      <c r="I42" s="588">
        <f>[1]産出額!I42</f>
        <v>8019</v>
      </c>
      <c r="J42" s="589">
        <f>[1]産出額!J42</f>
        <v>8233</v>
      </c>
      <c r="K42" s="354">
        <f>[1]産出額!K42</f>
        <v>8126</v>
      </c>
      <c r="L42" s="354">
        <f>[1]産出額!L42</f>
        <v>8166</v>
      </c>
      <c r="M42" s="354">
        <f>[1]産出額!M42</f>
        <v>8509</v>
      </c>
      <c r="N42" s="354">
        <f>[1]産出額!N42</f>
        <v>4249</v>
      </c>
      <c r="O42" s="536">
        <f>[1]産出額!O42</f>
        <v>5276</v>
      </c>
      <c r="P42" s="586">
        <f>[1]産出額!P42</f>
        <v>6630</v>
      </c>
      <c r="Q42" s="586">
        <f>[1]産出額!Q42</f>
        <v>9180</v>
      </c>
      <c r="R42" s="737">
        <f>[1]産出額!R42</f>
        <v>7672</v>
      </c>
    </row>
    <row r="43" spans="1:18" x14ac:dyDescent="0.2">
      <c r="D43" s="264"/>
      <c r="E43" s="229"/>
      <c r="F43" s="229"/>
      <c r="G43" s="229"/>
      <c r="H43" s="229"/>
      <c r="I43" s="229"/>
      <c r="J43" s="229"/>
      <c r="K43" s="53"/>
      <c r="L43" s="53"/>
      <c r="M43" s="53"/>
      <c r="N43" s="53"/>
      <c r="O43" s="68"/>
      <c r="P43" s="54"/>
      <c r="Q43" s="54"/>
      <c r="R43" s="54"/>
    </row>
    <row r="44" spans="1:18" x14ac:dyDescent="0.2">
      <c r="A44" s="119">
        <v>5</v>
      </c>
      <c r="B44" s="43" t="s">
        <v>511</v>
      </c>
      <c r="C44" s="227" t="s">
        <v>506</v>
      </c>
      <c r="D44" s="277">
        <f>[1]産出額!D44</f>
        <v>98718</v>
      </c>
      <c r="E44" s="228">
        <f>[1]産出額!E44</f>
        <v>95926</v>
      </c>
      <c r="F44" s="228">
        <f>[1]産出額!F44</f>
        <v>94127</v>
      </c>
      <c r="G44" s="228">
        <f>[1]産出額!G44</f>
        <v>94974</v>
      </c>
      <c r="H44" s="228">
        <f>[1]産出額!H44</f>
        <v>88756</v>
      </c>
      <c r="I44" s="228">
        <f>[1]産出額!I44</f>
        <v>101023</v>
      </c>
      <c r="J44" s="272">
        <f>[1]産出額!J44</f>
        <v>110054</v>
      </c>
      <c r="K44" s="352">
        <f>[1]産出額!K44</f>
        <v>111945</v>
      </c>
      <c r="L44" s="352">
        <f>[1]産出額!L44</f>
        <v>108817</v>
      </c>
      <c r="M44" s="355">
        <f>[1]産出額!M44</f>
        <v>110245</v>
      </c>
      <c r="N44" s="402">
        <f>[1]産出額!N44</f>
        <v>70381</v>
      </c>
      <c r="O44" s="180">
        <f>[1]産出額!O44</f>
        <v>91110</v>
      </c>
      <c r="P44" s="620">
        <f>[1]産出額!P44</f>
        <v>114202</v>
      </c>
      <c r="Q44" s="620">
        <f>[1]産出額!Q44</f>
        <v>151150</v>
      </c>
      <c r="R44" s="738">
        <f>[1]産出額!R44</f>
        <v>142262</v>
      </c>
    </row>
    <row r="45" spans="1:18" x14ac:dyDescent="0.2">
      <c r="A45" s="69"/>
      <c r="C45" s="170" t="s">
        <v>449</v>
      </c>
      <c r="D45" s="264">
        <f>[1]産出額!D45</f>
        <v>60</v>
      </c>
      <c r="E45" s="229">
        <f>[1]産出額!E45</f>
        <v>53</v>
      </c>
      <c r="F45" s="229">
        <f>[1]産出額!F45</f>
        <v>66</v>
      </c>
      <c r="G45" s="229">
        <f>[1]産出額!G45</f>
        <v>75</v>
      </c>
      <c r="H45" s="229">
        <f>[1]産出額!H45</f>
        <v>80</v>
      </c>
      <c r="I45" s="229">
        <f>[1]産出額!I45</f>
        <v>105</v>
      </c>
      <c r="J45" s="273">
        <f>[1]産出額!J45</f>
        <v>112</v>
      </c>
      <c r="K45" s="353">
        <f>[1]産出額!K45</f>
        <v>106</v>
      </c>
      <c r="L45" s="353">
        <f>[1]産出額!L45</f>
        <v>95</v>
      </c>
      <c r="M45" s="355">
        <f>[1]産出額!M45</f>
        <v>96</v>
      </c>
      <c r="N45" s="353">
        <f>[1]産出額!N45</f>
        <v>14</v>
      </c>
      <c r="O45" s="179">
        <f>[1]産出額!O45</f>
        <v>15</v>
      </c>
      <c r="P45" s="537">
        <f>[1]産出額!P45</f>
        <v>17</v>
      </c>
      <c r="Q45" s="537">
        <f>[1]産出額!Q45</f>
        <v>24</v>
      </c>
      <c r="R45" s="710">
        <f>[1]産出額!R45</f>
        <v>21</v>
      </c>
    </row>
    <row r="46" spans="1:18" x14ac:dyDescent="0.2">
      <c r="A46" s="69"/>
      <c r="C46" s="138" t="s">
        <v>450</v>
      </c>
      <c r="D46" s="264">
        <f>[1]産出額!D46</f>
        <v>47116</v>
      </c>
      <c r="E46" s="229">
        <f>[1]産出額!E46</f>
        <v>46161</v>
      </c>
      <c r="F46" s="229">
        <f>[1]産出額!F46</f>
        <v>45331</v>
      </c>
      <c r="G46" s="229">
        <f>[1]産出額!G46</f>
        <v>45182</v>
      </c>
      <c r="H46" s="229">
        <f>[1]産出額!H46</f>
        <v>41315</v>
      </c>
      <c r="I46" s="229">
        <f>[1]産出額!I46</f>
        <v>47545</v>
      </c>
      <c r="J46" s="273">
        <f>[1]産出額!J46</f>
        <v>51432</v>
      </c>
      <c r="K46" s="353">
        <f>[1]産出額!K46</f>
        <v>51717</v>
      </c>
      <c r="L46" s="353">
        <f>[1]産出額!L46</f>
        <v>47586</v>
      </c>
      <c r="M46" s="353">
        <f>[1]産出額!M46</f>
        <v>46936</v>
      </c>
      <c r="N46" s="353">
        <f>[1]産出額!N46</f>
        <v>28637</v>
      </c>
      <c r="O46" s="179">
        <f>[1]産出額!O46</f>
        <v>38501</v>
      </c>
      <c r="P46" s="537">
        <f>[1]産出額!P46</f>
        <v>46165</v>
      </c>
      <c r="Q46" s="537">
        <f>[1]産出額!Q46</f>
        <v>61729</v>
      </c>
      <c r="R46" s="710">
        <f>[1]産出額!R46</f>
        <v>57076</v>
      </c>
    </row>
    <row r="47" spans="1:18" x14ac:dyDescent="0.2">
      <c r="A47" s="69"/>
      <c r="C47" s="138" t="s">
        <v>451</v>
      </c>
      <c r="D47" s="264">
        <f>[1]産出額!D47</f>
        <v>2689</v>
      </c>
      <c r="E47" s="229">
        <f>[1]産出額!E47</f>
        <v>2518</v>
      </c>
      <c r="F47" s="229">
        <f>[1]産出額!F47</f>
        <v>3126</v>
      </c>
      <c r="G47" s="229">
        <f>[1]産出額!G47</f>
        <v>2771</v>
      </c>
      <c r="H47" s="229">
        <f>[1]産出額!H47</f>
        <v>3621</v>
      </c>
      <c r="I47" s="229">
        <f>[1]産出額!I47</f>
        <v>4495</v>
      </c>
      <c r="J47" s="273">
        <f>[1]産出額!J47</f>
        <v>5202</v>
      </c>
      <c r="K47" s="353">
        <f>[1]産出額!K47</f>
        <v>6339</v>
      </c>
      <c r="L47" s="353">
        <f>[1]産出額!L47</f>
        <v>6513</v>
      </c>
      <c r="M47" s="353">
        <f>[1]産出額!M47</f>
        <v>6428</v>
      </c>
      <c r="N47" s="353">
        <f>[1]産出額!N47</f>
        <v>4780</v>
      </c>
      <c r="O47" s="179">
        <f>[1]産出額!O47</f>
        <v>6485</v>
      </c>
      <c r="P47" s="537">
        <f>[1]産出額!P47</f>
        <v>8259</v>
      </c>
      <c r="Q47" s="537">
        <f>[1]産出額!Q47</f>
        <v>9715</v>
      </c>
      <c r="R47" s="710">
        <f>[1]産出額!R47</f>
        <v>12127</v>
      </c>
    </row>
    <row r="48" spans="1:18" x14ac:dyDescent="0.2">
      <c r="A48" s="69"/>
      <c r="C48" s="170" t="s">
        <v>452</v>
      </c>
      <c r="D48" s="264">
        <f>[1]産出額!D48</f>
        <v>91</v>
      </c>
      <c r="E48" s="229">
        <f>[1]産出額!E48</f>
        <v>50</v>
      </c>
      <c r="F48" s="229">
        <f>[1]産出額!F48</f>
        <v>31</v>
      </c>
      <c r="G48" s="229">
        <f>[1]産出額!G48</f>
        <v>37</v>
      </c>
      <c r="H48" s="229">
        <f>[1]産出額!H48</f>
        <v>44</v>
      </c>
      <c r="I48" s="229">
        <f>[1]産出額!I48</f>
        <v>14</v>
      </c>
      <c r="J48" s="273">
        <f>[1]産出額!J48</f>
        <v>47</v>
      </c>
      <c r="K48" s="353">
        <f>[1]産出額!K48</f>
        <v>55</v>
      </c>
      <c r="L48" s="353">
        <f>[1]産出額!L48</f>
        <v>47</v>
      </c>
      <c r="M48" s="353">
        <f>[1]産出額!M48</f>
        <v>20</v>
      </c>
      <c r="N48" s="353">
        <f>[1]産出額!N48</f>
        <v>25</v>
      </c>
      <c r="O48" s="179">
        <f>[1]産出額!O48</f>
        <v>24</v>
      </c>
      <c r="P48" s="537">
        <f>[1]産出額!P48</f>
        <v>28</v>
      </c>
      <c r="Q48" s="537">
        <f>[1]産出額!Q48</f>
        <v>39</v>
      </c>
      <c r="R48" s="710">
        <f>[1]産出額!R48</f>
        <v>63</v>
      </c>
    </row>
    <row r="49" spans="1:18" x14ac:dyDescent="0.2">
      <c r="A49" s="69"/>
      <c r="C49" s="138" t="s">
        <v>453</v>
      </c>
      <c r="D49" s="264">
        <f>[1]産出額!D49</f>
        <v>36559</v>
      </c>
      <c r="E49" s="229">
        <f>[1]産出額!E49</f>
        <v>35007</v>
      </c>
      <c r="F49" s="229">
        <f>[1]産出額!F49</f>
        <v>34113</v>
      </c>
      <c r="G49" s="229">
        <f>[1]産出額!G49</f>
        <v>35014</v>
      </c>
      <c r="H49" s="229">
        <f>[1]産出額!H49</f>
        <v>33401</v>
      </c>
      <c r="I49" s="229">
        <f>[1]産出額!I49</f>
        <v>37120</v>
      </c>
      <c r="J49" s="273">
        <f>[1]産出額!J49</f>
        <v>41151</v>
      </c>
      <c r="K49" s="353">
        <f>[1]産出額!K49</f>
        <v>42216</v>
      </c>
      <c r="L49" s="353">
        <f>[1]産出額!L49</f>
        <v>43154</v>
      </c>
      <c r="M49" s="353">
        <f>[1]産出額!M49</f>
        <v>45252</v>
      </c>
      <c r="N49" s="353">
        <f>[1]産出額!N49</f>
        <v>30311</v>
      </c>
      <c r="O49" s="179">
        <f>[1]産出額!O49</f>
        <v>37588</v>
      </c>
      <c r="P49" s="537">
        <f>[1]産出額!P49</f>
        <v>48763</v>
      </c>
      <c r="Q49" s="537">
        <f>[1]産出額!Q49</f>
        <v>64954</v>
      </c>
      <c r="R49" s="710">
        <f>[1]産出額!R49</f>
        <v>60570</v>
      </c>
    </row>
    <row r="50" spans="1:18" x14ac:dyDescent="0.2">
      <c r="A50" s="122"/>
      <c r="B50" s="61"/>
      <c r="C50" s="209" t="s">
        <v>454</v>
      </c>
      <c r="D50" s="274">
        <f>[1]産出額!D50</f>
        <v>12203</v>
      </c>
      <c r="E50" s="588">
        <f>[1]産出額!E50</f>
        <v>12137</v>
      </c>
      <c r="F50" s="588">
        <f>[1]産出額!F50</f>
        <v>11460</v>
      </c>
      <c r="G50" s="588">
        <f>[1]産出額!G50</f>
        <v>11895</v>
      </c>
      <c r="H50" s="588">
        <f>[1]産出額!H50</f>
        <v>10295</v>
      </c>
      <c r="I50" s="588">
        <f>[1]産出額!I50</f>
        <v>11744</v>
      </c>
      <c r="J50" s="589">
        <f>[1]産出額!J50</f>
        <v>12110</v>
      </c>
      <c r="K50" s="354">
        <f>[1]産出額!K50</f>
        <v>11512</v>
      </c>
      <c r="L50" s="354">
        <f>[1]産出額!L50</f>
        <v>11422</v>
      </c>
      <c r="M50" s="354">
        <f>[1]産出額!M50</f>
        <v>11513</v>
      </c>
      <c r="N50" s="354">
        <f>[1]産出額!N50</f>
        <v>6614</v>
      </c>
      <c r="O50" s="536">
        <f>[1]産出額!O50</f>
        <v>8497</v>
      </c>
      <c r="P50" s="586">
        <f>[1]産出額!P50</f>
        <v>10970</v>
      </c>
      <c r="Q50" s="586">
        <f>[1]産出額!Q50</f>
        <v>14689</v>
      </c>
      <c r="R50" s="737">
        <f>[1]産出額!R50</f>
        <v>12405</v>
      </c>
    </row>
    <row r="51" spans="1:18" x14ac:dyDescent="0.2">
      <c r="D51" s="264"/>
      <c r="E51" s="229"/>
      <c r="F51" s="229"/>
      <c r="G51" s="229"/>
      <c r="H51" s="229"/>
      <c r="I51" s="229"/>
      <c r="J51" s="229"/>
      <c r="K51" s="53"/>
      <c r="L51" s="53"/>
      <c r="M51" s="53"/>
      <c r="N51" s="53"/>
      <c r="O51" s="68"/>
      <c r="P51" s="54"/>
      <c r="Q51" s="54"/>
      <c r="R51" s="54"/>
    </row>
    <row r="52" spans="1:18" x14ac:dyDescent="0.2">
      <c r="A52" s="119">
        <v>6</v>
      </c>
      <c r="B52" s="43" t="s">
        <v>512</v>
      </c>
      <c r="C52" s="227" t="s">
        <v>506</v>
      </c>
      <c r="D52" s="277">
        <f>[1]産出額!D52</f>
        <v>82821</v>
      </c>
      <c r="E52" s="228">
        <f>[1]産出額!E52</f>
        <v>96796</v>
      </c>
      <c r="F52" s="228">
        <f>[1]産出額!F52</f>
        <v>85392</v>
      </c>
      <c r="G52" s="228">
        <f>[1]産出額!G52</f>
        <v>89752</v>
      </c>
      <c r="H52" s="228">
        <f>[1]産出額!H52</f>
        <v>73995</v>
      </c>
      <c r="I52" s="228">
        <f>[1]産出額!I52</f>
        <v>122535</v>
      </c>
      <c r="J52" s="272">
        <f>[1]産出額!J52</f>
        <v>109933</v>
      </c>
      <c r="K52" s="352">
        <f>[1]産出額!K52</f>
        <v>103883</v>
      </c>
      <c r="L52" s="352">
        <f>[1]産出額!L52</f>
        <v>106763</v>
      </c>
      <c r="M52" s="402">
        <f>[1]産出額!M52</f>
        <v>95546</v>
      </c>
      <c r="N52" s="402">
        <f>[1]産出額!N52</f>
        <v>38001</v>
      </c>
      <c r="O52" s="180">
        <f>[1]産出額!O52</f>
        <v>59204</v>
      </c>
      <c r="P52" s="620">
        <f>[1]産出額!P52</f>
        <v>101211</v>
      </c>
      <c r="Q52" s="620">
        <f>[1]産出額!Q52</f>
        <v>167508</v>
      </c>
      <c r="R52" s="738">
        <f>[1]産出額!R52</f>
        <v>154161</v>
      </c>
    </row>
    <row r="53" spans="1:18" x14ac:dyDescent="0.2">
      <c r="A53" s="69"/>
      <c r="C53" s="170" t="s">
        <v>449</v>
      </c>
      <c r="D53" s="264">
        <f>[1]産出額!D53</f>
        <v>66</v>
      </c>
      <c r="E53" s="229">
        <f>[1]産出額!E53</f>
        <v>77</v>
      </c>
      <c r="F53" s="229">
        <f>[1]産出額!F53</f>
        <v>80</v>
      </c>
      <c r="G53" s="229">
        <f>[1]産出額!G53</f>
        <v>95</v>
      </c>
      <c r="H53" s="229">
        <f>[1]産出額!H53</f>
        <v>74</v>
      </c>
      <c r="I53" s="229">
        <f>[1]産出額!I53</f>
        <v>148</v>
      </c>
      <c r="J53" s="273">
        <f>[1]産出額!J53</f>
        <v>125</v>
      </c>
      <c r="K53" s="353">
        <f>[1]産出額!K53</f>
        <v>107</v>
      </c>
      <c r="L53" s="353">
        <f>[1]産出額!L53</f>
        <v>105</v>
      </c>
      <c r="M53" s="353">
        <f>[1]産出額!M53</f>
        <v>92</v>
      </c>
      <c r="N53" s="353">
        <f>[1]産出額!N53</f>
        <v>9</v>
      </c>
      <c r="O53" s="179">
        <f>[1]産出額!O53</f>
        <v>11</v>
      </c>
      <c r="P53" s="537">
        <f>[1]産出額!P53</f>
        <v>18</v>
      </c>
      <c r="Q53" s="537">
        <f>[1]産出額!Q53</f>
        <v>29</v>
      </c>
      <c r="R53" s="710">
        <f>[1]産出額!R53</f>
        <v>26</v>
      </c>
    </row>
    <row r="54" spans="1:18" x14ac:dyDescent="0.2">
      <c r="A54" s="69"/>
      <c r="C54" s="138" t="s">
        <v>450</v>
      </c>
      <c r="D54" s="264">
        <f>[1]産出額!D54</f>
        <v>30469</v>
      </c>
      <c r="E54" s="229">
        <f>[1]産出額!E54</f>
        <v>34786</v>
      </c>
      <c r="F54" s="229">
        <f>[1]産出額!F54</f>
        <v>30761</v>
      </c>
      <c r="G54" s="229">
        <f>[1]産出額!G54</f>
        <v>33173</v>
      </c>
      <c r="H54" s="229">
        <f>[1]産出額!H54</f>
        <v>31598</v>
      </c>
      <c r="I54" s="229">
        <f>[1]産出額!I54</f>
        <v>48867</v>
      </c>
      <c r="J54" s="273">
        <f>[1]産出額!J54</f>
        <v>45476</v>
      </c>
      <c r="K54" s="353">
        <f>[1]産出額!K54</f>
        <v>43610</v>
      </c>
      <c r="L54" s="353">
        <f>[1]産出額!L54</f>
        <v>40312</v>
      </c>
      <c r="M54" s="353">
        <f>[1]産出額!M54</f>
        <v>37465</v>
      </c>
      <c r="N54" s="353">
        <f>[1]産出額!N54</f>
        <v>12945</v>
      </c>
      <c r="O54" s="179">
        <f>[1]産出額!O54</f>
        <v>20362</v>
      </c>
      <c r="P54" s="537">
        <f>[1]産出額!P54</f>
        <v>33146</v>
      </c>
      <c r="Q54" s="537">
        <f>[1]産出額!Q54</f>
        <v>56608</v>
      </c>
      <c r="R54" s="710">
        <f>[1]産出額!R54</f>
        <v>50564</v>
      </c>
    </row>
    <row r="55" spans="1:18" x14ac:dyDescent="0.2">
      <c r="A55" s="69"/>
      <c r="C55" s="138" t="s">
        <v>451</v>
      </c>
      <c r="D55" s="264">
        <f>[1]産出額!D55</f>
        <v>15890</v>
      </c>
      <c r="E55" s="229">
        <f>[1]産出額!E55</f>
        <v>20157</v>
      </c>
      <c r="F55" s="229">
        <f>[1]産出額!F55</f>
        <v>19109</v>
      </c>
      <c r="G55" s="229">
        <f>[1]産出額!G55</f>
        <v>17556</v>
      </c>
      <c r="H55" s="229">
        <f>[1]産出額!H55</f>
        <v>7528</v>
      </c>
      <c r="I55" s="229">
        <f>[1]産出額!I55</f>
        <v>18444</v>
      </c>
      <c r="J55" s="273">
        <f>[1]産出額!J55</f>
        <v>14285</v>
      </c>
      <c r="K55" s="353">
        <f>[1]産出額!K55</f>
        <v>12817</v>
      </c>
      <c r="L55" s="353">
        <f>[1]産出額!L55</f>
        <v>18227</v>
      </c>
      <c r="M55" s="353">
        <f>[1]産出額!M55</f>
        <v>11882</v>
      </c>
      <c r="N55" s="353">
        <f>[1]産出額!N55</f>
        <v>7834</v>
      </c>
      <c r="O55" s="179">
        <f>[1]産出額!O55</f>
        <v>13610</v>
      </c>
      <c r="P55" s="537">
        <f>[1]産出額!P55</f>
        <v>23892</v>
      </c>
      <c r="Q55" s="537">
        <f>[1]産出額!Q55</f>
        <v>36036</v>
      </c>
      <c r="R55" s="710">
        <f>[1]産出額!R55</f>
        <v>38066</v>
      </c>
    </row>
    <row r="56" spans="1:18" x14ac:dyDescent="0.2">
      <c r="A56" s="69"/>
      <c r="C56" s="170" t="s">
        <v>452</v>
      </c>
      <c r="D56" s="264">
        <f>[1]産出額!D56</f>
        <v>540</v>
      </c>
      <c r="E56" s="229">
        <f>[1]産出額!E56</f>
        <v>403</v>
      </c>
      <c r="F56" s="229">
        <f>[1]産出額!F56</f>
        <v>187</v>
      </c>
      <c r="G56" s="229">
        <f>[1]産出額!G56</f>
        <v>234</v>
      </c>
      <c r="H56" s="229">
        <f>[1]産出額!H56</f>
        <v>92</v>
      </c>
      <c r="I56" s="229">
        <f>[1]産出額!I56</f>
        <v>58</v>
      </c>
      <c r="J56" s="273">
        <f>[1]産出額!J56</f>
        <v>128</v>
      </c>
      <c r="K56" s="353">
        <f>[1]産出額!K56</f>
        <v>110</v>
      </c>
      <c r="L56" s="353">
        <f>[1]産出額!L56</f>
        <v>133</v>
      </c>
      <c r="M56" s="353">
        <f>[1]産出額!M56</f>
        <v>37</v>
      </c>
      <c r="N56" s="353">
        <f>[1]産出額!N56</f>
        <v>41</v>
      </c>
      <c r="O56" s="179">
        <f>[1]産出額!O56</f>
        <v>51</v>
      </c>
      <c r="P56" s="537">
        <f>[1]産出額!P56</f>
        <v>82</v>
      </c>
      <c r="Q56" s="537">
        <f>[1]産出額!Q56</f>
        <v>145</v>
      </c>
      <c r="R56" s="710">
        <f>[1]産出額!R56</f>
        <v>199</v>
      </c>
    </row>
    <row r="57" spans="1:18" x14ac:dyDescent="0.2">
      <c r="A57" s="69"/>
      <c r="C57" s="138" t="s">
        <v>453</v>
      </c>
      <c r="D57" s="264">
        <f>[1]産出額!D57</f>
        <v>24619</v>
      </c>
      <c r="E57" s="229">
        <f>[1]産出額!E57</f>
        <v>27135</v>
      </c>
      <c r="F57" s="229">
        <f>[1]産出額!F57</f>
        <v>23759</v>
      </c>
      <c r="G57" s="229">
        <f>[1]産出額!G57</f>
        <v>26138</v>
      </c>
      <c r="H57" s="229">
        <f>[1]産出額!H57</f>
        <v>25831</v>
      </c>
      <c r="I57" s="229">
        <f>[1]産出額!I57</f>
        <v>40050</v>
      </c>
      <c r="J57" s="273">
        <f>[1]産出額!J57</f>
        <v>37448</v>
      </c>
      <c r="K57" s="353">
        <f>[1]産出額!K57</f>
        <v>36325</v>
      </c>
      <c r="L57" s="353">
        <f>[1]産出額!L57</f>
        <v>36639</v>
      </c>
      <c r="M57" s="353">
        <f>[1]産出額!M57</f>
        <v>35900</v>
      </c>
      <c r="N57" s="353">
        <f>[1]産出額!N57</f>
        <v>13566</v>
      </c>
      <c r="O57" s="179">
        <f>[1]産出額!O57</f>
        <v>19799</v>
      </c>
      <c r="P57" s="537">
        <f>[1]産出額!P57</f>
        <v>34497</v>
      </c>
      <c r="Q57" s="537">
        <f>[1]産出額!Q57</f>
        <v>58816</v>
      </c>
      <c r="R57" s="710">
        <f>[1]産出額!R57</f>
        <v>52230</v>
      </c>
    </row>
    <row r="58" spans="1:18" x14ac:dyDescent="0.2">
      <c r="A58" s="122"/>
      <c r="B58" s="61"/>
      <c r="C58" s="209" t="s">
        <v>454</v>
      </c>
      <c r="D58" s="274">
        <f>[1]産出額!D58</f>
        <v>11237</v>
      </c>
      <c r="E58" s="588">
        <f>[1]産出額!E58</f>
        <v>14238</v>
      </c>
      <c r="F58" s="588">
        <f>[1]産出額!F58</f>
        <v>11496</v>
      </c>
      <c r="G58" s="588">
        <f>[1]産出額!G58</f>
        <v>12556</v>
      </c>
      <c r="H58" s="588">
        <f>[1]産出額!H58</f>
        <v>8872</v>
      </c>
      <c r="I58" s="588">
        <f>[1]産出額!I58</f>
        <v>14968</v>
      </c>
      <c r="J58" s="589">
        <f>[1]産出額!J58</f>
        <v>12471</v>
      </c>
      <c r="K58" s="354">
        <f>[1]産出額!K58</f>
        <v>10914</v>
      </c>
      <c r="L58" s="354">
        <f>[1]産出額!L58</f>
        <v>11347</v>
      </c>
      <c r="M58" s="354">
        <f>[1]産出額!M58</f>
        <v>10170</v>
      </c>
      <c r="N58" s="354">
        <f>[1]産出額!N58</f>
        <v>3606</v>
      </c>
      <c r="O58" s="536">
        <f>[1]産出額!O58</f>
        <v>5371</v>
      </c>
      <c r="P58" s="586">
        <f>[1]産出額!P58</f>
        <v>9576</v>
      </c>
      <c r="Q58" s="586">
        <f>[1]産出額!Q58</f>
        <v>15874</v>
      </c>
      <c r="R58" s="737">
        <f>[1]産出額!R58</f>
        <v>13076</v>
      </c>
    </row>
    <row r="59" spans="1:18" x14ac:dyDescent="0.2">
      <c r="D59" s="264"/>
      <c r="E59" s="229"/>
      <c r="F59" s="229"/>
      <c r="G59" s="229"/>
      <c r="H59" s="229"/>
      <c r="I59" s="229"/>
      <c r="J59" s="229"/>
      <c r="K59" s="53"/>
      <c r="L59" s="53"/>
      <c r="M59" s="53"/>
      <c r="N59" s="53"/>
      <c r="O59" s="68"/>
      <c r="P59" s="54"/>
      <c r="Q59" s="54"/>
      <c r="R59" s="54"/>
    </row>
    <row r="60" spans="1:18" x14ac:dyDescent="0.2">
      <c r="A60" s="43">
        <v>7</v>
      </c>
      <c r="B60" s="43" t="s">
        <v>513</v>
      </c>
      <c r="C60" s="227" t="s">
        <v>506</v>
      </c>
      <c r="D60" s="277">
        <f>[1]産出額!D60</f>
        <v>51736</v>
      </c>
      <c r="E60" s="228">
        <f>[1]産出額!E60</f>
        <v>50914</v>
      </c>
      <c r="F60" s="228">
        <f>[1]産出額!F60</f>
        <v>51348</v>
      </c>
      <c r="G60" s="228">
        <f>[1]産出額!G60</f>
        <v>51276</v>
      </c>
      <c r="H60" s="228">
        <f>[1]産出額!H60</f>
        <v>49517</v>
      </c>
      <c r="I60" s="228">
        <f>[1]産出額!I60</f>
        <v>56584</v>
      </c>
      <c r="J60" s="272">
        <f>[1]産出額!J60</f>
        <v>59392</v>
      </c>
      <c r="K60" s="513">
        <f>[1]産出額!K60</f>
        <v>61068</v>
      </c>
      <c r="L60" s="513">
        <f>[1]産出額!L60</f>
        <v>57358</v>
      </c>
      <c r="M60" s="354">
        <f>[1]産出額!M60</f>
        <v>57251</v>
      </c>
      <c r="N60" s="353">
        <f>[1]産出額!N60</f>
        <v>31726</v>
      </c>
      <c r="O60" s="180">
        <f>[1]産出額!O60</f>
        <v>43386</v>
      </c>
      <c r="P60" s="620">
        <f>[1]産出額!P60</f>
        <v>52833</v>
      </c>
      <c r="Q60" s="620">
        <f>[1]産出額!Q60</f>
        <v>68836</v>
      </c>
      <c r="R60" s="738">
        <f>[1]産出額!R60</f>
        <v>61912</v>
      </c>
    </row>
    <row r="61" spans="1:18" x14ac:dyDescent="0.2">
      <c r="C61" s="170" t="s">
        <v>449</v>
      </c>
      <c r="D61" s="264">
        <f>[1]産出額!D61</f>
        <v>34</v>
      </c>
      <c r="E61" s="230">
        <f>[1]産出額!E61</f>
        <v>31</v>
      </c>
      <c r="F61" s="230">
        <f>[1]産出額!F61</f>
        <v>39</v>
      </c>
      <c r="G61" s="230">
        <f>[1]産出額!G61</f>
        <v>44</v>
      </c>
      <c r="H61" s="230">
        <f>[1]産出額!H61</f>
        <v>49</v>
      </c>
      <c r="I61" s="230">
        <f>[1]産出額!I61</f>
        <v>64</v>
      </c>
      <c r="J61" s="278">
        <f>[1]産出額!J61</f>
        <v>65</v>
      </c>
      <c r="K61" s="353">
        <f>[1]産出額!K61</f>
        <v>62</v>
      </c>
      <c r="L61" s="353">
        <f>[1]産出額!L61</f>
        <v>54</v>
      </c>
      <c r="M61" s="353">
        <f>[1]産出額!M61</f>
        <v>55</v>
      </c>
      <c r="N61" s="355">
        <f>[1]産出額!N61</f>
        <v>7</v>
      </c>
      <c r="O61" s="179">
        <f>[1]産出額!O61</f>
        <v>8</v>
      </c>
      <c r="P61" s="537">
        <f>[1]産出額!P61</f>
        <v>9</v>
      </c>
      <c r="Q61" s="537">
        <f>[1]産出額!Q61</f>
        <v>11</v>
      </c>
      <c r="R61" s="710">
        <f>[1]産出額!R61</f>
        <v>10</v>
      </c>
    </row>
    <row r="62" spans="1:18" x14ac:dyDescent="0.2">
      <c r="C62" s="138" t="s">
        <v>450</v>
      </c>
      <c r="D62" s="264">
        <f>[1]産出額!D62</f>
        <v>22912</v>
      </c>
      <c r="E62" s="229">
        <f>[1]産出額!E62</f>
        <v>22771</v>
      </c>
      <c r="F62" s="229">
        <f>[1]産出額!F62</f>
        <v>22817</v>
      </c>
      <c r="G62" s="229">
        <f>[1]産出額!G62</f>
        <v>22617</v>
      </c>
      <c r="H62" s="229">
        <f>[1]産出額!H62</f>
        <v>21228</v>
      </c>
      <c r="I62" s="229">
        <f>[1]産出額!I62</f>
        <v>24445</v>
      </c>
      <c r="J62" s="273">
        <f>[1]産出額!J62</f>
        <v>25617</v>
      </c>
      <c r="K62" s="353">
        <f>[1]産出額!K62</f>
        <v>26155</v>
      </c>
      <c r="L62" s="353">
        <f>[1]産出額!L62</f>
        <v>23069</v>
      </c>
      <c r="M62" s="353">
        <f>[1]産出額!M62</f>
        <v>22521</v>
      </c>
      <c r="N62" s="353">
        <f>[1]産出額!N62</f>
        <v>11156</v>
      </c>
      <c r="O62" s="179">
        <f>[1]産出額!O62</f>
        <v>15843</v>
      </c>
      <c r="P62" s="537">
        <f>[1]産出額!P62</f>
        <v>18979</v>
      </c>
      <c r="Q62" s="537">
        <f>[1]産出額!Q62</f>
        <v>25506</v>
      </c>
      <c r="R62" s="710">
        <f>[1]産出額!R62</f>
        <v>22506</v>
      </c>
    </row>
    <row r="63" spans="1:18" x14ac:dyDescent="0.2">
      <c r="C63" s="138" t="s">
        <v>451</v>
      </c>
      <c r="D63" s="264">
        <f>[1]産出額!D63</f>
        <v>3647</v>
      </c>
      <c r="E63" s="229">
        <f>[1]産出額!E63</f>
        <v>3630</v>
      </c>
      <c r="F63" s="229">
        <f>[1]産出額!F63</f>
        <v>4360</v>
      </c>
      <c r="G63" s="229">
        <f>[1]産出額!G63</f>
        <v>4048</v>
      </c>
      <c r="H63" s="229">
        <f>[1]産出額!H63</f>
        <v>4854</v>
      </c>
      <c r="I63" s="229">
        <f>[1]産出額!I63</f>
        <v>5627</v>
      </c>
      <c r="J63" s="273">
        <f>[1]産出額!J63</f>
        <v>6048</v>
      </c>
      <c r="K63" s="353">
        <f>[1]産出額!K63</f>
        <v>6650</v>
      </c>
      <c r="L63" s="353">
        <f>[1]産出額!L63</f>
        <v>7168</v>
      </c>
      <c r="M63" s="353">
        <f>[1]産出額!M63</f>
        <v>6995</v>
      </c>
      <c r="N63" s="353">
        <f>[1]産出額!N63</f>
        <v>5838</v>
      </c>
      <c r="O63" s="179">
        <f>[1]産出額!O63</f>
        <v>8124</v>
      </c>
      <c r="P63" s="537">
        <f>[1]産出額!P63</f>
        <v>8979</v>
      </c>
      <c r="Q63" s="537">
        <f>[1]産出額!Q63</f>
        <v>10089</v>
      </c>
      <c r="R63" s="710">
        <f>[1]産出額!R63</f>
        <v>10593</v>
      </c>
    </row>
    <row r="64" spans="1:18" x14ac:dyDescent="0.2">
      <c r="C64" s="170" t="s">
        <v>452</v>
      </c>
      <c r="D64" s="264">
        <f>[1]産出額!D64</f>
        <v>124</v>
      </c>
      <c r="E64" s="229">
        <f>[1]産出額!E64</f>
        <v>73</v>
      </c>
      <c r="F64" s="229">
        <f>[1]産出額!F64</f>
        <v>43</v>
      </c>
      <c r="G64" s="229">
        <f>[1]産出額!G64</f>
        <v>54</v>
      </c>
      <c r="H64" s="229">
        <f>[1]産出額!H64</f>
        <v>59</v>
      </c>
      <c r="I64" s="229">
        <f>[1]産出額!I64</f>
        <v>18</v>
      </c>
      <c r="J64" s="273">
        <f>[1]産出額!J64</f>
        <v>54</v>
      </c>
      <c r="K64" s="353">
        <f>[1]産出額!K64</f>
        <v>57</v>
      </c>
      <c r="L64" s="353">
        <f>[1]産出額!L64</f>
        <v>52</v>
      </c>
      <c r="M64" s="353">
        <f>[1]産出額!M64</f>
        <v>22</v>
      </c>
      <c r="N64" s="353">
        <f>[1]産出額!N64</f>
        <v>30</v>
      </c>
      <c r="O64" s="179">
        <f>[1]産出額!O64</f>
        <v>30</v>
      </c>
      <c r="P64" s="537">
        <f>[1]産出額!P64</f>
        <v>31</v>
      </c>
      <c r="Q64" s="537">
        <f>[1]産出額!Q64</f>
        <v>41</v>
      </c>
      <c r="R64" s="710">
        <f>[1]産出額!R64</f>
        <v>55</v>
      </c>
    </row>
    <row r="65" spans="1:18" x14ac:dyDescent="0.2">
      <c r="C65" s="138" t="s">
        <v>453</v>
      </c>
      <c r="D65" s="264">
        <f>[1]産出額!D65</f>
        <v>18460</v>
      </c>
      <c r="E65" s="229">
        <f>[1]産出額!E65</f>
        <v>17708</v>
      </c>
      <c r="F65" s="229">
        <f>[1]産出額!F65</f>
        <v>17658</v>
      </c>
      <c r="G65" s="229">
        <f>[1]産出額!G65</f>
        <v>17866</v>
      </c>
      <c r="H65" s="229">
        <f>[1]産出額!H65</f>
        <v>17402</v>
      </c>
      <c r="I65" s="229">
        <f>[1]産出額!I65</f>
        <v>19679</v>
      </c>
      <c r="J65" s="273">
        <f>[1]産出額!J65</f>
        <v>20939</v>
      </c>
      <c r="K65" s="353">
        <f>[1]産出額!K65</f>
        <v>21758</v>
      </c>
      <c r="L65" s="353">
        <f>[1]産出額!L65</f>
        <v>20950</v>
      </c>
      <c r="M65" s="353">
        <f>[1]産出額!M65</f>
        <v>21568</v>
      </c>
      <c r="N65" s="353">
        <f>[1]産出額!N65</f>
        <v>11689</v>
      </c>
      <c r="O65" s="179">
        <f>[1]産出額!O65</f>
        <v>15415</v>
      </c>
      <c r="P65" s="537">
        <f>[1]産出額!P65</f>
        <v>19805</v>
      </c>
      <c r="Q65" s="537">
        <f>[1]産出額!Q65</f>
        <v>26590</v>
      </c>
      <c r="R65" s="710">
        <f>[1]産出額!R65</f>
        <v>23428</v>
      </c>
    </row>
    <row r="66" spans="1:18" x14ac:dyDescent="0.2">
      <c r="A66" s="61"/>
      <c r="B66" s="61"/>
      <c r="C66" s="209" t="s">
        <v>454</v>
      </c>
      <c r="D66" s="274">
        <f>[1]産出額!D66</f>
        <v>6559</v>
      </c>
      <c r="E66" s="588">
        <f>[1]産出額!E66</f>
        <v>6701</v>
      </c>
      <c r="F66" s="588">
        <f>[1]産出額!F66</f>
        <v>6431</v>
      </c>
      <c r="G66" s="588">
        <f>[1]産出額!G66</f>
        <v>6647</v>
      </c>
      <c r="H66" s="588">
        <f>[1]産出額!H66</f>
        <v>5925</v>
      </c>
      <c r="I66" s="588">
        <f>[1]産出額!I66</f>
        <v>6751</v>
      </c>
      <c r="J66" s="589">
        <f>[1]産出額!J66</f>
        <v>6669</v>
      </c>
      <c r="K66" s="354">
        <f>[1]産出額!K66</f>
        <v>6386</v>
      </c>
      <c r="L66" s="354">
        <f>[1]産出額!L66</f>
        <v>6065</v>
      </c>
      <c r="M66" s="354">
        <f>[1]産出額!M66</f>
        <v>6090</v>
      </c>
      <c r="N66" s="354">
        <f>[1]産出額!N66</f>
        <v>3006</v>
      </c>
      <c r="O66" s="536">
        <f>[1]産出額!O66</f>
        <v>3966</v>
      </c>
      <c r="P66" s="586">
        <f>[1]産出額!P66</f>
        <v>5030</v>
      </c>
      <c r="Q66" s="586">
        <f>[1]産出額!Q66</f>
        <v>6599</v>
      </c>
      <c r="R66" s="737">
        <f>[1]産出額!R66</f>
        <v>5320</v>
      </c>
    </row>
    <row r="67" spans="1:18" x14ac:dyDescent="0.2">
      <c r="D67" s="264"/>
      <c r="E67" s="229"/>
      <c r="F67" s="229"/>
      <c r="G67" s="229"/>
      <c r="H67" s="229"/>
      <c r="I67" s="229"/>
      <c r="J67" s="229"/>
      <c r="K67" s="53"/>
      <c r="L67" s="53"/>
      <c r="M67" s="53"/>
      <c r="N67" s="53"/>
      <c r="O67" s="68"/>
      <c r="P67" s="54"/>
      <c r="Q67" s="54"/>
      <c r="R67" s="54"/>
    </row>
    <row r="68" spans="1:18" x14ac:dyDescent="0.2">
      <c r="A68" s="43">
        <v>8</v>
      </c>
      <c r="B68" s="43" t="s">
        <v>514</v>
      </c>
      <c r="C68" s="227" t="s">
        <v>506</v>
      </c>
      <c r="D68" s="277">
        <f>[1]産出額!D68</f>
        <v>82739</v>
      </c>
      <c r="E68" s="228">
        <f>[1]産出額!E68</f>
        <v>85965</v>
      </c>
      <c r="F68" s="228">
        <f>[1]産出額!F68</f>
        <v>96809</v>
      </c>
      <c r="G68" s="228">
        <f>[1]産出額!G68</f>
        <v>101447</v>
      </c>
      <c r="H68" s="228">
        <f>[1]産出額!H68</f>
        <v>100603</v>
      </c>
      <c r="I68" s="228">
        <f>[1]産出額!I68</f>
        <v>108629</v>
      </c>
      <c r="J68" s="272">
        <f>[1]産出額!J68</f>
        <v>116392</v>
      </c>
      <c r="K68" s="513">
        <f>[1]産出額!K68</f>
        <v>119008</v>
      </c>
      <c r="L68" s="513">
        <f>[1]産出額!L68</f>
        <v>115579</v>
      </c>
      <c r="M68" s="353">
        <f>[1]産出額!M68</f>
        <v>110237</v>
      </c>
      <c r="N68" s="354">
        <f>[1]産出額!N68</f>
        <v>59273</v>
      </c>
      <c r="O68" s="180">
        <f>[1]産出額!O68</f>
        <v>72422</v>
      </c>
      <c r="P68" s="620">
        <f>[1]産出額!P68</f>
        <v>99762</v>
      </c>
      <c r="Q68" s="620">
        <f>[1]産出額!Q68</f>
        <v>127769</v>
      </c>
      <c r="R68" s="738">
        <f>[1]産出額!R68</f>
        <v>122300</v>
      </c>
    </row>
    <row r="69" spans="1:18" x14ac:dyDescent="0.2">
      <c r="C69" s="170" t="s">
        <v>449</v>
      </c>
      <c r="D69" s="264">
        <f>[1]産出額!D69</f>
        <v>59</v>
      </c>
      <c r="E69" s="229">
        <f>[1]産出額!E69</f>
        <v>61</v>
      </c>
      <c r="F69" s="229">
        <f>[1]産出額!F69</f>
        <v>81</v>
      </c>
      <c r="G69" s="229">
        <f>[1]産出額!G69</f>
        <v>100</v>
      </c>
      <c r="H69" s="229">
        <f>[1]産出額!H69</f>
        <v>111</v>
      </c>
      <c r="I69" s="229">
        <f>[1]産出額!I69</f>
        <v>133</v>
      </c>
      <c r="J69" s="273">
        <f>[1]産出額!J69</f>
        <v>139</v>
      </c>
      <c r="K69" s="353">
        <f>[1]産出額!K69</f>
        <v>132</v>
      </c>
      <c r="L69" s="353">
        <f>[1]産出額!L69</f>
        <v>117</v>
      </c>
      <c r="M69" s="355">
        <f>[1]産出額!M69</f>
        <v>118</v>
      </c>
      <c r="N69" s="353">
        <f>[1]産出額!N69</f>
        <v>15</v>
      </c>
      <c r="O69" s="179">
        <f>[1]産出額!O69</f>
        <v>14</v>
      </c>
      <c r="P69" s="584">
        <f>[1]産出額!P69</f>
        <v>17</v>
      </c>
      <c r="Q69" s="584">
        <f>[1]産出額!Q69</f>
        <v>22</v>
      </c>
      <c r="R69" s="710">
        <f>[1]産出額!R69</f>
        <v>20</v>
      </c>
    </row>
    <row r="70" spans="1:18" x14ac:dyDescent="0.2">
      <c r="C70" s="138" t="s">
        <v>450</v>
      </c>
      <c r="D70" s="264">
        <f>[1]産出額!D70</f>
        <v>32387</v>
      </c>
      <c r="E70" s="229">
        <f>[1]産出額!E70</f>
        <v>33278</v>
      </c>
      <c r="F70" s="229">
        <f>[1]産出額!F70</f>
        <v>38313</v>
      </c>
      <c r="G70" s="229">
        <f>[1]産出額!G70</f>
        <v>39660</v>
      </c>
      <c r="H70" s="229">
        <f>[1]産出額!H70</f>
        <v>38444</v>
      </c>
      <c r="I70" s="229">
        <f>[1]産出額!I70</f>
        <v>41992</v>
      </c>
      <c r="J70" s="273">
        <f>[1]産出額!J70</f>
        <v>44711</v>
      </c>
      <c r="K70" s="353">
        <f>[1]産出額!K70</f>
        <v>45080</v>
      </c>
      <c r="L70" s="353">
        <f>[1]産出額!L70</f>
        <v>41643</v>
      </c>
      <c r="M70" s="353">
        <f>[1]産出額!M70</f>
        <v>38665</v>
      </c>
      <c r="N70" s="353">
        <f>[1]産出額!N70</f>
        <v>19085</v>
      </c>
      <c r="O70" s="179">
        <f>[1]産出額!O70</f>
        <v>24201</v>
      </c>
      <c r="P70" s="584">
        <f>[1]産出額!P70</f>
        <v>33247</v>
      </c>
      <c r="Q70" s="584">
        <f>[1]産出額!Q70</f>
        <v>43541</v>
      </c>
      <c r="R70" s="710">
        <f>[1]産出額!R70</f>
        <v>40650</v>
      </c>
    </row>
    <row r="71" spans="1:18" x14ac:dyDescent="0.2">
      <c r="C71" s="138" t="s">
        <v>451</v>
      </c>
      <c r="D71" s="264">
        <f>[1]産出額!D71</f>
        <v>11183</v>
      </c>
      <c r="E71" s="229">
        <f>[1]産出額!E71</f>
        <v>13202</v>
      </c>
      <c r="F71" s="229">
        <f>[1]産出額!F71</f>
        <v>14926</v>
      </c>
      <c r="G71" s="229">
        <f>[1]産出額!G71</f>
        <v>15518</v>
      </c>
      <c r="H71" s="229">
        <f>[1]産出額!H71</f>
        <v>17201</v>
      </c>
      <c r="I71" s="229">
        <f>[1]産出額!I71</f>
        <v>17856</v>
      </c>
      <c r="J71" s="273">
        <f>[1]産出額!J71</f>
        <v>20227</v>
      </c>
      <c r="K71" s="353">
        <f>[1]産出額!K71</f>
        <v>22190</v>
      </c>
      <c r="L71" s="353">
        <f>[1]産出額!L71</f>
        <v>23431</v>
      </c>
      <c r="M71" s="353">
        <f>[1]産出額!M71</f>
        <v>22701</v>
      </c>
      <c r="N71" s="353">
        <f>[1]産出額!N71</f>
        <v>14587</v>
      </c>
      <c r="O71" s="179">
        <f>[1]産出額!O71</f>
        <v>18109</v>
      </c>
      <c r="P71" s="584">
        <f>[1]産出額!P71</f>
        <v>22515</v>
      </c>
      <c r="Q71" s="584">
        <f>[1]産出額!Q71</f>
        <v>26922</v>
      </c>
      <c r="R71" s="710">
        <f>[1]産出額!R71</f>
        <v>29461</v>
      </c>
    </row>
    <row r="72" spans="1:18" x14ac:dyDescent="0.2">
      <c r="C72" s="170" t="s">
        <v>452</v>
      </c>
      <c r="D72" s="264">
        <f>[1]産出額!D72</f>
        <v>380</v>
      </c>
      <c r="E72" s="229">
        <f>[1]産出額!E72</f>
        <v>264</v>
      </c>
      <c r="F72" s="229">
        <f>[1]産出額!F72</f>
        <v>146</v>
      </c>
      <c r="G72" s="229">
        <f>[1]産出額!G72</f>
        <v>207</v>
      </c>
      <c r="H72" s="229">
        <f>[1]産出額!H72</f>
        <v>211</v>
      </c>
      <c r="I72" s="229">
        <f>[1]産出額!I72</f>
        <v>56</v>
      </c>
      <c r="J72" s="273">
        <f>[1]産出額!J72</f>
        <v>181</v>
      </c>
      <c r="K72" s="353">
        <f>[1]産出額!K72</f>
        <v>191</v>
      </c>
      <c r="L72" s="353">
        <f>[1]産出額!L72</f>
        <v>170</v>
      </c>
      <c r="M72" s="353">
        <f>[1]産出額!M72</f>
        <v>71</v>
      </c>
      <c r="N72" s="353">
        <f>[1]産出額!N72</f>
        <v>76</v>
      </c>
      <c r="O72" s="179">
        <f>[1]産出額!O72</f>
        <v>68</v>
      </c>
      <c r="P72" s="584">
        <f>[1]産出額!P72</f>
        <v>77</v>
      </c>
      <c r="Q72" s="584">
        <f>[1]産出額!Q72</f>
        <v>109</v>
      </c>
      <c r="R72" s="710">
        <f>[1]産出額!R72</f>
        <v>154</v>
      </c>
    </row>
    <row r="73" spans="1:18" x14ac:dyDescent="0.2">
      <c r="C73" s="138" t="s">
        <v>453</v>
      </c>
      <c r="D73" s="264">
        <f>[1]産出額!D73</f>
        <v>27849</v>
      </c>
      <c r="E73" s="229">
        <f>[1]産出額!E73</f>
        <v>27047</v>
      </c>
      <c r="F73" s="229">
        <f>[1]産出額!F73</f>
        <v>30766</v>
      </c>
      <c r="G73" s="229">
        <f>[1]産出額!G73</f>
        <v>32152</v>
      </c>
      <c r="H73" s="229">
        <f>[1]産出額!H73</f>
        <v>32128</v>
      </c>
      <c r="I73" s="229">
        <f>[1]産出額!I73</f>
        <v>35239</v>
      </c>
      <c r="J73" s="273">
        <f>[1]産出額!J73</f>
        <v>37720</v>
      </c>
      <c r="K73" s="353">
        <f>[1]産出額!K73</f>
        <v>38662</v>
      </c>
      <c r="L73" s="353">
        <f>[1]産出額!L73</f>
        <v>37890</v>
      </c>
      <c r="M73" s="353">
        <f>[1]産出額!M73</f>
        <v>36676</v>
      </c>
      <c r="N73" s="353">
        <f>[1]産出額!N73</f>
        <v>19870</v>
      </c>
      <c r="O73" s="179">
        <f>[1]産出額!O73</f>
        <v>23483</v>
      </c>
      <c r="P73" s="584">
        <f>[1]産出額!P73</f>
        <v>34458</v>
      </c>
      <c r="Q73" s="584">
        <f>[1]産出額!Q73</f>
        <v>45058</v>
      </c>
      <c r="R73" s="710">
        <f>[1]産出額!R73</f>
        <v>41631</v>
      </c>
    </row>
    <row r="74" spans="1:18" x14ac:dyDescent="0.2">
      <c r="A74" s="61"/>
      <c r="B74" s="61"/>
      <c r="C74" s="209" t="s">
        <v>454</v>
      </c>
      <c r="D74" s="274">
        <f>[1]産出額!D74</f>
        <v>10881</v>
      </c>
      <c r="E74" s="588">
        <f>[1]産出額!E74</f>
        <v>12113</v>
      </c>
      <c r="F74" s="588">
        <f>[1]産出額!F74</f>
        <v>12577</v>
      </c>
      <c r="G74" s="588">
        <f>[1]産出額!G74</f>
        <v>13810</v>
      </c>
      <c r="H74" s="588">
        <f>[1]産出額!H74</f>
        <v>12508</v>
      </c>
      <c r="I74" s="588">
        <f>[1]産出額!I74</f>
        <v>13353</v>
      </c>
      <c r="J74" s="589">
        <f>[1]産出額!J74</f>
        <v>13414</v>
      </c>
      <c r="K74" s="354">
        <f>[1]産出額!K74</f>
        <v>12753</v>
      </c>
      <c r="L74" s="354">
        <f>[1]産出額!L74</f>
        <v>12328</v>
      </c>
      <c r="M74" s="353">
        <f>[1]産出額!M74</f>
        <v>12006</v>
      </c>
      <c r="N74" s="353">
        <f>[1]産出額!N74</f>
        <v>5640</v>
      </c>
      <c r="O74" s="536">
        <f>[1]産出額!O74</f>
        <v>6547</v>
      </c>
      <c r="P74" s="621">
        <f>[1]産出額!P74</f>
        <v>9448</v>
      </c>
      <c r="Q74" s="621">
        <f>[1]産出額!Q74</f>
        <v>12117</v>
      </c>
      <c r="R74" s="737">
        <f>[1]産出額!R74</f>
        <v>10384</v>
      </c>
    </row>
    <row r="75" spans="1:18" x14ac:dyDescent="0.2">
      <c r="D75" s="264"/>
      <c r="E75" s="229"/>
      <c r="F75" s="229"/>
      <c r="G75" s="229"/>
      <c r="H75" s="229"/>
      <c r="I75" s="229"/>
      <c r="J75" s="229"/>
      <c r="K75" s="53"/>
      <c r="L75" s="53"/>
      <c r="M75" s="66"/>
      <c r="N75" s="66"/>
      <c r="O75" s="68"/>
      <c r="P75" s="54"/>
      <c r="Q75" s="54"/>
      <c r="R75" s="54"/>
    </row>
    <row r="76" spans="1:18" x14ac:dyDescent="0.2">
      <c r="A76" s="43">
        <v>9</v>
      </c>
      <c r="B76" s="43" t="s">
        <v>515</v>
      </c>
      <c r="C76" s="227" t="s">
        <v>506</v>
      </c>
      <c r="D76" s="277">
        <f>[1]産出額!D76</f>
        <v>32069</v>
      </c>
      <c r="E76" s="228">
        <f>[1]産出額!E76</f>
        <v>32119</v>
      </c>
      <c r="F76" s="228">
        <f>[1]産出額!F76</f>
        <v>32113</v>
      </c>
      <c r="G76" s="228">
        <f>[1]産出額!G76</f>
        <v>30710</v>
      </c>
      <c r="H76" s="228">
        <f>[1]産出額!H76</f>
        <v>28374</v>
      </c>
      <c r="I76" s="228">
        <f>[1]産出額!I76</f>
        <v>32357</v>
      </c>
      <c r="J76" s="272">
        <f>[1]産出額!J76</f>
        <v>35621</v>
      </c>
      <c r="K76" s="513">
        <f>[1]産出額!K76</f>
        <v>37682</v>
      </c>
      <c r="L76" s="513">
        <f>[1]産出額!L76</f>
        <v>36914</v>
      </c>
      <c r="M76" s="354">
        <f>[1]産出額!M76</f>
        <v>40403</v>
      </c>
      <c r="N76" s="354">
        <f>[1]産出額!N76</f>
        <v>23732</v>
      </c>
      <c r="O76" s="180">
        <f>[1]産出額!O76</f>
        <v>32732</v>
      </c>
      <c r="P76" s="620">
        <f>[1]産出額!P76</f>
        <v>38408</v>
      </c>
      <c r="Q76" s="620">
        <f>[1]産出額!Q76</f>
        <v>54045</v>
      </c>
      <c r="R76" s="738">
        <f>[1]産出額!R76</f>
        <v>49342</v>
      </c>
    </row>
    <row r="77" spans="1:18" x14ac:dyDescent="0.2">
      <c r="C77" s="170" t="s">
        <v>449</v>
      </c>
      <c r="D77" s="264">
        <f>[1]産出額!D77</f>
        <v>20</v>
      </c>
      <c r="E77" s="229">
        <f>[1]産出額!E77</f>
        <v>18</v>
      </c>
      <c r="F77" s="229">
        <f>[1]産出額!F77</f>
        <v>23</v>
      </c>
      <c r="G77" s="229">
        <f>[1]産出額!G77</f>
        <v>25</v>
      </c>
      <c r="H77" s="229">
        <f>[1]産出額!H77</f>
        <v>26</v>
      </c>
      <c r="I77" s="229">
        <f>[1]産出額!I77</f>
        <v>34</v>
      </c>
      <c r="J77" s="273">
        <f>[1]産出額!J77</f>
        <v>36</v>
      </c>
      <c r="K77" s="355">
        <f>[1]産出額!K77</f>
        <v>36</v>
      </c>
      <c r="L77" s="355">
        <f>[1]産出額!L77</f>
        <v>32</v>
      </c>
      <c r="M77" s="353">
        <f>[1]産出額!M77</f>
        <v>35</v>
      </c>
      <c r="N77" s="353">
        <f>[1]産出額!N77</f>
        <v>5</v>
      </c>
      <c r="O77" s="179">
        <f>[1]産出額!O77</f>
        <v>6</v>
      </c>
      <c r="P77" s="537">
        <f>[1]産出額!P77</f>
        <v>6</v>
      </c>
      <c r="Q77" s="537">
        <f>[1]産出額!Q77</f>
        <v>8</v>
      </c>
      <c r="R77" s="710">
        <f>[1]産出額!R77</f>
        <v>7</v>
      </c>
    </row>
    <row r="78" spans="1:18" x14ac:dyDescent="0.2">
      <c r="C78" s="138" t="s">
        <v>450</v>
      </c>
      <c r="D78" s="264">
        <f>[1]産出額!D78</f>
        <v>14963</v>
      </c>
      <c r="E78" s="229">
        <f>[1]産出額!E78</f>
        <v>15151</v>
      </c>
      <c r="F78" s="229">
        <f>[1]産出額!F78</f>
        <v>15152</v>
      </c>
      <c r="G78" s="229">
        <f>[1]産出額!G78</f>
        <v>14361</v>
      </c>
      <c r="H78" s="229">
        <f>[1]産出額!H78</f>
        <v>13038</v>
      </c>
      <c r="I78" s="229">
        <f>[1]産出額!I78</f>
        <v>15149</v>
      </c>
      <c r="J78" s="273">
        <f>[1]産出額!J78</f>
        <v>16556</v>
      </c>
      <c r="K78" s="353">
        <f>[1]産出額!K78</f>
        <v>17409</v>
      </c>
      <c r="L78" s="353">
        <f>[1]産出額!L78</f>
        <v>16082</v>
      </c>
      <c r="M78" s="353">
        <f>[1]産出額!M78</f>
        <v>17127</v>
      </c>
      <c r="N78" s="353">
        <f>[1]産出額!N78</f>
        <v>9761</v>
      </c>
      <c r="O78" s="179">
        <f>[1]産出額!O78</f>
        <v>13932</v>
      </c>
      <c r="P78" s="537">
        <f>[1]産出額!P78</f>
        <v>15832</v>
      </c>
      <c r="Q78" s="537">
        <f>[1]産出額!Q78</f>
        <v>22588</v>
      </c>
      <c r="R78" s="710">
        <f>[1]産出額!R78</f>
        <v>20572</v>
      </c>
    </row>
    <row r="79" spans="1:18" x14ac:dyDescent="0.2">
      <c r="C79" s="138" t="s">
        <v>451</v>
      </c>
      <c r="D79" s="264">
        <f>[1]産出額!D79</f>
        <v>1277</v>
      </c>
      <c r="E79" s="229">
        <f>[1]産出額!E79</f>
        <v>1234</v>
      </c>
      <c r="F79" s="229">
        <f>[1]産出額!F79</f>
        <v>1474</v>
      </c>
      <c r="G79" s="229">
        <f>[1]産出額!G79</f>
        <v>1237</v>
      </c>
      <c r="H79" s="229">
        <f>[1]産出額!H79</f>
        <v>1410</v>
      </c>
      <c r="I79" s="229">
        <f>[1]産出額!I79</f>
        <v>1507</v>
      </c>
      <c r="J79" s="273">
        <f>[1]産出額!J79</f>
        <v>1788</v>
      </c>
      <c r="K79" s="353">
        <f>[1]産出額!K79</f>
        <v>2094</v>
      </c>
      <c r="L79" s="353">
        <f>[1]産出額!L79</f>
        <v>2319</v>
      </c>
      <c r="M79" s="353">
        <f>[1]産出額!M79</f>
        <v>2501</v>
      </c>
      <c r="N79" s="353">
        <f>[1]産出額!N79</f>
        <v>1411</v>
      </c>
      <c r="O79" s="179">
        <f>[1]産出額!O79</f>
        <v>2136</v>
      </c>
      <c r="P79" s="537">
        <f>[1]産出額!P79</f>
        <v>2161</v>
      </c>
      <c r="Q79" s="537">
        <f>[1]産出額!Q79</f>
        <v>2402</v>
      </c>
      <c r="R79" s="710">
        <f>[1]産出額!R79</f>
        <v>2544</v>
      </c>
    </row>
    <row r="80" spans="1:18" x14ac:dyDescent="0.2">
      <c r="C80" s="170" t="s">
        <v>452</v>
      </c>
      <c r="D80" s="264">
        <f>[1]産出額!D80</f>
        <v>43</v>
      </c>
      <c r="E80" s="229">
        <f>[1]産出額!E80</f>
        <v>25</v>
      </c>
      <c r="F80" s="229">
        <f>[1]産出額!F80</f>
        <v>14</v>
      </c>
      <c r="G80" s="229">
        <f>[1]産出額!G80</f>
        <v>16</v>
      </c>
      <c r="H80" s="229">
        <f>[1]産出額!H80</f>
        <v>17</v>
      </c>
      <c r="I80" s="229">
        <f>[1]産出額!I80</f>
        <v>5</v>
      </c>
      <c r="J80" s="273">
        <f>[1]産出額!J80</f>
        <v>16</v>
      </c>
      <c r="K80" s="353">
        <f>[1]産出額!K80</f>
        <v>18</v>
      </c>
      <c r="L80" s="353">
        <f>[1]産出額!L80</f>
        <v>17</v>
      </c>
      <c r="M80" s="353">
        <f>[1]産出額!M80</f>
        <v>8</v>
      </c>
      <c r="N80" s="353">
        <f>[1]産出額!N80</f>
        <v>7</v>
      </c>
      <c r="O80" s="179">
        <f>[1]産出額!O80</f>
        <v>8</v>
      </c>
      <c r="P80" s="537">
        <f>[1]産出額!P80</f>
        <v>7</v>
      </c>
      <c r="Q80" s="537">
        <f>[1]産出額!Q80</f>
        <v>10</v>
      </c>
      <c r="R80" s="710">
        <f>[1]産出額!R80</f>
        <v>13</v>
      </c>
    </row>
    <row r="81" spans="1:18" x14ac:dyDescent="0.2">
      <c r="C81" s="138" t="s">
        <v>453</v>
      </c>
      <c r="D81" s="264">
        <f>[1]産出額!D81</f>
        <v>11772</v>
      </c>
      <c r="E81" s="229">
        <f>[1]産出額!E81</f>
        <v>11583</v>
      </c>
      <c r="F81" s="229">
        <f>[1]産出額!F81</f>
        <v>11513</v>
      </c>
      <c r="G81" s="229">
        <f>[1]産出額!G81</f>
        <v>11195</v>
      </c>
      <c r="H81" s="229">
        <f>[1]産出額!H81</f>
        <v>10576</v>
      </c>
      <c r="I81" s="229">
        <f>[1]産出額!I81</f>
        <v>11897</v>
      </c>
      <c r="J81" s="273">
        <f>[1]産出額!J81</f>
        <v>13301</v>
      </c>
      <c r="K81" s="353">
        <f>[1]産出額!K81</f>
        <v>14251</v>
      </c>
      <c r="L81" s="353">
        <f>[1]産出額!L81</f>
        <v>14588</v>
      </c>
      <c r="M81" s="353">
        <f>[1]産出額!M81</f>
        <v>16508</v>
      </c>
      <c r="N81" s="353">
        <f>[1]産出額!N81</f>
        <v>10319</v>
      </c>
      <c r="O81" s="179">
        <f>[1]産出額!O81</f>
        <v>13594</v>
      </c>
      <c r="P81" s="537">
        <f>[1]産出額!P81</f>
        <v>16707</v>
      </c>
      <c r="Q81" s="537">
        <f>[1]産出額!Q81</f>
        <v>23768</v>
      </c>
      <c r="R81" s="710">
        <f>[1]産出額!R81</f>
        <v>21879</v>
      </c>
    </row>
    <row r="82" spans="1:18" x14ac:dyDescent="0.2">
      <c r="A82" s="61"/>
      <c r="B82" s="61"/>
      <c r="C82" s="209" t="s">
        <v>454</v>
      </c>
      <c r="D82" s="274">
        <f>[1]産出額!D82</f>
        <v>3994</v>
      </c>
      <c r="E82" s="588">
        <f>[1]産出額!E82</f>
        <v>4108</v>
      </c>
      <c r="F82" s="588">
        <f>[1]産出額!F82</f>
        <v>3937</v>
      </c>
      <c r="G82" s="588">
        <f>[1]産出額!G82</f>
        <v>3876</v>
      </c>
      <c r="H82" s="588">
        <f>[1]産出額!H82</f>
        <v>3307</v>
      </c>
      <c r="I82" s="588">
        <f>[1]産出額!I82</f>
        <v>3765</v>
      </c>
      <c r="J82" s="589">
        <f>[1]産出額!J82</f>
        <v>3924</v>
      </c>
      <c r="K82" s="354">
        <f>[1]産出額!K82</f>
        <v>3874</v>
      </c>
      <c r="L82" s="354">
        <f>[1]産出額!L82</f>
        <v>3876</v>
      </c>
      <c r="M82" s="354">
        <f>[1]産出額!M82</f>
        <v>4224</v>
      </c>
      <c r="N82" s="354">
        <f>[1]産出額!N82</f>
        <v>2229</v>
      </c>
      <c r="O82" s="536">
        <f>[1]産出額!O82</f>
        <v>3056</v>
      </c>
      <c r="P82" s="586">
        <f>[1]産出額!P82</f>
        <v>3695</v>
      </c>
      <c r="Q82" s="586">
        <f>[1]産出額!Q82</f>
        <v>5269</v>
      </c>
      <c r="R82" s="737">
        <f>[1]産出額!R82</f>
        <v>4327</v>
      </c>
    </row>
    <row r="83" spans="1:18" x14ac:dyDescent="0.2">
      <c r="D83" s="264"/>
      <c r="E83" s="229"/>
      <c r="F83" s="229"/>
      <c r="G83" s="229"/>
      <c r="H83" s="229"/>
      <c r="I83" s="229"/>
      <c r="J83" s="229"/>
      <c r="K83" s="53"/>
      <c r="L83" s="53"/>
      <c r="M83" s="53"/>
      <c r="N83" s="53"/>
      <c r="O83" s="68"/>
      <c r="P83" s="54"/>
      <c r="Q83" s="54"/>
      <c r="R83" s="54"/>
    </row>
    <row r="84" spans="1:18" x14ac:dyDescent="0.2">
      <c r="A84" s="43">
        <v>10</v>
      </c>
      <c r="B84" s="43" t="s">
        <v>516</v>
      </c>
      <c r="C84" s="227" t="s">
        <v>506</v>
      </c>
      <c r="D84" s="277">
        <f>[1]産出額!D84</f>
        <v>94972</v>
      </c>
      <c r="E84" s="228">
        <f>[1]産出額!E84</f>
        <v>91718</v>
      </c>
      <c r="F84" s="228">
        <f>[1]産出額!F84</f>
        <v>95488</v>
      </c>
      <c r="G84" s="228">
        <f>[1]産出額!G84</f>
        <v>93225</v>
      </c>
      <c r="H84" s="228">
        <f>[1]産出額!H84</f>
        <v>96343</v>
      </c>
      <c r="I84" s="228">
        <f>[1]産出額!I84</f>
        <v>115876</v>
      </c>
      <c r="J84" s="272">
        <f>[1]産出額!J84</f>
        <v>117576</v>
      </c>
      <c r="K84" s="352">
        <f>[1]産出額!K84</f>
        <v>121482</v>
      </c>
      <c r="L84" s="352">
        <f>[1]産出額!L84</f>
        <v>115298</v>
      </c>
      <c r="M84" s="402">
        <f>[1]産出額!M84</f>
        <v>115850</v>
      </c>
      <c r="N84" s="355">
        <f>[1]産出額!N84</f>
        <v>63712</v>
      </c>
      <c r="O84" s="180">
        <f>[1]産出額!O84</f>
        <v>93487</v>
      </c>
      <c r="P84" s="620">
        <f>[1]産出額!P84</f>
        <v>126168</v>
      </c>
      <c r="Q84" s="620">
        <f>[1]産出額!Q84</f>
        <v>167891</v>
      </c>
      <c r="R84" s="738">
        <f>[1]産出額!R84</f>
        <v>149950</v>
      </c>
    </row>
    <row r="85" spans="1:18" x14ac:dyDescent="0.2">
      <c r="C85" s="170" t="s">
        <v>449</v>
      </c>
      <c r="D85" s="264">
        <f>[1]産出額!D85</f>
        <v>63</v>
      </c>
      <c r="E85" s="229">
        <f>[1]産出額!E85</f>
        <v>58</v>
      </c>
      <c r="F85" s="229">
        <f>[1]産出額!F85</f>
        <v>74</v>
      </c>
      <c r="G85" s="229">
        <f>[1]産出額!G85</f>
        <v>84</v>
      </c>
      <c r="H85" s="229">
        <f>[1]産出額!H85</f>
        <v>96</v>
      </c>
      <c r="I85" s="229">
        <f>[1]産出額!I85</f>
        <v>131</v>
      </c>
      <c r="J85" s="273">
        <f>[1]産出額!J85</f>
        <v>129</v>
      </c>
      <c r="K85" s="353">
        <f>[1]産出額!K85</f>
        <v>124</v>
      </c>
      <c r="L85" s="353">
        <f>[1]産出額!L85</f>
        <v>108</v>
      </c>
      <c r="M85" s="353">
        <f>[1]産出額!M85</f>
        <v>110</v>
      </c>
      <c r="N85" s="355">
        <f>[1]産出額!N85</f>
        <v>14</v>
      </c>
      <c r="O85" s="179">
        <f>[1]産出額!O85</f>
        <v>17</v>
      </c>
      <c r="P85" s="537">
        <f>[1]産出額!P85</f>
        <v>20</v>
      </c>
      <c r="Q85" s="537">
        <f>[1]産出額!Q85</f>
        <v>27</v>
      </c>
      <c r="R85" s="710">
        <f>[1]産出額!R85</f>
        <v>23</v>
      </c>
    </row>
    <row r="86" spans="1:18" x14ac:dyDescent="0.2">
      <c r="C86" s="138" t="s">
        <v>450</v>
      </c>
      <c r="D86" s="264">
        <f>[1]産出額!D86</f>
        <v>41231</v>
      </c>
      <c r="E86" s="229">
        <f>[1]産出額!E86</f>
        <v>39680</v>
      </c>
      <c r="F86" s="229">
        <f>[1]産出額!F86</f>
        <v>41107</v>
      </c>
      <c r="G86" s="229">
        <f>[1]産出額!G86</f>
        <v>39797</v>
      </c>
      <c r="H86" s="229">
        <f>[1]産出額!H86</f>
        <v>40944</v>
      </c>
      <c r="I86" s="229">
        <f>[1]産出額!I86</f>
        <v>49784</v>
      </c>
      <c r="J86" s="273">
        <f>[1]産出額!J86</f>
        <v>50363</v>
      </c>
      <c r="K86" s="353">
        <f>[1]産出額!K86</f>
        <v>51831</v>
      </c>
      <c r="L86" s="353">
        <f>[1]産出額!L86</f>
        <v>46455</v>
      </c>
      <c r="M86" s="353">
        <f>[1]産出額!M86</f>
        <v>45767</v>
      </c>
      <c r="N86" s="353">
        <f>[1]産出額!N86</f>
        <v>23409</v>
      </c>
      <c r="O86" s="179">
        <f>[1]産出額!O86</f>
        <v>35026</v>
      </c>
      <c r="P86" s="537">
        <f>[1]産出額!P86</f>
        <v>47088</v>
      </c>
      <c r="Q86" s="537">
        <f>[1]産出額!Q86</f>
        <v>64135</v>
      </c>
      <c r="R86" s="710">
        <f>[1]産出額!R86</f>
        <v>55902</v>
      </c>
    </row>
    <row r="87" spans="1:18" x14ac:dyDescent="0.2">
      <c r="C87" s="138" t="s">
        <v>451</v>
      </c>
      <c r="D87" s="264">
        <f>[1]産出額!D87</f>
        <v>7710</v>
      </c>
      <c r="E87" s="229">
        <f>[1]産出額!E87</f>
        <v>8302</v>
      </c>
      <c r="F87" s="229">
        <f>[1]産出額!F87</f>
        <v>9938</v>
      </c>
      <c r="G87" s="229">
        <f>[1]産出額!G87</f>
        <v>9254</v>
      </c>
      <c r="H87" s="229">
        <f>[1]産出額!H87</f>
        <v>10011</v>
      </c>
      <c r="I87" s="229">
        <f>[1]産出額!I87</f>
        <v>11950</v>
      </c>
      <c r="J87" s="273">
        <f>[1]産出額!J87</f>
        <v>12511</v>
      </c>
      <c r="K87" s="353">
        <f>[1]産出額!K87</f>
        <v>13509</v>
      </c>
      <c r="L87" s="353">
        <f>[1]産出額!L87</f>
        <v>14253</v>
      </c>
      <c r="M87" s="353">
        <f>[1]産出額!M87</f>
        <v>13780</v>
      </c>
      <c r="N87" s="353">
        <f>[1]産出額!N87</f>
        <v>9627</v>
      </c>
      <c r="O87" s="179">
        <f>[1]産出額!O87</f>
        <v>15716</v>
      </c>
      <c r="P87" s="537">
        <f>[1]産出額!P87</f>
        <v>17585</v>
      </c>
      <c r="Q87" s="537">
        <f>[1]産出額!Q87</f>
        <v>20391</v>
      </c>
      <c r="R87" s="710">
        <f>[1]産出額!R87</f>
        <v>22397</v>
      </c>
    </row>
    <row r="88" spans="1:18" x14ac:dyDescent="0.2">
      <c r="C88" s="170" t="s">
        <v>452</v>
      </c>
      <c r="D88" s="264">
        <f>[1]産出額!D88</f>
        <v>262</v>
      </c>
      <c r="E88" s="229">
        <f>[1]産出額!E88</f>
        <v>166</v>
      </c>
      <c r="F88" s="229">
        <f>[1]産出額!F88</f>
        <v>97</v>
      </c>
      <c r="G88" s="229">
        <f>[1]産出額!G88</f>
        <v>123</v>
      </c>
      <c r="H88" s="229">
        <f>[1]産出額!H88</f>
        <v>123</v>
      </c>
      <c r="I88" s="229">
        <f>[1]産出額!I88</f>
        <v>37</v>
      </c>
      <c r="J88" s="273">
        <f>[1]産出額!J88</f>
        <v>112</v>
      </c>
      <c r="K88" s="353">
        <f>[1]産出額!K88</f>
        <v>116</v>
      </c>
      <c r="L88" s="353">
        <f>[1]産出額!L88</f>
        <v>104</v>
      </c>
      <c r="M88" s="353">
        <f>[1]産出額!M88</f>
        <v>43</v>
      </c>
      <c r="N88" s="353">
        <f>[1]産出額!N88</f>
        <v>50</v>
      </c>
      <c r="O88" s="179">
        <f>[1]産出額!O88</f>
        <v>59</v>
      </c>
      <c r="P88" s="537">
        <f>[1]産出額!P88</f>
        <v>60</v>
      </c>
      <c r="Q88" s="537">
        <f>[1]産出額!Q88</f>
        <v>82</v>
      </c>
      <c r="R88" s="710">
        <f>[1]産出額!R88</f>
        <v>117</v>
      </c>
    </row>
    <row r="89" spans="1:18" x14ac:dyDescent="0.2">
      <c r="C89" s="138" t="s">
        <v>453</v>
      </c>
      <c r="D89" s="264">
        <f>[1]産出額!D89</f>
        <v>33591</v>
      </c>
      <c r="E89" s="229">
        <f>[1]産出額!E89</f>
        <v>31242</v>
      </c>
      <c r="F89" s="229">
        <f>[1]産出額!F89</f>
        <v>32190</v>
      </c>
      <c r="G89" s="229">
        <f>[1]産出額!G89</f>
        <v>31716</v>
      </c>
      <c r="H89" s="229">
        <f>[1]産出額!H89</f>
        <v>33605</v>
      </c>
      <c r="I89" s="229">
        <f>[1]産出額!I89</f>
        <v>40125</v>
      </c>
      <c r="J89" s="273">
        <f>[1]産出額!J89</f>
        <v>41237</v>
      </c>
      <c r="K89" s="353">
        <f>[1]産出額!K89</f>
        <v>43188</v>
      </c>
      <c r="L89" s="353">
        <f>[1]産出額!L89</f>
        <v>42188</v>
      </c>
      <c r="M89" s="353">
        <f>[1]産出額!M89</f>
        <v>43838</v>
      </c>
      <c r="N89" s="353">
        <f>[1]産出額!N89</f>
        <v>24590</v>
      </c>
      <c r="O89" s="179">
        <f>[1]産出額!O89</f>
        <v>34095</v>
      </c>
      <c r="P89" s="537">
        <f>[1]産出額!P89</f>
        <v>49370</v>
      </c>
      <c r="Q89" s="537">
        <f>[1]産出額!Q89</f>
        <v>67094</v>
      </c>
      <c r="R89" s="710">
        <f>[1]産出額!R89</f>
        <v>58577</v>
      </c>
    </row>
    <row r="90" spans="1:18" x14ac:dyDescent="0.2">
      <c r="A90" s="61"/>
      <c r="B90" s="61"/>
      <c r="C90" s="209" t="s">
        <v>454</v>
      </c>
      <c r="D90" s="274">
        <f>[1]産出額!D90</f>
        <v>12115</v>
      </c>
      <c r="E90" s="588">
        <f>[1]産出額!E90</f>
        <v>12270</v>
      </c>
      <c r="F90" s="588">
        <f>[1]産出額!F90</f>
        <v>12082</v>
      </c>
      <c r="G90" s="588">
        <f>[1]産出額!G90</f>
        <v>12251</v>
      </c>
      <c r="H90" s="588">
        <f>[1]産出額!H90</f>
        <v>11564</v>
      </c>
      <c r="I90" s="588">
        <f>[1]産出額!I90</f>
        <v>13849</v>
      </c>
      <c r="J90" s="589">
        <f>[1]産出額!J90</f>
        <v>13224</v>
      </c>
      <c r="K90" s="354">
        <f>[1]産出額!K90</f>
        <v>12714</v>
      </c>
      <c r="L90" s="354">
        <f>[1]産出額!L90</f>
        <v>12190</v>
      </c>
      <c r="M90" s="354">
        <f>[1]産出額!M90</f>
        <v>12312</v>
      </c>
      <c r="N90" s="354">
        <f>[1]産出額!N90</f>
        <v>6022</v>
      </c>
      <c r="O90" s="536">
        <f>[1]産出額!O90</f>
        <v>8574</v>
      </c>
      <c r="P90" s="586">
        <f>[1]産出額!P90</f>
        <v>12045</v>
      </c>
      <c r="Q90" s="586">
        <f>[1]産出額!Q90</f>
        <v>16162</v>
      </c>
      <c r="R90" s="737">
        <f>[1]産出額!R90</f>
        <v>12934</v>
      </c>
    </row>
    <row r="91" spans="1:18" x14ac:dyDescent="0.2">
      <c r="D91" s="68"/>
      <c r="E91" s="68"/>
      <c r="F91" s="68"/>
      <c r="G91" s="68"/>
      <c r="H91" s="68"/>
      <c r="I91" s="68"/>
      <c r="J91" s="68"/>
      <c r="K91" s="68"/>
      <c r="L91" s="68"/>
      <c r="M91" s="68"/>
    </row>
    <row r="92" spans="1:18" x14ac:dyDescent="0.2">
      <c r="D92" s="68"/>
      <c r="E92" s="68"/>
      <c r="F92" s="68"/>
      <c r="G92" s="68"/>
      <c r="H92" s="68"/>
      <c r="I92" s="68"/>
      <c r="J92" s="68"/>
      <c r="K92" s="68"/>
      <c r="L92" s="68"/>
      <c r="M92" s="68"/>
    </row>
    <row r="93" spans="1:18" x14ac:dyDescent="0.2">
      <c r="E93" s="231" t="s">
        <v>103</v>
      </c>
      <c r="M93" s="54"/>
    </row>
    <row r="94" spans="1:18" x14ac:dyDescent="0.2">
      <c r="B94" s="119" t="s">
        <v>103</v>
      </c>
      <c r="C94" s="120" t="s">
        <v>455</v>
      </c>
      <c r="D94" s="250" t="s">
        <v>151</v>
      </c>
      <c r="E94" s="220" t="s">
        <v>386</v>
      </c>
      <c r="F94" s="42" t="s">
        <v>285</v>
      </c>
      <c r="G94" s="220" t="s">
        <v>387</v>
      </c>
      <c r="H94" s="221" t="s">
        <v>388</v>
      </c>
      <c r="I94" s="221" t="s">
        <v>389</v>
      </c>
      <c r="J94" s="251" t="s">
        <v>390</v>
      </c>
      <c r="K94" s="251" t="s">
        <v>391</v>
      </c>
      <c r="L94" s="251" t="s">
        <v>417</v>
      </c>
      <c r="M94" s="442" t="s">
        <v>431</v>
      </c>
      <c r="N94" s="434" t="s">
        <v>495</v>
      </c>
      <c r="O94" s="7" t="s">
        <v>553</v>
      </c>
      <c r="P94" s="7" t="s">
        <v>577</v>
      </c>
      <c r="Q94" s="7" t="s">
        <v>617</v>
      </c>
      <c r="R94" s="7" t="s">
        <v>629</v>
      </c>
    </row>
    <row r="95" spans="1:18" x14ac:dyDescent="0.2">
      <c r="B95" s="122"/>
      <c r="C95" s="123"/>
      <c r="D95" s="622" t="s">
        <v>392</v>
      </c>
      <c r="E95" s="224" t="s">
        <v>393</v>
      </c>
      <c r="F95" s="182" t="s">
        <v>290</v>
      </c>
      <c r="G95" s="224" t="s">
        <v>394</v>
      </c>
      <c r="H95" s="225" t="s">
        <v>395</v>
      </c>
      <c r="I95" s="225" t="s">
        <v>396</v>
      </c>
      <c r="J95" s="266" t="s">
        <v>397</v>
      </c>
      <c r="K95" s="266" t="s">
        <v>398</v>
      </c>
      <c r="L95" s="266" t="s">
        <v>418</v>
      </c>
      <c r="M95" s="443" t="s">
        <v>432</v>
      </c>
      <c r="N95" s="504" t="s">
        <v>496</v>
      </c>
      <c r="O95" s="504" t="s">
        <v>555</v>
      </c>
      <c r="P95" s="504" t="s">
        <v>580</v>
      </c>
      <c r="Q95" s="504" t="s">
        <v>618</v>
      </c>
      <c r="R95" s="504" t="s">
        <v>630</v>
      </c>
    </row>
    <row r="96" spans="1:18" x14ac:dyDescent="0.2">
      <c r="B96" s="119">
        <v>0</v>
      </c>
      <c r="C96" s="43" t="s">
        <v>505</v>
      </c>
      <c r="D96" s="254">
        <f>D4</f>
        <v>994382</v>
      </c>
      <c r="E96" s="152">
        <f t="shared" ref="E96:P96" si="0">E4</f>
        <v>996948</v>
      </c>
      <c r="F96" s="152">
        <f t="shared" si="0"/>
        <v>1001299</v>
      </c>
      <c r="G96" s="152">
        <f t="shared" si="0"/>
        <v>1035737</v>
      </c>
      <c r="H96" s="152">
        <f t="shared" si="0"/>
        <v>993059</v>
      </c>
      <c r="I96" s="152">
        <f t="shared" si="0"/>
        <v>1173797</v>
      </c>
      <c r="J96" s="152">
        <f t="shared" si="0"/>
        <v>1225568</v>
      </c>
      <c r="K96" s="152">
        <f t="shared" si="0"/>
        <v>1283749</v>
      </c>
      <c r="L96" s="152">
        <f t="shared" si="0"/>
        <v>1236105</v>
      </c>
      <c r="M96" s="152">
        <f t="shared" si="0"/>
        <v>1231163</v>
      </c>
      <c r="N96" s="152">
        <f t="shared" si="0"/>
        <v>625851</v>
      </c>
      <c r="O96" s="152">
        <f t="shared" si="0"/>
        <v>823063.92668599996</v>
      </c>
      <c r="P96" s="255">
        <f t="shared" si="0"/>
        <v>1142941.063817</v>
      </c>
      <c r="Q96" s="255">
        <f t="shared" ref="Q96:R96" si="1">Q4</f>
        <v>1567659</v>
      </c>
      <c r="R96" s="255">
        <f t="shared" si="1"/>
        <v>1505944</v>
      </c>
    </row>
    <row r="97" spans="2:18" x14ac:dyDescent="0.2">
      <c r="B97" s="69">
        <v>1</v>
      </c>
      <c r="C97" t="s">
        <v>507</v>
      </c>
      <c r="D97" s="267">
        <f>D12</f>
        <v>270391</v>
      </c>
      <c r="E97" s="50">
        <f t="shared" ref="E97:P97" si="2">E12</f>
        <v>272182</v>
      </c>
      <c r="F97" s="50">
        <f t="shared" si="2"/>
        <v>282956</v>
      </c>
      <c r="G97" s="50">
        <f t="shared" si="2"/>
        <v>303144</v>
      </c>
      <c r="H97" s="50">
        <f t="shared" si="2"/>
        <v>297367</v>
      </c>
      <c r="I97" s="50">
        <f t="shared" si="2"/>
        <v>341858</v>
      </c>
      <c r="J97" s="50">
        <f t="shared" si="2"/>
        <v>360723</v>
      </c>
      <c r="K97" s="50">
        <f t="shared" si="2"/>
        <v>403169</v>
      </c>
      <c r="L97" s="50">
        <f t="shared" si="2"/>
        <v>352005</v>
      </c>
      <c r="M97" s="50">
        <f t="shared" si="2"/>
        <v>356608</v>
      </c>
      <c r="N97" s="50">
        <f t="shared" si="2"/>
        <v>156815</v>
      </c>
      <c r="O97" s="50">
        <f t="shared" si="2"/>
        <v>172813.92668599999</v>
      </c>
      <c r="P97" s="268">
        <f t="shared" si="2"/>
        <v>283470.06381700002</v>
      </c>
      <c r="Q97" s="268">
        <f t="shared" ref="Q97:R97" si="3">Q12</f>
        <v>378402</v>
      </c>
      <c r="R97" s="268">
        <f t="shared" si="3"/>
        <v>415243</v>
      </c>
    </row>
    <row r="98" spans="2:18" x14ac:dyDescent="0.2">
      <c r="B98" s="69">
        <v>2</v>
      </c>
      <c r="C98" t="s">
        <v>508</v>
      </c>
      <c r="D98" s="267">
        <f>D20</f>
        <v>99312</v>
      </c>
      <c r="E98" s="50">
        <f t="shared" ref="E98:P98" si="4">E20</f>
        <v>95055</v>
      </c>
      <c r="F98" s="50">
        <f t="shared" si="4"/>
        <v>92174</v>
      </c>
      <c r="G98" s="50">
        <f t="shared" si="4"/>
        <v>98911</v>
      </c>
      <c r="H98" s="50">
        <f t="shared" si="4"/>
        <v>94176</v>
      </c>
      <c r="I98" s="50">
        <f t="shared" si="4"/>
        <v>107778</v>
      </c>
      <c r="J98" s="50">
        <f t="shared" si="4"/>
        <v>117058</v>
      </c>
      <c r="K98" s="50">
        <f t="shared" si="4"/>
        <v>118241</v>
      </c>
      <c r="L98" s="50">
        <f t="shared" si="4"/>
        <v>120168</v>
      </c>
      <c r="M98" s="50">
        <f t="shared" si="4"/>
        <v>122652</v>
      </c>
      <c r="N98" s="50">
        <f t="shared" si="4"/>
        <v>59514</v>
      </c>
      <c r="O98" s="50">
        <f t="shared" si="4"/>
        <v>86135</v>
      </c>
      <c r="P98" s="268">
        <f t="shared" si="4"/>
        <v>118442</v>
      </c>
      <c r="Q98" s="268">
        <f t="shared" ref="Q98:R98" si="5">Q20</f>
        <v>167942</v>
      </c>
      <c r="R98" s="268">
        <f t="shared" si="5"/>
        <v>155925</v>
      </c>
    </row>
    <row r="99" spans="2:18" x14ac:dyDescent="0.2">
      <c r="B99" s="69">
        <v>3</v>
      </c>
      <c r="C99" t="s">
        <v>509</v>
      </c>
      <c r="D99" s="267">
        <f>D28</f>
        <v>115729</v>
      </c>
      <c r="E99" s="50">
        <f t="shared" ref="E99:P99" si="6">E28</f>
        <v>112406</v>
      </c>
      <c r="F99" s="50">
        <f t="shared" si="6"/>
        <v>108705</v>
      </c>
      <c r="G99" s="50">
        <f t="shared" si="6"/>
        <v>109623</v>
      </c>
      <c r="H99" s="50">
        <f t="shared" si="6"/>
        <v>104419</v>
      </c>
      <c r="I99" s="50">
        <f t="shared" si="6"/>
        <v>119304</v>
      </c>
      <c r="J99" s="50">
        <f t="shared" si="6"/>
        <v>124985</v>
      </c>
      <c r="K99" s="50">
        <f t="shared" si="6"/>
        <v>128927</v>
      </c>
      <c r="L99" s="50">
        <f t="shared" si="6"/>
        <v>145691</v>
      </c>
      <c r="M99" s="50">
        <f t="shared" si="6"/>
        <v>141422</v>
      </c>
      <c r="N99" s="50">
        <f t="shared" si="6"/>
        <v>77686</v>
      </c>
      <c r="O99" s="50">
        <f t="shared" si="6"/>
        <v>114370</v>
      </c>
      <c r="P99" s="268">
        <f t="shared" si="6"/>
        <v>139032</v>
      </c>
      <c r="Q99" s="268">
        <f t="shared" ref="Q99:R99" si="7">Q28</f>
        <v>188712</v>
      </c>
      <c r="R99" s="268">
        <f t="shared" si="7"/>
        <v>166069</v>
      </c>
    </row>
    <row r="100" spans="2:18" x14ac:dyDescent="0.2">
      <c r="B100" s="69">
        <v>4</v>
      </c>
      <c r="C100" t="s">
        <v>510</v>
      </c>
      <c r="D100" s="267">
        <f>D36</f>
        <v>65895</v>
      </c>
      <c r="E100" s="50">
        <f t="shared" ref="E100:P100" si="8">E36</f>
        <v>63867</v>
      </c>
      <c r="F100" s="50">
        <f t="shared" si="8"/>
        <v>62187</v>
      </c>
      <c r="G100" s="50">
        <f t="shared" si="8"/>
        <v>62675</v>
      </c>
      <c r="H100" s="50">
        <f t="shared" si="8"/>
        <v>59509</v>
      </c>
      <c r="I100" s="50">
        <f t="shared" si="8"/>
        <v>67853</v>
      </c>
      <c r="J100" s="50">
        <f t="shared" si="8"/>
        <v>73834</v>
      </c>
      <c r="K100" s="50">
        <f t="shared" si="8"/>
        <v>78344</v>
      </c>
      <c r="L100" s="50">
        <f t="shared" si="8"/>
        <v>77512</v>
      </c>
      <c r="M100" s="50">
        <f t="shared" si="8"/>
        <v>80949</v>
      </c>
      <c r="N100" s="50">
        <f t="shared" si="8"/>
        <v>45011</v>
      </c>
      <c r="O100" s="50">
        <f t="shared" si="8"/>
        <v>57404</v>
      </c>
      <c r="P100" s="268">
        <f t="shared" si="8"/>
        <v>69413</v>
      </c>
      <c r="Q100" s="268">
        <f t="shared" ref="Q100:R100" si="9">Q36</f>
        <v>95404</v>
      </c>
      <c r="R100" s="268">
        <f t="shared" si="9"/>
        <v>88780</v>
      </c>
    </row>
    <row r="101" spans="2:18" x14ac:dyDescent="0.2">
      <c r="B101" s="69">
        <v>5</v>
      </c>
      <c r="C101" t="s">
        <v>511</v>
      </c>
      <c r="D101" s="267">
        <f>D44</f>
        <v>98718</v>
      </c>
      <c r="E101" s="50">
        <f t="shared" ref="E101:P101" si="10">E44</f>
        <v>95926</v>
      </c>
      <c r="F101" s="50">
        <f t="shared" si="10"/>
        <v>94127</v>
      </c>
      <c r="G101" s="50">
        <f t="shared" si="10"/>
        <v>94974</v>
      </c>
      <c r="H101" s="50">
        <f t="shared" si="10"/>
        <v>88756</v>
      </c>
      <c r="I101" s="50">
        <f t="shared" si="10"/>
        <v>101023</v>
      </c>
      <c r="J101" s="50">
        <f t="shared" si="10"/>
        <v>110054</v>
      </c>
      <c r="K101" s="50">
        <f t="shared" si="10"/>
        <v>111945</v>
      </c>
      <c r="L101" s="50">
        <f t="shared" si="10"/>
        <v>108817</v>
      </c>
      <c r="M101" s="50">
        <f t="shared" si="10"/>
        <v>110245</v>
      </c>
      <c r="N101" s="50">
        <f t="shared" si="10"/>
        <v>70381</v>
      </c>
      <c r="O101" s="50">
        <f t="shared" si="10"/>
        <v>91110</v>
      </c>
      <c r="P101" s="268">
        <f t="shared" si="10"/>
        <v>114202</v>
      </c>
      <c r="Q101" s="268">
        <f t="shared" ref="Q101:R101" si="11">Q44</f>
        <v>151150</v>
      </c>
      <c r="R101" s="268">
        <f t="shared" si="11"/>
        <v>142262</v>
      </c>
    </row>
    <row r="102" spans="2:18" x14ac:dyDescent="0.2">
      <c r="B102" s="69">
        <v>6</v>
      </c>
      <c r="C102" t="s">
        <v>512</v>
      </c>
      <c r="D102" s="267">
        <f>D52</f>
        <v>82821</v>
      </c>
      <c r="E102" s="50">
        <f t="shared" ref="E102:P102" si="12">E52</f>
        <v>96796</v>
      </c>
      <c r="F102" s="50">
        <f t="shared" si="12"/>
        <v>85392</v>
      </c>
      <c r="G102" s="50">
        <f t="shared" si="12"/>
        <v>89752</v>
      </c>
      <c r="H102" s="50">
        <f t="shared" si="12"/>
        <v>73995</v>
      </c>
      <c r="I102" s="50">
        <f t="shared" si="12"/>
        <v>122535</v>
      </c>
      <c r="J102" s="50">
        <f t="shared" si="12"/>
        <v>109933</v>
      </c>
      <c r="K102" s="50">
        <f t="shared" si="12"/>
        <v>103883</v>
      </c>
      <c r="L102" s="50">
        <f t="shared" si="12"/>
        <v>106763</v>
      </c>
      <c r="M102" s="50">
        <f t="shared" si="12"/>
        <v>95546</v>
      </c>
      <c r="N102" s="50">
        <f t="shared" si="12"/>
        <v>38001</v>
      </c>
      <c r="O102" s="50">
        <f t="shared" si="12"/>
        <v>59204</v>
      </c>
      <c r="P102" s="268">
        <f t="shared" si="12"/>
        <v>101211</v>
      </c>
      <c r="Q102" s="268">
        <f t="shared" ref="Q102:R102" si="13">Q52</f>
        <v>167508</v>
      </c>
      <c r="R102" s="268">
        <f t="shared" si="13"/>
        <v>154161</v>
      </c>
    </row>
    <row r="103" spans="2:18" x14ac:dyDescent="0.2">
      <c r="B103" s="69">
        <v>7</v>
      </c>
      <c r="C103" t="s">
        <v>513</v>
      </c>
      <c r="D103" s="267">
        <f>D60</f>
        <v>51736</v>
      </c>
      <c r="E103" s="50">
        <f t="shared" ref="E103:P103" si="14">E60</f>
        <v>50914</v>
      </c>
      <c r="F103" s="50">
        <f t="shared" si="14"/>
        <v>51348</v>
      </c>
      <c r="G103" s="50">
        <f t="shared" si="14"/>
        <v>51276</v>
      </c>
      <c r="H103" s="50">
        <f t="shared" si="14"/>
        <v>49517</v>
      </c>
      <c r="I103" s="50">
        <f t="shared" si="14"/>
        <v>56584</v>
      </c>
      <c r="J103" s="50">
        <f t="shared" si="14"/>
        <v>59392</v>
      </c>
      <c r="K103" s="50">
        <f t="shared" si="14"/>
        <v>61068</v>
      </c>
      <c r="L103" s="50">
        <f t="shared" si="14"/>
        <v>57358</v>
      </c>
      <c r="M103" s="50">
        <f t="shared" si="14"/>
        <v>57251</v>
      </c>
      <c r="N103" s="50">
        <f t="shared" si="14"/>
        <v>31726</v>
      </c>
      <c r="O103" s="50">
        <f t="shared" si="14"/>
        <v>43386</v>
      </c>
      <c r="P103" s="268">
        <f t="shared" si="14"/>
        <v>52833</v>
      </c>
      <c r="Q103" s="268">
        <f t="shared" ref="Q103:R103" si="15">Q60</f>
        <v>68836</v>
      </c>
      <c r="R103" s="268">
        <f t="shared" si="15"/>
        <v>61912</v>
      </c>
    </row>
    <row r="104" spans="2:18" x14ac:dyDescent="0.2">
      <c r="B104" s="69">
        <v>8</v>
      </c>
      <c r="C104" t="s">
        <v>514</v>
      </c>
      <c r="D104" s="267">
        <f>D68</f>
        <v>82739</v>
      </c>
      <c r="E104" s="50">
        <f t="shared" ref="E104:P104" si="16">E68</f>
        <v>85965</v>
      </c>
      <c r="F104" s="50">
        <f t="shared" si="16"/>
        <v>96809</v>
      </c>
      <c r="G104" s="50">
        <f t="shared" si="16"/>
        <v>101447</v>
      </c>
      <c r="H104" s="50">
        <f t="shared" si="16"/>
        <v>100603</v>
      </c>
      <c r="I104" s="50">
        <f t="shared" si="16"/>
        <v>108629</v>
      </c>
      <c r="J104" s="50">
        <f t="shared" si="16"/>
        <v>116392</v>
      </c>
      <c r="K104" s="50">
        <f t="shared" si="16"/>
        <v>119008</v>
      </c>
      <c r="L104" s="50">
        <f t="shared" si="16"/>
        <v>115579</v>
      </c>
      <c r="M104" s="50">
        <f t="shared" si="16"/>
        <v>110237</v>
      </c>
      <c r="N104" s="50">
        <f t="shared" si="16"/>
        <v>59273</v>
      </c>
      <c r="O104" s="50">
        <f t="shared" si="16"/>
        <v>72422</v>
      </c>
      <c r="P104" s="268">
        <f t="shared" si="16"/>
        <v>99762</v>
      </c>
      <c r="Q104" s="268">
        <f t="shared" ref="Q104:R104" si="17">Q68</f>
        <v>127769</v>
      </c>
      <c r="R104" s="268">
        <f t="shared" si="17"/>
        <v>122300</v>
      </c>
    </row>
    <row r="105" spans="2:18" x14ac:dyDescent="0.2">
      <c r="B105" s="69">
        <v>9</v>
      </c>
      <c r="C105" t="s">
        <v>515</v>
      </c>
      <c r="D105" s="267">
        <f>D76</f>
        <v>32069</v>
      </c>
      <c r="E105" s="50">
        <f t="shared" ref="E105:P105" si="18">E76</f>
        <v>32119</v>
      </c>
      <c r="F105" s="50">
        <f t="shared" si="18"/>
        <v>32113</v>
      </c>
      <c r="G105" s="50">
        <f t="shared" si="18"/>
        <v>30710</v>
      </c>
      <c r="H105" s="50">
        <f t="shared" si="18"/>
        <v>28374</v>
      </c>
      <c r="I105" s="50">
        <f t="shared" si="18"/>
        <v>32357</v>
      </c>
      <c r="J105" s="50">
        <f t="shared" si="18"/>
        <v>35621</v>
      </c>
      <c r="K105" s="50">
        <f t="shared" si="18"/>
        <v>37682</v>
      </c>
      <c r="L105" s="50">
        <f t="shared" si="18"/>
        <v>36914</v>
      </c>
      <c r="M105" s="50">
        <f t="shared" si="18"/>
        <v>40403</v>
      </c>
      <c r="N105" s="50">
        <f t="shared" si="18"/>
        <v>23732</v>
      </c>
      <c r="O105" s="50">
        <f t="shared" si="18"/>
        <v>32732</v>
      </c>
      <c r="P105" s="268">
        <f t="shared" si="18"/>
        <v>38408</v>
      </c>
      <c r="Q105" s="268">
        <f t="shared" ref="Q105:R105" si="19">Q76</f>
        <v>54045</v>
      </c>
      <c r="R105" s="268">
        <f t="shared" si="19"/>
        <v>49342</v>
      </c>
    </row>
    <row r="106" spans="2:18" x14ac:dyDescent="0.2">
      <c r="B106" s="122">
        <v>10</v>
      </c>
      <c r="C106" s="61" t="s">
        <v>516</v>
      </c>
      <c r="D106" s="269">
        <f>D84</f>
        <v>94972</v>
      </c>
      <c r="E106" s="55">
        <f t="shared" ref="E106:P106" si="20">E84</f>
        <v>91718</v>
      </c>
      <c r="F106" s="55">
        <f t="shared" si="20"/>
        <v>95488</v>
      </c>
      <c r="G106" s="55">
        <f t="shared" si="20"/>
        <v>93225</v>
      </c>
      <c r="H106" s="55">
        <f t="shared" si="20"/>
        <v>96343</v>
      </c>
      <c r="I106" s="55">
        <f t="shared" si="20"/>
        <v>115876</v>
      </c>
      <c r="J106" s="55">
        <f t="shared" si="20"/>
        <v>117576</v>
      </c>
      <c r="K106" s="55">
        <f t="shared" si="20"/>
        <v>121482</v>
      </c>
      <c r="L106" s="55">
        <f t="shared" si="20"/>
        <v>115298</v>
      </c>
      <c r="M106" s="55">
        <f t="shared" si="20"/>
        <v>115850</v>
      </c>
      <c r="N106" s="55">
        <f t="shared" si="20"/>
        <v>63712</v>
      </c>
      <c r="O106" s="55">
        <f t="shared" si="20"/>
        <v>93487</v>
      </c>
      <c r="P106" s="270">
        <f t="shared" si="20"/>
        <v>126168</v>
      </c>
      <c r="Q106" s="270">
        <f t="shared" ref="Q106:R106" si="21">Q84</f>
        <v>167891</v>
      </c>
      <c r="R106" s="270">
        <f t="shared" si="21"/>
        <v>149950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推計方法</vt:lpstr>
      <vt:lpstr>1観光消費時系列</vt:lpstr>
      <vt:lpstr>2項目別時系列</vt:lpstr>
      <vt:lpstr>３観光消費増減率</vt:lpstr>
      <vt:lpstr>4観光消費構成比</vt:lpstr>
      <vt:lpstr>5観光GDP時系列</vt:lpstr>
      <vt:lpstr>6項目別観光GDP</vt:lpstr>
      <vt:lpstr>7地域観光消費</vt:lpstr>
      <vt:lpstr>神戸市</vt:lpstr>
      <vt:lpstr>阪神南</vt:lpstr>
      <vt:lpstr>阪神北</vt:lpstr>
      <vt:lpstr>東播磨</vt:lpstr>
      <vt:lpstr>北播磨</vt:lpstr>
      <vt:lpstr>中播磨</vt:lpstr>
      <vt:lpstr>西播磨</vt:lpstr>
      <vt:lpstr>但馬</vt:lpstr>
      <vt:lpstr>丹波</vt:lpstr>
      <vt:lpstr>淡路</vt:lpstr>
      <vt:lpstr>宿泊者数</vt:lpstr>
      <vt:lpstr>地域観光消費2</vt:lpstr>
      <vt:lpstr>付加価値率</vt:lpstr>
      <vt:lpstr>市町別入込数</vt:lpstr>
      <vt:lpstr>市町入込数2</vt:lpstr>
      <vt:lpstr>交通費単価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恒憲 芦谷</cp:lastModifiedBy>
  <cp:lastPrinted>2018-11-26T08:07:44Z</cp:lastPrinted>
  <dcterms:created xsi:type="dcterms:W3CDTF">2017-09-29T01:44:13Z</dcterms:created>
  <dcterms:modified xsi:type="dcterms:W3CDTF">2026-02-23T10:02:50Z</dcterms:modified>
</cp:coreProperties>
</file>